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45" yWindow="360" windowWidth="18930" windowHeight="729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Report'!$C$26:$BT$159</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LRAM'!$B:$B,'4.  2011-2014 LRAM'!$19:$20</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s>
  <calcPr calcId="145621"/>
</workbook>
</file>

<file path=xl/calcChain.xml><?xml version="1.0" encoding="utf-8"?>
<calcChain xmlns="http://schemas.openxmlformats.org/spreadsheetml/2006/main">
  <c r="AD382" i="79" l="1"/>
  <c r="Z382" i="79"/>
  <c r="AD326" i="79"/>
  <c r="Z326" i="79"/>
  <c r="AL326" i="79"/>
  <c r="AK326" i="79"/>
  <c r="AJ326" i="79"/>
  <c r="AI326" i="79"/>
  <c r="AH326" i="79"/>
  <c r="AG326" i="79"/>
  <c r="AF326" i="79"/>
  <c r="AE326" i="79"/>
  <c r="AC326" i="79"/>
  <c r="AB326" i="79"/>
  <c r="AA326" i="79"/>
  <c r="Y326" i="79"/>
  <c r="AM325" i="79"/>
  <c r="AL382" i="79"/>
  <c r="AK382" i="79"/>
  <c r="AJ382" i="79"/>
  <c r="AI382" i="79"/>
  <c r="AH382" i="79"/>
  <c r="AG382" i="79"/>
  <c r="AF382" i="79"/>
  <c r="AE382" i="79"/>
  <c r="AC382" i="79"/>
  <c r="AB382" i="79"/>
  <c r="AA382" i="79"/>
  <c r="Y382" i="79"/>
  <c r="N382" i="79"/>
  <c r="AM381" i="79"/>
  <c r="D384" i="79" l="1"/>
  <c r="O384" i="79"/>
  <c r="D22" i="45" l="1"/>
  <c r="O933" i="79" l="1"/>
  <c r="AM139" i="79" l="1"/>
  <c r="Q46" i="44"/>
  <c r="P46" i="44"/>
  <c r="O46" i="44"/>
  <c r="N46" i="44"/>
  <c r="M46" i="44"/>
  <c r="L46" i="44"/>
  <c r="O1116" i="79" l="1"/>
  <c r="O750" i="79"/>
  <c r="O567" i="79"/>
  <c r="O195" i="79"/>
  <c r="O513" i="46"/>
  <c r="O127" i="46"/>
  <c r="D195" i="79"/>
  <c r="N626" i="79" l="1"/>
  <c r="N443"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4" i="79"/>
  <c r="N1111" i="79"/>
  <c r="N1108" i="79"/>
  <c r="N1105" i="79"/>
  <c r="N1102" i="79"/>
  <c r="N1099" i="79"/>
  <c r="N1096" i="79"/>
  <c r="N1090" i="79"/>
  <c r="N1087" i="79"/>
  <c r="N1084" i="79"/>
  <c r="N1081" i="79"/>
  <c r="N1078" i="79"/>
  <c r="N1075" i="79"/>
  <c r="N1071" i="79"/>
  <c r="N1068" i="79"/>
  <c r="N1065" i="79"/>
  <c r="N1061" i="79"/>
  <c r="N1058" i="79"/>
  <c r="N1055" i="79"/>
  <c r="N1052" i="79"/>
  <c r="N1049" i="79"/>
  <c r="N1046" i="79"/>
  <c r="N1043" i="79"/>
  <c r="N1040" i="79"/>
  <c r="N1022" i="79"/>
  <c r="N1019" i="79"/>
  <c r="N1016" i="79"/>
  <c r="N1013" i="79"/>
  <c r="N1009" i="79"/>
  <c r="N1006" i="79"/>
  <c r="N1002" i="79"/>
  <c r="N998" i="79"/>
  <c r="N995" i="79"/>
  <c r="N992" i="79"/>
  <c r="N988" i="79"/>
  <c r="N985" i="79"/>
  <c r="N982" i="79"/>
  <c r="N979" i="79"/>
  <c r="N976" i="79"/>
  <c r="N931" i="79"/>
  <c r="N928" i="79"/>
  <c r="N925" i="79"/>
  <c r="N922" i="79"/>
  <c r="N919" i="79"/>
  <c r="N916" i="79"/>
  <c r="N913" i="79"/>
  <c r="N907" i="79"/>
  <c r="N904" i="79"/>
  <c r="N901" i="79"/>
  <c r="N898" i="79"/>
  <c r="N895" i="79"/>
  <c r="N892" i="79"/>
  <c r="N888" i="79"/>
  <c r="N885" i="79"/>
  <c r="N882" i="79"/>
  <c r="N878" i="79"/>
  <c r="N875" i="79"/>
  <c r="N872" i="79"/>
  <c r="N869" i="79"/>
  <c r="N866" i="79"/>
  <c r="N863" i="79"/>
  <c r="N860" i="79"/>
  <c r="N857" i="79"/>
  <c r="N839" i="79"/>
  <c r="N836" i="79"/>
  <c r="N833" i="79"/>
  <c r="N830" i="79"/>
  <c r="N826" i="79"/>
  <c r="N823" i="79"/>
  <c r="N819" i="79"/>
  <c r="N815" i="79"/>
  <c r="N812" i="79"/>
  <c r="N809" i="79"/>
  <c r="N805" i="79"/>
  <c r="N802" i="79"/>
  <c r="N799" i="79"/>
  <c r="N796" i="79"/>
  <c r="N793" i="79"/>
  <c r="N748" i="79"/>
  <c r="N745" i="79"/>
  <c r="N742" i="79"/>
  <c r="N739" i="79"/>
  <c r="N736" i="79"/>
  <c r="N733" i="79"/>
  <c r="N730" i="79"/>
  <c r="N724" i="79"/>
  <c r="N721" i="79"/>
  <c r="N718" i="79"/>
  <c r="N715" i="79"/>
  <c r="N712" i="79"/>
  <c r="N709" i="79"/>
  <c r="N705" i="79"/>
  <c r="N702" i="79"/>
  <c r="N699" i="79"/>
  <c r="N695" i="79"/>
  <c r="N692" i="79"/>
  <c r="N689" i="79"/>
  <c r="N686" i="79"/>
  <c r="N683" i="79"/>
  <c r="N680" i="79"/>
  <c r="N677" i="79"/>
  <c r="N674" i="79"/>
  <c r="N656" i="79"/>
  <c r="N653" i="79"/>
  <c r="N650" i="79"/>
  <c r="N647" i="79"/>
  <c r="N643" i="79"/>
  <c r="N640" i="79"/>
  <c r="N636" i="79"/>
  <c r="N632" i="79"/>
  <c r="N629" i="79"/>
  <c r="N622" i="79"/>
  <c r="N619" i="79"/>
  <c r="N616" i="79"/>
  <c r="N613" i="79"/>
  <c r="N610" i="79"/>
  <c r="N565" i="79"/>
  <c r="N562" i="79"/>
  <c r="N559" i="79"/>
  <c r="N556" i="79"/>
  <c r="N553" i="79"/>
  <c r="N550" i="79"/>
  <c r="N547" i="79"/>
  <c r="N541" i="79"/>
  <c r="N538" i="79"/>
  <c r="N535" i="79"/>
  <c r="N532" i="79"/>
  <c r="N529" i="79"/>
  <c r="N526" i="79"/>
  <c r="N522" i="79"/>
  <c r="N519" i="79"/>
  <c r="N516" i="79"/>
  <c r="N512" i="79"/>
  <c r="N509" i="79"/>
  <c r="N506" i="79"/>
  <c r="N503" i="79"/>
  <c r="N500" i="79"/>
  <c r="N497" i="79"/>
  <c r="N494" i="79"/>
  <c r="N491" i="79"/>
  <c r="N473" i="79"/>
  <c r="N470" i="79"/>
  <c r="N467" i="79"/>
  <c r="N464" i="79"/>
  <c r="N460" i="79"/>
  <c r="N457" i="79"/>
  <c r="N453" i="79"/>
  <c r="N449" i="79"/>
  <c r="N446" i="79"/>
  <c r="N439" i="79"/>
  <c r="N436" i="79"/>
  <c r="N433" i="79"/>
  <c r="N430" i="79"/>
  <c r="N427" i="79"/>
  <c r="N379" i="79"/>
  <c r="N376" i="79"/>
  <c r="N373" i="79"/>
  <c r="N370" i="79"/>
  <c r="N367" i="79"/>
  <c r="N364" i="79"/>
  <c r="N361" i="79"/>
  <c r="N355" i="79"/>
  <c r="N352" i="79"/>
  <c r="N349" i="79"/>
  <c r="N346" i="79"/>
  <c r="N343" i="79"/>
  <c r="N340" i="79"/>
  <c r="N336" i="79"/>
  <c r="N333" i="79"/>
  <c r="N330"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10" i="79" l="1"/>
  <c r="AM1113" i="79"/>
  <c r="AE1049" i="79"/>
  <c r="Z1049" i="79"/>
  <c r="Y1036" i="79"/>
  <c r="Y1033" i="79"/>
  <c r="AD1006" i="79"/>
  <c r="Z1006" i="79"/>
  <c r="Y1006" i="79"/>
  <c r="AM1012" i="79"/>
  <c r="Y1013" i="79"/>
  <c r="AL1009" i="79"/>
  <c r="AM1008" i="79"/>
  <c r="AK1009" i="79"/>
  <c r="AJ1009" i="79"/>
  <c r="AI1009" i="79"/>
  <c r="AH1009" i="79"/>
  <c r="AG1009" i="79"/>
  <c r="AF1009" i="79"/>
  <c r="AE1009" i="79"/>
  <c r="AD1009" i="79"/>
  <c r="AC1009" i="79"/>
  <c r="AB1009" i="79"/>
  <c r="AA1009" i="79"/>
  <c r="Z1009" i="79"/>
  <c r="Y1009" i="79"/>
  <c r="AL1006" i="79"/>
  <c r="AK1006" i="79"/>
  <c r="AJ1006" i="79"/>
  <c r="AI1006" i="79"/>
  <c r="AH1006" i="79"/>
  <c r="AG1006" i="79"/>
  <c r="AF1006" i="79"/>
  <c r="AE1006" i="79"/>
  <c r="AC1006" i="79"/>
  <c r="AB1006" i="79"/>
  <c r="AA1006" i="79"/>
  <c r="AM1005" i="79"/>
  <c r="Y1002" i="79"/>
  <c r="Y995" i="79"/>
  <c r="Y992" i="79"/>
  <c r="Y988" i="79"/>
  <c r="Y979" i="79"/>
  <c r="Y976" i="79"/>
  <c r="Y972" i="79"/>
  <c r="Y882" i="79"/>
  <c r="AL878" i="79"/>
  <c r="Y857"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5" i="79"/>
  <c r="Y699" i="79"/>
  <c r="Y683" i="79"/>
  <c r="AM666" i="79"/>
  <c r="AM663" i="79"/>
  <c r="AM660" i="79"/>
  <c r="Y656" i="79"/>
  <c r="Y653" i="79"/>
  <c r="Y643" i="79"/>
  <c r="Y640" i="79"/>
  <c r="Y636" i="79"/>
  <c r="AL643" i="79"/>
  <c r="AK643" i="79"/>
  <c r="AJ643" i="79"/>
  <c r="AI643" i="79"/>
  <c r="AH643" i="79"/>
  <c r="AG643" i="79"/>
  <c r="AF643" i="79"/>
  <c r="AE643" i="79"/>
  <c r="AD643" i="79"/>
  <c r="AC643" i="79"/>
  <c r="AB643" i="79"/>
  <c r="AA643" i="79"/>
  <c r="Z643" i="79"/>
  <c r="AM642" i="79"/>
  <c r="AL640" i="79"/>
  <c r="AK640" i="79"/>
  <c r="AJ640" i="79"/>
  <c r="AI640" i="79"/>
  <c r="AH640" i="79"/>
  <c r="AG640" i="79"/>
  <c r="AF640" i="79"/>
  <c r="AE640" i="79"/>
  <c r="AD640" i="79"/>
  <c r="AC640" i="79"/>
  <c r="AB640" i="79"/>
  <c r="AA640" i="79"/>
  <c r="Z640" i="79"/>
  <c r="AM639" i="79"/>
  <c r="Y622" i="79"/>
  <c r="Y613" i="79"/>
  <c r="AM525" i="79"/>
  <c r="AM521" i="79"/>
  <c r="Y526" i="79"/>
  <c r="Y457" i="79"/>
  <c r="Y460" i="79"/>
  <c r="AL460" i="79"/>
  <c r="AK460" i="79"/>
  <c r="AJ460" i="79"/>
  <c r="AI460" i="79"/>
  <c r="AH460" i="79"/>
  <c r="AG460" i="79"/>
  <c r="AF460" i="79"/>
  <c r="AE460" i="79"/>
  <c r="AD460" i="79"/>
  <c r="AC460" i="79"/>
  <c r="AB460" i="79"/>
  <c r="AA460" i="79"/>
  <c r="Z460" i="79"/>
  <c r="AM459" i="79"/>
  <c r="AL457" i="79"/>
  <c r="AK457" i="79"/>
  <c r="AJ457" i="79"/>
  <c r="AI457" i="79"/>
  <c r="AH457" i="79"/>
  <c r="AG457" i="79"/>
  <c r="AF457" i="79"/>
  <c r="AE457" i="79"/>
  <c r="AD457" i="79"/>
  <c r="AC457" i="79"/>
  <c r="AB457" i="79"/>
  <c r="AA457" i="79"/>
  <c r="Z457" i="79"/>
  <c r="AM456" i="79"/>
  <c r="Y453"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4" i="79"/>
  <c r="AM1107" i="79"/>
  <c r="AM1101" i="79"/>
  <c r="AM1098" i="79"/>
  <c r="AM1095" i="79"/>
  <c r="AM1092" i="79"/>
  <c r="AM1089" i="79"/>
  <c r="AM1086" i="79"/>
  <c r="AM1083" i="79"/>
  <c r="AM1080" i="79"/>
  <c r="AM1077" i="79"/>
  <c r="AM1074" i="79"/>
  <c r="AM1070" i="79"/>
  <c r="AM1067" i="79"/>
  <c r="AM1064" i="79"/>
  <c r="AM1060" i="79"/>
  <c r="AM1057" i="79"/>
  <c r="AM1054" i="79"/>
  <c r="AM1051" i="79"/>
  <c r="AM1048" i="79"/>
  <c r="AM1045" i="79"/>
  <c r="AM1042" i="79"/>
  <c r="AM1039" i="79"/>
  <c r="AM1035" i="79"/>
  <c r="AM1032" i="79"/>
  <c r="AM1029" i="79"/>
  <c r="AM1026" i="79"/>
  <c r="AM1021" i="79"/>
  <c r="AM1018" i="79"/>
  <c r="AM1015" i="79"/>
  <c r="AM1001" i="79"/>
  <c r="AM997" i="79"/>
  <c r="AM994" i="79"/>
  <c r="AM991" i="79"/>
  <c r="AM987" i="79"/>
  <c r="AM984" i="79"/>
  <c r="AM981" i="79"/>
  <c r="AM978" i="79"/>
  <c r="AM975" i="79"/>
  <c r="AM971" i="79"/>
  <c r="AM968" i="79"/>
  <c r="AM965" i="79"/>
  <c r="AM962" i="79"/>
  <c r="AM959" i="79"/>
  <c r="AM930" i="79"/>
  <c r="AM927" i="79"/>
  <c r="AM924" i="79"/>
  <c r="AM921" i="79"/>
  <c r="AM918" i="79"/>
  <c r="AM915" i="79"/>
  <c r="AM912" i="79"/>
  <c r="AM909" i="79"/>
  <c r="AM906" i="79"/>
  <c r="AM903" i="79"/>
  <c r="AM900" i="79"/>
  <c r="AM897" i="79"/>
  <c r="AM894" i="79"/>
  <c r="AM891" i="79"/>
  <c r="AM887" i="79"/>
  <c r="AM884" i="79"/>
  <c r="AM881" i="79"/>
  <c r="AM877" i="79"/>
  <c r="AM874" i="79"/>
  <c r="AM871" i="79"/>
  <c r="AM868" i="79"/>
  <c r="AM865" i="79"/>
  <c r="AM862" i="79"/>
  <c r="AM859" i="79"/>
  <c r="AM856"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7" i="79"/>
  <c r="AM744" i="79"/>
  <c r="AM741" i="79"/>
  <c r="AM738" i="79"/>
  <c r="AM735" i="79"/>
  <c r="AM732" i="79"/>
  <c r="AM729" i="79"/>
  <c r="AM726" i="79"/>
  <c r="AM723" i="79"/>
  <c r="AM720" i="79"/>
  <c r="AM717" i="79"/>
  <c r="AM714" i="79"/>
  <c r="AM711" i="79"/>
  <c r="AM708" i="79"/>
  <c r="AM704" i="79"/>
  <c r="AM701" i="79"/>
  <c r="AM698" i="79"/>
  <c r="AM694" i="79"/>
  <c r="AM691" i="79"/>
  <c r="AM688" i="79"/>
  <c r="AM685" i="79"/>
  <c r="AM682" i="79"/>
  <c r="AM679" i="79"/>
  <c r="AM676" i="79"/>
  <c r="AM673" i="79"/>
  <c r="AM669" i="79"/>
  <c r="AM655" i="79"/>
  <c r="AM652" i="79"/>
  <c r="AM649" i="79"/>
  <c r="AM646" i="79"/>
  <c r="AM635" i="79"/>
  <c r="AM631" i="79"/>
  <c r="AM628" i="79"/>
  <c r="AM625" i="79"/>
  <c r="AM621" i="79"/>
  <c r="AM618" i="79"/>
  <c r="AM615" i="79"/>
  <c r="AM612" i="79"/>
  <c r="AM609" i="79"/>
  <c r="AM605" i="79"/>
  <c r="AM602" i="79"/>
  <c r="AM599" i="79"/>
  <c r="AM596" i="79"/>
  <c r="AM593" i="79"/>
  <c r="AM564" i="79"/>
  <c r="AM561" i="79"/>
  <c r="AM558" i="79"/>
  <c r="AM555" i="79"/>
  <c r="AM552" i="79"/>
  <c r="AM549" i="79"/>
  <c r="AM546" i="79"/>
  <c r="AM543" i="79"/>
  <c r="AM540" i="79"/>
  <c r="AM537" i="79"/>
  <c r="AM534" i="79"/>
  <c r="AM531" i="79"/>
  <c r="AM528" i="79"/>
  <c r="AM518" i="79"/>
  <c r="AM515" i="79"/>
  <c r="AM511" i="79"/>
  <c r="AM508" i="79"/>
  <c r="AM505" i="79"/>
  <c r="AM502" i="79"/>
  <c r="AM499" i="79"/>
  <c r="AM496" i="79"/>
  <c r="AM493" i="79"/>
  <c r="AM490" i="79"/>
  <c r="AM486" i="79"/>
  <c r="AM483" i="79"/>
  <c r="AM480" i="79"/>
  <c r="AM477" i="79"/>
  <c r="AM472" i="79"/>
  <c r="AM469" i="79"/>
  <c r="AM466" i="79"/>
  <c r="AM463" i="79"/>
  <c r="AM452" i="79"/>
  <c r="AM448" i="79"/>
  <c r="AM445" i="79"/>
  <c r="AM442" i="79"/>
  <c r="AM438" i="79"/>
  <c r="AM435" i="79"/>
  <c r="AM432" i="79"/>
  <c r="AM429" i="79"/>
  <c r="AM426" i="79"/>
  <c r="AM422" i="79"/>
  <c r="AM419" i="79"/>
  <c r="AM416" i="79"/>
  <c r="AM413" i="79"/>
  <c r="AM410" i="79"/>
  <c r="AM378" i="79"/>
  <c r="AM372" i="79"/>
  <c r="AM375" i="79"/>
  <c r="AM369" i="79"/>
  <c r="AM366" i="79"/>
  <c r="AM363" i="79"/>
  <c r="AM360" i="79"/>
  <c r="AM357" i="79"/>
  <c r="AM354" i="79"/>
  <c r="AM351" i="79"/>
  <c r="AM348" i="79"/>
  <c r="AM345" i="79"/>
  <c r="AM342" i="79"/>
  <c r="AM339" i="79"/>
  <c r="AM335" i="79"/>
  <c r="AM332" i="79"/>
  <c r="AM329"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N85"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Y650" i="79"/>
  <c r="AL647" i="79"/>
  <c r="AK647" i="79"/>
  <c r="AJ647" i="79"/>
  <c r="AI647" i="79"/>
  <c r="AH647" i="79"/>
  <c r="AG647" i="79"/>
  <c r="AF647" i="79"/>
  <c r="AE647" i="79"/>
  <c r="AD647" i="79"/>
  <c r="AC647" i="79"/>
  <c r="AB647" i="79"/>
  <c r="AA647" i="79"/>
  <c r="Z647" i="79"/>
  <c r="Y647"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4" i="79" l="1"/>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D1049" i="79"/>
  <c r="AC1049" i="79"/>
  <c r="AB1049" i="79"/>
  <c r="AA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AL972" i="79"/>
  <c r="AK972" i="79"/>
  <c r="AJ972" i="79"/>
  <c r="AI972" i="79"/>
  <c r="AH972" i="79"/>
  <c r="AG972" i="79"/>
  <c r="AF972" i="79"/>
  <c r="AE972" i="79"/>
  <c r="AD972" i="79"/>
  <c r="AC972" i="79"/>
  <c r="AB972" i="79"/>
  <c r="AA972" i="79"/>
  <c r="Z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5" i="79"/>
  <c r="AK705" i="79"/>
  <c r="AJ705" i="79"/>
  <c r="AI705" i="79"/>
  <c r="AH705" i="79"/>
  <c r="AG705" i="79"/>
  <c r="AF705" i="79"/>
  <c r="AE705" i="79"/>
  <c r="AD705" i="79"/>
  <c r="AC705" i="79"/>
  <c r="AB705" i="79"/>
  <c r="AA705" i="79"/>
  <c r="Z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36" i="79"/>
  <c r="AK636" i="79"/>
  <c r="AJ636" i="79"/>
  <c r="AI636" i="79"/>
  <c r="AH636" i="79"/>
  <c r="AG636" i="79"/>
  <c r="AF636" i="79"/>
  <c r="AE636" i="79"/>
  <c r="AD636" i="79"/>
  <c r="AC636" i="79"/>
  <c r="AB636" i="79"/>
  <c r="AA636" i="79"/>
  <c r="Z636"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53" i="79"/>
  <c r="AK453" i="79"/>
  <c r="AJ453" i="79"/>
  <c r="AI453" i="79"/>
  <c r="AH453" i="79"/>
  <c r="AG453" i="79"/>
  <c r="AF453" i="79"/>
  <c r="AE453" i="79"/>
  <c r="AD453" i="79"/>
  <c r="AC453" i="79"/>
  <c r="AB453" i="79"/>
  <c r="AA453" i="79"/>
  <c r="Z453"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J384" i="79" s="1"/>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B255" i="46" s="1"/>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I384" i="79" l="1"/>
  <c r="Z384" i="79"/>
  <c r="AD384" i="79"/>
  <c r="AA384" i="79"/>
  <c r="AE384" i="79"/>
  <c r="AG384" i="79"/>
  <c r="AK384" i="79"/>
  <c r="AH384" i="79"/>
  <c r="AL384" i="79"/>
  <c r="AB384" i="79"/>
  <c r="AF384" i="79"/>
  <c r="Y384" i="79"/>
  <c r="AC384" i="79"/>
  <c r="Y766" i="79"/>
  <c r="Y950"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7" i="79"/>
  <c r="Y584" i="79"/>
  <c r="Y582" i="79"/>
  <c r="Y583"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6" i="79" l="1"/>
  <c r="AM773" i="79"/>
  <c r="AM590"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8" i="79"/>
  <c r="AF408" i="79"/>
  <c r="AJ591" i="79"/>
  <c r="AF591" i="79"/>
  <c r="AJ774" i="79"/>
  <c r="AF774" i="79"/>
  <c r="AJ957" i="79"/>
  <c r="AF957" i="79"/>
  <c r="K14" i="44"/>
  <c r="K18" i="44" s="1"/>
  <c r="K46" i="44" s="1"/>
  <c r="O14" i="44"/>
  <c r="O18" i="44" s="1"/>
  <c r="O29" i="44"/>
  <c r="O33" i="44" s="1"/>
  <c r="O43" i="44"/>
  <c r="C95" i="45" s="1"/>
  <c r="AF21" i="46"/>
  <c r="AI149" i="46"/>
  <c r="AI278" i="46"/>
  <c r="AI407" i="46"/>
  <c r="AI36" i="79"/>
  <c r="AI219" i="79"/>
  <c r="AI408" i="79"/>
  <c r="AI591" i="79"/>
  <c r="AI774" i="79"/>
  <c r="AI957" i="79"/>
  <c r="M43" i="44"/>
  <c r="AL21" i="46"/>
  <c r="AL149" i="46"/>
  <c r="AH149" i="46"/>
  <c r="AL278" i="46"/>
  <c r="AH278" i="46"/>
  <c r="AL407" i="46"/>
  <c r="AH407" i="46"/>
  <c r="AL36" i="79"/>
  <c r="AH36" i="79"/>
  <c r="AL219" i="79"/>
  <c r="AH219" i="79"/>
  <c r="AL408" i="79"/>
  <c r="AH408" i="79"/>
  <c r="AL591" i="79"/>
  <c r="AH591" i="79"/>
  <c r="AL774" i="79"/>
  <c r="AH774" i="79"/>
  <c r="AL957" i="79"/>
  <c r="AH957" i="79"/>
  <c r="N29" i="44"/>
  <c r="N33" i="44" s="1"/>
  <c r="K43" i="44"/>
  <c r="K53" i="44" s="1"/>
  <c r="AH21" i="46"/>
  <c r="AK21" i="46"/>
  <c r="AK149" i="46"/>
  <c r="AG149" i="46"/>
  <c r="AK278" i="46"/>
  <c r="AG278" i="46"/>
  <c r="AK407" i="46"/>
  <c r="AG407" i="46"/>
  <c r="AK36" i="79"/>
  <c r="AG36" i="79"/>
  <c r="AK219" i="79"/>
  <c r="AG219" i="79"/>
  <c r="AK408" i="79"/>
  <c r="AG408" i="79"/>
  <c r="AK591" i="79"/>
  <c r="AG591" i="79"/>
  <c r="AK774" i="79"/>
  <c r="AG774" i="79"/>
  <c r="AK957" i="79"/>
  <c r="AK1116" i="79" s="1"/>
  <c r="AG957" i="79"/>
  <c r="K122" i="45"/>
  <c r="AK407" i="79"/>
  <c r="AJ20" i="46"/>
  <c r="AG590" i="79"/>
  <c r="AG148" i="46"/>
  <c r="AK406" i="46"/>
  <c r="AF773" i="79"/>
  <c r="AG35" i="79"/>
  <c r="L13" i="44"/>
  <c r="P13" i="44"/>
  <c r="S14" i="47"/>
  <c r="AF148" i="46"/>
  <c r="AK277" i="46"/>
  <c r="AG406" i="46"/>
  <c r="AF35" i="79"/>
  <c r="AI407" i="79"/>
  <c r="AK773" i="79"/>
  <c r="AJ956" i="79"/>
  <c r="N28" i="44"/>
  <c r="Q14" i="47"/>
  <c r="AI20" i="46"/>
  <c r="AK148" i="46"/>
  <c r="AI277" i="46"/>
  <c r="AK35" i="79"/>
  <c r="AJ218" i="79"/>
  <c r="AG407" i="79"/>
  <c r="AJ773" i="79"/>
  <c r="AF956" i="79"/>
  <c r="O122" i="45"/>
  <c r="U14" i="47"/>
  <c r="AG20" i="46"/>
  <c r="AK20" i="46"/>
  <c r="AJ148" i="46"/>
  <c r="AG277" i="46"/>
  <c r="AJ35" i="79"/>
  <c r="AF218" i="79"/>
  <c r="AK590" i="79"/>
  <c r="AG773" i="79"/>
  <c r="V14" i="47"/>
  <c r="AL406" i="46"/>
  <c r="AH406" i="46"/>
  <c r="AL590" i="79"/>
  <c r="AH590" i="79"/>
  <c r="N13" i="44"/>
  <c r="M122" i="45"/>
  <c r="M28" i="44"/>
  <c r="Q42" i="44"/>
  <c r="R14" i="47"/>
  <c r="AH20" i="46"/>
  <c r="AL277" i="46"/>
  <c r="AH277" i="46"/>
  <c r="AI218" i="79"/>
  <c r="AL407" i="79"/>
  <c r="AH407" i="79"/>
  <c r="AI956" i="79"/>
  <c r="Q28" i="44"/>
  <c r="M42" i="44"/>
  <c r="AI148" i="46"/>
  <c r="AJ406" i="46"/>
  <c r="AF406" i="46"/>
  <c r="AI35" i="79"/>
  <c r="AL218" i="79"/>
  <c r="AH218" i="79"/>
  <c r="AJ590" i="79"/>
  <c r="AF590" i="79"/>
  <c r="AI773" i="79"/>
  <c r="AL956" i="79"/>
  <c r="AH956" i="79"/>
  <c r="T14" i="47"/>
  <c r="P14" i="47"/>
  <c r="AF20" i="46"/>
  <c r="AL20" i="46"/>
  <c r="AL148" i="46"/>
  <c r="AH148" i="46"/>
  <c r="AJ277" i="46"/>
  <c r="AF277" i="46"/>
  <c r="AI406" i="46"/>
  <c r="AL35" i="79"/>
  <c r="AH35" i="79"/>
  <c r="AK218" i="79"/>
  <c r="AG218" i="79"/>
  <c r="AJ407" i="79"/>
  <c r="AF407" i="79"/>
  <c r="AI590" i="79"/>
  <c r="AL773" i="79"/>
  <c r="AH773" i="79"/>
  <c r="AK956" i="79"/>
  <c r="AG95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0" i="79"/>
  <c r="AK933" i="79"/>
  <c r="AK584" i="79"/>
  <c r="AK583" i="79"/>
  <c r="AK567" i="79"/>
  <c r="AK582" i="79"/>
  <c r="AK212" i="79"/>
  <c r="AK211" i="79"/>
  <c r="AK195" i="79"/>
  <c r="AK210" i="79"/>
  <c r="AK209" i="79"/>
  <c r="AK208" i="79"/>
  <c r="AK767" i="79"/>
  <c r="AK750" i="79"/>
  <c r="AK766" i="79"/>
  <c r="AK399" i="79"/>
  <c r="AK401" i="79"/>
  <c r="AK400"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6" i="79"/>
  <c r="D933" i="79"/>
  <c r="D750" i="79"/>
  <c r="D567" i="79"/>
  <c r="AL399" i="79" l="1"/>
  <c r="AL398" i="79"/>
  <c r="AL400" i="79"/>
  <c r="AL401" i="79"/>
  <c r="AL583" i="79"/>
  <c r="AL582" i="79"/>
  <c r="AL584" i="79"/>
  <c r="AL567" i="79"/>
  <c r="AL750" i="79"/>
  <c r="AL766" i="79"/>
  <c r="AL767" i="79"/>
  <c r="AL950" i="79"/>
  <c r="AL933" i="79"/>
  <c r="AL1116" i="79"/>
  <c r="AH950" i="79"/>
  <c r="AI950" i="79"/>
  <c r="AF950" i="79"/>
  <c r="AJ950" i="79"/>
  <c r="AG950" i="79"/>
  <c r="AF766" i="79"/>
  <c r="AJ766" i="79"/>
  <c r="AG767" i="79"/>
  <c r="AG766" i="79"/>
  <c r="AI767" i="79"/>
  <c r="AI766" i="79"/>
  <c r="AF767" i="79"/>
  <c r="AJ767" i="79"/>
  <c r="AH767" i="79"/>
  <c r="AH766" i="79"/>
  <c r="AH933" i="79"/>
  <c r="AJ933" i="79"/>
  <c r="AG933" i="79"/>
  <c r="AF933" i="79"/>
  <c r="AI933" i="79"/>
  <c r="AJ1116" i="79"/>
  <c r="AF1116" i="79"/>
  <c r="AG1116" i="79"/>
  <c r="AI1116" i="79"/>
  <c r="AH1116" i="79"/>
  <c r="AJ750" i="79"/>
  <c r="AF750" i="79"/>
  <c r="AG750" i="79"/>
  <c r="AI750" i="79"/>
  <c r="AH750" i="79"/>
  <c r="AH582" i="79"/>
  <c r="AI583" i="79"/>
  <c r="AF584" i="79"/>
  <c r="AJ584" i="79"/>
  <c r="AJ567" i="79"/>
  <c r="AF567" i="79"/>
  <c r="AJ583" i="79"/>
  <c r="AG584" i="79"/>
  <c r="AJ582" i="79"/>
  <c r="AG583" i="79"/>
  <c r="AH567" i="79"/>
  <c r="AG582" i="79"/>
  <c r="AH583" i="79"/>
  <c r="AI584" i="79"/>
  <c r="AG567" i="79"/>
  <c r="AI582" i="79"/>
  <c r="AF583" i="79"/>
  <c r="AI567" i="79"/>
  <c r="AF582" i="79"/>
  <c r="AH584" i="79"/>
  <c r="AI401" i="79"/>
  <c r="AH400" i="79"/>
  <c r="AG399" i="79"/>
  <c r="AI398" i="79"/>
  <c r="AJ400" i="79"/>
  <c r="AI399" i="79"/>
  <c r="AG398" i="79"/>
  <c r="AH401" i="79"/>
  <c r="AG400" i="79"/>
  <c r="AJ399" i="79"/>
  <c r="AH398" i="79"/>
  <c r="AF401" i="79"/>
  <c r="AJ401" i="79"/>
  <c r="AI400" i="79"/>
  <c r="AH399" i="79"/>
  <c r="AF398" i="79"/>
  <c r="AJ398" i="79"/>
  <c r="AG401" i="79"/>
  <c r="AF400" i="79"/>
  <c r="AF399" i="79"/>
  <c r="Z950" i="79"/>
  <c r="Z767" i="79"/>
  <c r="Z766" i="79"/>
  <c r="Z401" i="79"/>
  <c r="Z583" i="79"/>
  <c r="Z584" i="79"/>
  <c r="Z582"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7" i="79"/>
  <c r="Z773" i="79"/>
  <c r="Z218" i="79"/>
  <c r="Z956" i="79"/>
  <c r="Z590" i="79"/>
  <c r="Z35" i="79"/>
  <c r="D123" i="45"/>
  <c r="E14" i="44"/>
  <c r="E18" i="44" s="1"/>
  <c r="Z591" i="79"/>
  <c r="Z750" i="79" s="1"/>
  <c r="Z219" i="79"/>
  <c r="Z408" i="79"/>
  <c r="Z567" i="79" s="1"/>
  <c r="Z774" i="79"/>
  <c r="Z933" i="79" s="1"/>
  <c r="Z957" i="79"/>
  <c r="Z1116" i="79" s="1"/>
  <c r="Z36" i="79"/>
  <c r="Z195" i="79" s="1"/>
  <c r="AE406" i="46"/>
  <c r="J13" i="44"/>
  <c r="AE956" i="79"/>
  <c r="AE407" i="79"/>
  <c r="AE773" i="79"/>
  <c r="AE590" i="79"/>
  <c r="AE218" i="79"/>
  <c r="AE35" i="79"/>
  <c r="J43" i="44"/>
  <c r="J53" i="44" s="1"/>
  <c r="J14" i="44"/>
  <c r="J18" i="44" s="1"/>
  <c r="J46" i="44" s="1"/>
  <c r="AE408" i="79"/>
  <c r="AE591" i="79"/>
  <c r="AE957" i="79"/>
  <c r="AE1116" i="79" s="1"/>
  <c r="AE774" i="79"/>
  <c r="AE219" i="79"/>
  <c r="AE36" i="79"/>
  <c r="Y277" i="46"/>
  <c r="D13" i="44"/>
  <c r="Y773" i="79"/>
  <c r="Y590" i="79"/>
  <c r="Y218" i="79"/>
  <c r="Y956" i="79"/>
  <c r="Y407" i="79"/>
  <c r="Y35" i="79"/>
  <c r="AC148" i="46"/>
  <c r="H13" i="44"/>
  <c r="AC773" i="79"/>
  <c r="AC956" i="79"/>
  <c r="AC407" i="79"/>
  <c r="AC590" i="79"/>
  <c r="AC218" i="79"/>
  <c r="AC35" i="79"/>
  <c r="Y407" i="46"/>
  <c r="Y513" i="46" s="1"/>
  <c r="D14" i="44"/>
  <c r="D18" i="44" s="1"/>
  <c r="D46" i="44" s="1"/>
  <c r="Y957" i="79"/>
  <c r="Y1116" i="79" s="1"/>
  <c r="Y408" i="79"/>
  <c r="Y567" i="79" s="1"/>
  <c r="Y774" i="79"/>
  <c r="Y933" i="79" s="1"/>
  <c r="Y591" i="79"/>
  <c r="Y750" i="79" s="1"/>
  <c r="Y219" i="79"/>
  <c r="Y36" i="79"/>
  <c r="Y195" i="79" s="1"/>
  <c r="AC278" i="46"/>
  <c r="AC395" i="46" s="1"/>
  <c r="H14" i="44"/>
  <c r="H18" i="44" s="1"/>
  <c r="H46" i="44" s="1"/>
  <c r="AC774" i="79"/>
  <c r="AC950" i="79" s="1"/>
  <c r="AC591" i="79"/>
  <c r="AC219" i="79"/>
  <c r="AC957" i="79"/>
  <c r="AC1116" i="79" s="1"/>
  <c r="AC408" i="79"/>
  <c r="AC36" i="79"/>
  <c r="AD148" i="46"/>
  <c r="I13" i="44"/>
  <c r="AD407" i="79"/>
  <c r="AD590" i="79"/>
  <c r="AD956" i="79"/>
  <c r="AD773" i="79"/>
  <c r="AD218" i="79"/>
  <c r="AD35" i="79"/>
  <c r="H123" i="45"/>
  <c r="I14" i="44"/>
  <c r="I18" i="44" s="1"/>
  <c r="I46" i="44" s="1"/>
  <c r="AD774" i="79"/>
  <c r="AD950" i="79" s="1"/>
  <c r="AD957" i="79"/>
  <c r="AD1116" i="79" s="1"/>
  <c r="AD408" i="79"/>
  <c r="AD582" i="79" s="1"/>
  <c r="AD591" i="79"/>
  <c r="AD219" i="79"/>
  <c r="AD398" i="79" s="1"/>
  <c r="AD36" i="79"/>
  <c r="AA406" i="46"/>
  <c r="F13" i="44"/>
  <c r="AA956" i="79"/>
  <c r="AA773" i="79"/>
  <c r="AA590" i="79"/>
  <c r="AA218" i="79"/>
  <c r="AA407" i="79"/>
  <c r="AA35" i="79"/>
  <c r="F43" i="44"/>
  <c r="F53" i="44" s="1"/>
  <c r="F14" i="44"/>
  <c r="F18" i="44" s="1"/>
  <c r="F46" i="44" s="1"/>
  <c r="AA408" i="79"/>
  <c r="AA774" i="79"/>
  <c r="AA219" i="79"/>
  <c r="AA957" i="79"/>
  <c r="AA1116" i="79" s="1"/>
  <c r="AA591" i="79"/>
  <c r="AA36" i="79"/>
  <c r="AA208" i="79" s="1"/>
  <c r="AB406" i="46"/>
  <c r="G13" i="44"/>
  <c r="AB773" i="79"/>
  <c r="AB590" i="79"/>
  <c r="AB218" i="79"/>
  <c r="AB956" i="79"/>
  <c r="AB407" i="79"/>
  <c r="AB35" i="79"/>
  <c r="AB407" i="46"/>
  <c r="G14" i="44"/>
  <c r="G18" i="44" s="1"/>
  <c r="G46" i="44" s="1"/>
  <c r="AB957" i="79"/>
  <c r="AB1116" i="79" s="1"/>
  <c r="AB774" i="79"/>
  <c r="AB591" i="79"/>
  <c r="AB219" i="79"/>
  <c r="AB408"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E277" i="46"/>
  <c r="AA277" i="46"/>
  <c r="E44" i="44" l="1"/>
  <c r="E46" i="44"/>
  <c r="D53" i="44"/>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8" i="79"/>
  <c r="AB400" i="79"/>
  <c r="AB399" i="79"/>
  <c r="AB401" i="79"/>
  <c r="AB766" i="79"/>
  <c r="AB767" i="79"/>
  <c r="AB750" i="79"/>
  <c r="AD583" i="79"/>
  <c r="AD567" i="79"/>
  <c r="AD584" i="79"/>
  <c r="AC398" i="79"/>
  <c r="AC400" i="79"/>
  <c r="AC399" i="79"/>
  <c r="AC401" i="79"/>
  <c r="AB583" i="79"/>
  <c r="AB584" i="79"/>
  <c r="AB582" i="79"/>
  <c r="AB567" i="79"/>
  <c r="AA766" i="79"/>
  <c r="AA750" i="79"/>
  <c r="AA767" i="79"/>
  <c r="AA584" i="79"/>
  <c r="AA583" i="79"/>
  <c r="AA582" i="79"/>
  <c r="AA567" i="79"/>
  <c r="AD399" i="79"/>
  <c r="AD401" i="79"/>
  <c r="AD400" i="79"/>
  <c r="AD933" i="79"/>
  <c r="AC584" i="79"/>
  <c r="AC583" i="79"/>
  <c r="AC582" i="79"/>
  <c r="AC567" i="79"/>
  <c r="AC933" i="79"/>
  <c r="AE398" i="79"/>
  <c r="AE400" i="79"/>
  <c r="AE399" i="79"/>
  <c r="AE401" i="79"/>
  <c r="AE567" i="79"/>
  <c r="AE584" i="79"/>
  <c r="AE583" i="79"/>
  <c r="AE582" i="79"/>
  <c r="AD767" i="79"/>
  <c r="AD750" i="79"/>
  <c r="AD766" i="79"/>
  <c r="AE950" i="79"/>
  <c r="AE933" i="79"/>
  <c r="AA401" i="79"/>
  <c r="AA400" i="79"/>
  <c r="AA398" i="79"/>
  <c r="AA399" i="79"/>
  <c r="AB211" i="79"/>
  <c r="AB195" i="79"/>
  <c r="AB212" i="79"/>
  <c r="AB208" i="79"/>
  <c r="AB210" i="79"/>
  <c r="AB209" i="79"/>
  <c r="AB933" i="79"/>
  <c r="AB950" i="79"/>
  <c r="AA210" i="79"/>
  <c r="AA195" i="79"/>
  <c r="AA209" i="79"/>
  <c r="AA211" i="79"/>
  <c r="AA212" i="79"/>
  <c r="AA933" i="79"/>
  <c r="AA950" i="79"/>
  <c r="AD195" i="79"/>
  <c r="AC209" i="79"/>
  <c r="AC212" i="79"/>
  <c r="AC208" i="79"/>
  <c r="AC210" i="79"/>
  <c r="AC195" i="79"/>
  <c r="AC211" i="79"/>
  <c r="AC767" i="79"/>
  <c r="AC750" i="79"/>
  <c r="AC766" i="79"/>
  <c r="AE211" i="79"/>
  <c r="AE195" i="79"/>
  <c r="AE208" i="79"/>
  <c r="AE209" i="79"/>
  <c r="AE210" i="79"/>
  <c r="AE212" i="79"/>
  <c r="AE766" i="79"/>
  <c r="AE767" i="79"/>
  <c r="AE750"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B135" i="46"/>
  <c r="AD138" i="46"/>
  <c r="AD142" i="46"/>
  <c r="AD141" i="46"/>
  <c r="AD139" i="46"/>
  <c r="AD136" i="46"/>
  <c r="AD140"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G44" i="45" l="1"/>
  <c r="G65" i="45"/>
  <c r="G37" i="45"/>
  <c r="G23" i="45"/>
  <c r="G58" i="45"/>
  <c r="G51" i="45"/>
  <c r="G30" i="45"/>
  <c r="H23" i="45"/>
  <c r="C127" i="45" s="1"/>
  <c r="H37" i="45"/>
  <c r="H58" i="45"/>
  <c r="H65" i="45"/>
  <c r="H30" i="45"/>
  <c r="H51" i="45"/>
  <c r="H44" i="45"/>
  <c r="E23" i="45"/>
  <c r="C124" i="45" s="1"/>
  <c r="E58" i="45"/>
  <c r="E65" i="45"/>
  <c r="E44" i="45"/>
  <c r="E51" i="45"/>
  <c r="E30" i="45"/>
  <c r="E37" i="45"/>
  <c r="I37" i="45"/>
  <c r="I51" i="45"/>
  <c r="I44" i="45"/>
  <c r="I23" i="45"/>
  <c r="I65" i="45"/>
  <c r="I58" i="45"/>
  <c r="I30" i="45"/>
  <c r="F23" i="45"/>
  <c r="F30" i="45"/>
  <c r="F51" i="45"/>
  <c r="F58" i="45"/>
  <c r="F44" i="45"/>
  <c r="F37" i="45"/>
  <c r="F65" i="45"/>
  <c r="J58" i="45"/>
  <c r="J44" i="45"/>
  <c r="J37" i="45"/>
  <c r="J51" i="45"/>
  <c r="J23" i="45"/>
  <c r="J65" i="45"/>
  <c r="J30" i="45"/>
  <c r="K23" i="45"/>
  <c r="C130" i="45" s="1"/>
  <c r="D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K65" i="45"/>
  <c r="H124" i="45"/>
  <c r="I125" i="45"/>
  <c r="C125" i="45"/>
  <c r="E127" i="45"/>
  <c r="I127" i="45"/>
  <c r="D127" i="45"/>
  <c r="C128" i="45"/>
  <c r="H126" i="45"/>
  <c r="G126" i="45"/>
  <c r="F126" i="45"/>
  <c r="E126" i="45"/>
  <c r="K58" i="45"/>
  <c r="K51" i="45"/>
  <c r="K30" i="45"/>
  <c r="K44" i="45"/>
  <c r="K37"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3" i="79" s="1"/>
  <c r="Y761" i="79" s="1"/>
  <c r="L129" i="45"/>
  <c r="J127" i="45"/>
  <c r="AF516" i="46" s="1"/>
  <c r="H130" i="45"/>
  <c r="C133" i="45"/>
  <c r="Y1119" i="79" s="1"/>
  <c r="N130" i="45"/>
  <c r="K125" i="45"/>
  <c r="AG258" i="46" s="1"/>
  <c r="AG259" i="46" s="1"/>
  <c r="K128" i="45"/>
  <c r="N127" i="45"/>
  <c r="K126" i="45"/>
  <c r="AG387" i="46" s="1"/>
  <c r="G129" i="45"/>
  <c r="E129" i="45"/>
  <c r="AA387" i="79" s="1"/>
  <c r="AA388"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L516" i="46"/>
  <c r="AL520" i="46" s="1"/>
  <c r="AJ751" i="79"/>
  <c r="AG751" i="79"/>
  <c r="AG385" i="79"/>
  <c r="AK934" i="79"/>
  <c r="AF751" i="79"/>
  <c r="AH568" i="79"/>
  <c r="AL196" i="79"/>
  <c r="AG514" i="46"/>
  <c r="AI934" i="79"/>
  <c r="AJ934" i="79"/>
  <c r="AF385" i="79"/>
  <c r="AL568" i="79"/>
  <c r="AF934" i="79"/>
  <c r="AJ385" i="79"/>
  <c r="AH1117" i="79"/>
  <c r="AI1117" i="79"/>
  <c r="AK514" i="46"/>
  <c r="AI196" i="79"/>
  <c r="AK385" i="79"/>
  <c r="AF514" i="46"/>
  <c r="AF568" i="79"/>
  <c r="AL385" i="79"/>
  <c r="AL751" i="79"/>
  <c r="AJ568" i="79"/>
  <c r="AJ514" i="46"/>
  <c r="AK196" i="79"/>
  <c r="AG196" i="79"/>
  <c r="AG1117" i="79"/>
  <c r="AG568" i="79"/>
  <c r="AH514" i="46"/>
  <c r="AK1117" i="79"/>
  <c r="AH196" i="79"/>
  <c r="AH934" i="79"/>
  <c r="AJ1117" i="79"/>
  <c r="AF196" i="79"/>
  <c r="AF1117" i="79"/>
  <c r="AL934" i="79"/>
  <c r="AI385" i="79"/>
  <c r="AL514" i="46"/>
  <c r="AK751" i="79"/>
  <c r="AH385" i="79"/>
  <c r="AJ196" i="79"/>
  <c r="AL1117" i="79"/>
  <c r="AH751" i="79"/>
  <c r="AI514" i="46"/>
  <c r="AK568" i="79"/>
  <c r="AI568" i="79"/>
  <c r="AI751" i="79"/>
  <c r="AG934" i="79"/>
  <c r="Y514" i="46"/>
  <c r="AB514" i="46"/>
  <c r="AE1117" i="79"/>
  <c r="AD385" i="79"/>
  <c r="AC568" i="79"/>
  <c r="Y1117" i="79"/>
  <c r="Y568" i="79"/>
  <c r="AC514" i="46"/>
  <c r="AB934" i="79"/>
  <c r="AA1117" i="79"/>
  <c r="AD196" i="79"/>
  <c r="Y196" i="79"/>
  <c r="AE751" i="79"/>
  <c r="AA514" i="46"/>
  <c r="AE514" i="46"/>
  <c r="AC385" i="79"/>
  <c r="AB751" i="79"/>
  <c r="AC1117" i="79"/>
  <c r="AE385" i="79"/>
  <c r="Z934" i="79"/>
  <c r="AD514" i="46"/>
  <c r="AA568" i="79"/>
  <c r="AD1117" i="79"/>
  <c r="AE934" i="79"/>
  <c r="AB385" i="79"/>
  <c r="AB1117" i="79"/>
  <c r="AA751" i="79"/>
  <c r="AD568" i="79"/>
  <c r="Y751" i="79"/>
  <c r="AE568" i="79"/>
  <c r="Z751" i="79"/>
  <c r="Z514" i="46"/>
  <c r="AC934" i="79"/>
  <c r="AB568" i="79"/>
  <c r="Y385" i="79"/>
  <c r="Z385" i="79"/>
  <c r="AA196" i="79"/>
  <c r="AD934" i="79"/>
  <c r="AC196" i="79"/>
  <c r="Y934" i="79"/>
  <c r="AE196" i="79"/>
  <c r="AD751" i="79"/>
  <c r="AA385" i="79"/>
  <c r="AA934" i="79"/>
  <c r="AB196" i="79"/>
  <c r="AC751" i="79"/>
  <c r="Z568" i="79"/>
  <c r="Z196" i="79"/>
  <c r="Z1117"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L130" i="46"/>
  <c r="AL131" i="46" s="1"/>
  <c r="Q52" i="43" s="1"/>
  <c r="AK516" i="46"/>
  <c r="AK520" i="46" s="1"/>
  <c r="AH258" i="46"/>
  <c r="AH260" i="46" s="1"/>
  <c r="AK258" i="46"/>
  <c r="AJ258" i="46"/>
  <c r="AJ260" i="46" s="1"/>
  <c r="AH516" i="46"/>
  <c r="AH520" i="46" s="1"/>
  <c r="AL258" i="46"/>
  <c r="AL259" i="46" s="1"/>
  <c r="AI258" i="46"/>
  <c r="AI260" i="46" s="1"/>
  <c r="AI516" i="46"/>
  <c r="AI520" i="46" s="1"/>
  <c r="AK130" i="46"/>
  <c r="AK131" i="46" s="1"/>
  <c r="P52" i="43" s="1"/>
  <c r="AI130" i="46"/>
  <c r="AI131" i="46" s="1"/>
  <c r="N52" i="43" s="1"/>
  <c r="AH130" i="46"/>
  <c r="AH131" i="46" s="1"/>
  <c r="M52" i="43" s="1"/>
  <c r="AK570" i="79"/>
  <c r="AJ516" i="46"/>
  <c r="AJ520" i="46" s="1"/>
  <c r="AJ387" i="46"/>
  <c r="AJ389" i="46" s="1"/>
  <c r="AJ130" i="46"/>
  <c r="AJ131" i="46" s="1"/>
  <c r="O52" i="43" s="1"/>
  <c r="AI387" i="46"/>
  <c r="AI389" i="46" s="1"/>
  <c r="AD522" i="46"/>
  <c r="Y1123" i="79"/>
  <c r="Y1129" i="79"/>
  <c r="Y522" i="46"/>
  <c r="D62" i="43" s="1"/>
  <c r="AF518" i="46"/>
  <c r="AF520" i="46"/>
  <c r="Y518" i="46"/>
  <c r="Y517" i="46"/>
  <c r="Y519" i="46"/>
  <c r="Y520" i="46"/>
  <c r="AA522" i="46"/>
  <c r="F62" i="43" s="1"/>
  <c r="AJ570" i="79"/>
  <c r="AJ576" i="79" s="1"/>
  <c r="AA198" i="79"/>
  <c r="AA199" i="79" s="1"/>
  <c r="AB198" i="79"/>
  <c r="AB202" i="79" s="1"/>
  <c r="AJ387" i="79"/>
  <c r="AJ390" i="79" s="1"/>
  <c r="AH570" i="79"/>
  <c r="AH574" i="79" s="1"/>
  <c r="AL387" i="79"/>
  <c r="AL393" i="79" s="1"/>
  <c r="AC198" i="79"/>
  <c r="AC201" i="79" s="1"/>
  <c r="AK387" i="79"/>
  <c r="AK391" i="79" s="1"/>
  <c r="AF387" i="79"/>
  <c r="AF390" i="79" s="1"/>
  <c r="AI570" i="79"/>
  <c r="AI579" i="79" s="1"/>
  <c r="N71" i="43" s="1"/>
  <c r="AL570" i="79"/>
  <c r="AL574" i="79" s="1"/>
  <c r="AE570" i="79"/>
  <c r="AE573" i="79" s="1"/>
  <c r="AG570" i="79"/>
  <c r="AG573" i="79" s="1"/>
  <c r="AG387" i="79"/>
  <c r="AG395" i="79" s="1"/>
  <c r="L68" i="43" s="1"/>
  <c r="AD387" i="79"/>
  <c r="AD391" i="79" s="1"/>
  <c r="AB570" i="79"/>
  <c r="AB576" i="79" s="1"/>
  <c r="Z198" i="79"/>
  <c r="Z202" i="79" s="1"/>
  <c r="AB387" i="79"/>
  <c r="AB390" i="79" s="1"/>
  <c r="Z387" i="79"/>
  <c r="Z390" i="79" s="1"/>
  <c r="AC387" i="79"/>
  <c r="AC391" i="79" s="1"/>
  <c r="AD936" i="79"/>
  <c r="AH936" i="79"/>
  <c r="AH947" i="79" s="1"/>
  <c r="M77" i="43" s="1"/>
  <c r="AJ936" i="79"/>
  <c r="AJ947" i="79" s="1"/>
  <c r="O77" i="43" s="1"/>
  <c r="AI936" i="79"/>
  <c r="AI947" i="79" s="1"/>
  <c r="N77" i="43" s="1"/>
  <c r="Z936" i="79"/>
  <c r="Z947" i="79" s="1"/>
  <c r="E77" i="43" s="1"/>
  <c r="AK936" i="79"/>
  <c r="AK947" i="79" s="1"/>
  <c r="P77" i="43" s="1"/>
  <c r="AL936" i="79"/>
  <c r="AE936" i="79"/>
  <c r="AE947" i="79" s="1"/>
  <c r="J77" i="43" s="1"/>
  <c r="AF936" i="79"/>
  <c r="AC936" i="79"/>
  <c r="AC947" i="79" s="1"/>
  <c r="H77" i="43" s="1"/>
  <c r="AA936" i="79"/>
  <c r="AA947" i="79" s="1"/>
  <c r="F77" i="43" s="1"/>
  <c r="AB936" i="79"/>
  <c r="AB947" i="79" s="1"/>
  <c r="G77" i="43" s="1"/>
  <c r="AG936" i="79"/>
  <c r="AG947" i="79" s="1"/>
  <c r="L77" i="43" s="1"/>
  <c r="Y1126" i="79"/>
  <c r="Z570" i="79"/>
  <c r="Z574" i="79" s="1"/>
  <c r="Y936" i="79"/>
  <c r="Y938" i="79" s="1"/>
  <c r="AA570" i="79"/>
  <c r="AA577" i="79" s="1"/>
  <c r="Y570" i="79"/>
  <c r="Y573" i="79" s="1"/>
  <c r="AJ1119" i="79"/>
  <c r="AJ1131" i="79" s="1"/>
  <c r="O80" i="43" s="1"/>
  <c r="AI1119" i="79"/>
  <c r="AL1119" i="79"/>
  <c r="AL1131" i="79" s="1"/>
  <c r="Q80" i="43" s="1"/>
  <c r="AG1119" i="79"/>
  <c r="AK1119" i="79"/>
  <c r="AK1131" i="79" s="1"/>
  <c r="P80" i="43" s="1"/>
  <c r="AH1119" i="79"/>
  <c r="AH1131" i="79" s="1"/>
  <c r="M80" i="43" s="1"/>
  <c r="AF1119" i="79"/>
  <c r="AC1119" i="79"/>
  <c r="AC1131" i="79" s="1"/>
  <c r="H80" i="43" s="1"/>
  <c r="AE1119" i="79"/>
  <c r="AE1131" i="79" s="1"/>
  <c r="J80" i="43" s="1"/>
  <c r="AB1119" i="79"/>
  <c r="AB1131" i="79" s="1"/>
  <c r="G80" i="43" s="1"/>
  <c r="AD1119" i="79"/>
  <c r="AD1131" i="79" s="1"/>
  <c r="I80" i="43" s="1"/>
  <c r="Z1119" i="79"/>
  <c r="Z1129" i="79" s="1"/>
  <c r="AA1119" i="79"/>
  <c r="AC570" i="79"/>
  <c r="AC576" i="79" s="1"/>
  <c r="AE199" i="79"/>
  <c r="AD198" i="79"/>
  <c r="AD201" i="79" s="1"/>
  <c r="AE387" i="79"/>
  <c r="AE390" i="79" s="1"/>
  <c r="AD570" i="79"/>
  <c r="AD575" i="79" s="1"/>
  <c r="AE203" i="79"/>
  <c r="AL753" i="79"/>
  <c r="AL763" i="79" s="1"/>
  <c r="Q74" i="43" s="1"/>
  <c r="AE753" i="79"/>
  <c r="AE763" i="79" s="1"/>
  <c r="J74" i="43" s="1"/>
  <c r="AI753" i="79"/>
  <c r="AG753" i="79"/>
  <c r="AF753" i="79"/>
  <c r="AF763" i="79" s="1"/>
  <c r="K74" i="43" s="1"/>
  <c r="Z753" i="79"/>
  <c r="Z763" i="79" s="1"/>
  <c r="E74" i="43" s="1"/>
  <c r="AD753" i="79"/>
  <c r="AC753" i="79"/>
  <c r="AC763" i="79" s="1"/>
  <c r="H74" i="43" s="1"/>
  <c r="AJ753" i="79"/>
  <c r="AJ763" i="79" s="1"/>
  <c r="O74" i="43" s="1"/>
  <c r="AH753" i="79"/>
  <c r="AH763" i="79" s="1"/>
  <c r="M74" i="43" s="1"/>
  <c r="AA753" i="79"/>
  <c r="AA763" i="79" s="1"/>
  <c r="F74" i="43" s="1"/>
  <c r="AB753" i="79"/>
  <c r="AB763" i="79" s="1"/>
  <c r="G74" i="43" s="1"/>
  <c r="AK753" i="79"/>
  <c r="AE200" i="79"/>
  <c r="AH132" i="46"/>
  <c r="M53" i="43" s="1"/>
  <c r="R26" i="47" s="1"/>
  <c r="AG198" i="79"/>
  <c r="AG202" i="79" s="1"/>
  <c r="AE201" i="79"/>
  <c r="AF570" i="79"/>
  <c r="AF574" i="79" s="1"/>
  <c r="Y387" i="79"/>
  <c r="Y395" i="79" s="1"/>
  <c r="AF198" i="79"/>
  <c r="AF201" i="79" s="1"/>
  <c r="AH387" i="79"/>
  <c r="AH395" i="79" s="1"/>
  <c r="M68" i="43" s="1"/>
  <c r="AG262" i="46"/>
  <c r="L56" i="43" s="1"/>
  <c r="AI518" i="46"/>
  <c r="AH517" i="46"/>
  <c r="AG260" i="46"/>
  <c r="AG261" i="46" s="1"/>
  <c r="L55" i="43" s="1"/>
  <c r="AI519" i="46"/>
  <c r="AI522" i="46"/>
  <c r="N62" i="43" s="1"/>
  <c r="AH522" i="46"/>
  <c r="M62" i="43" s="1"/>
  <c r="Y1124" i="79"/>
  <c r="AG389" i="46"/>
  <c r="AG390" i="46"/>
  <c r="AG388" i="46"/>
  <c r="Y1121" i="79"/>
  <c r="AI198" i="79"/>
  <c r="AI199" i="79" s="1"/>
  <c r="AJ198" i="79"/>
  <c r="AJ203" i="79" s="1"/>
  <c r="AK198" i="79"/>
  <c r="AK201" i="79" s="1"/>
  <c r="AL198" i="79"/>
  <c r="AL203" i="79" s="1"/>
  <c r="AH198" i="79"/>
  <c r="AH205" i="79" s="1"/>
  <c r="M65" i="43" s="1"/>
  <c r="AA389" i="79"/>
  <c r="AA392" i="79"/>
  <c r="AA393" i="79"/>
  <c r="AA391" i="79"/>
  <c r="AA390" i="79"/>
  <c r="AF132" i="46"/>
  <c r="K53" i="43" s="1"/>
  <c r="P20" i="47" s="1"/>
  <c r="Y760" i="79"/>
  <c r="Y759" i="79"/>
  <c r="Y754" i="79"/>
  <c r="Y758" i="79"/>
  <c r="Y756" i="79"/>
  <c r="Y755" i="79"/>
  <c r="Y757" i="79"/>
  <c r="AF260" i="46"/>
  <c r="AF259" i="46"/>
  <c r="AJ519" i="46"/>
  <c r="Y1127" i="79"/>
  <c r="Y1125" i="79"/>
  <c r="Y1120" i="79"/>
  <c r="Y1122" i="79"/>
  <c r="Y1128" i="79"/>
  <c r="AF389" i="46"/>
  <c r="AF390" i="46"/>
  <c r="AF388" i="46"/>
  <c r="AG519" i="46"/>
  <c r="AG517" i="46"/>
  <c r="AG518" i="46"/>
  <c r="AF262" i="46"/>
  <c r="K56" i="43" s="1"/>
  <c r="Y1131" i="79"/>
  <c r="AF517" i="46"/>
  <c r="AK387" i="46"/>
  <c r="AK389" i="46" s="1"/>
  <c r="AH387" i="46"/>
  <c r="AH392" i="46" s="1"/>
  <c r="M59" i="43" s="1"/>
  <c r="AG132" i="46"/>
  <c r="L53" i="43" s="1"/>
  <c r="Q15" i="47" s="1"/>
  <c r="AA395" i="79"/>
  <c r="F68" i="43" s="1"/>
  <c r="AF522" i="46"/>
  <c r="K62" i="43" s="1"/>
  <c r="AF519" i="46"/>
  <c r="AI387" i="79"/>
  <c r="AI389" i="79" s="1"/>
  <c r="AG522" i="46"/>
  <c r="L62" i="43" s="1"/>
  <c r="Y763" i="79"/>
  <c r="AI390" i="46"/>
  <c r="Y202" i="79"/>
  <c r="Y200" i="79"/>
  <c r="Y201" i="79"/>
  <c r="AJ388" i="46"/>
  <c r="Y205" i="79"/>
  <c r="AI388" i="46"/>
  <c r="AI259" i="46"/>
  <c r="AI262" i="46"/>
  <c r="N56" i="43" s="1"/>
  <c r="AJ262" i="46"/>
  <c r="O56" i="43" s="1"/>
  <c r="AJ259"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9" i="79"/>
  <c r="P71" i="43" s="1"/>
  <c r="AL132" i="46"/>
  <c r="Q53" i="43" s="1"/>
  <c r="AK132" i="46"/>
  <c r="P53" i="43" s="1"/>
  <c r="AK262" i="46"/>
  <c r="P56" i="43" s="1"/>
  <c r="AL522" i="46"/>
  <c r="Q62" i="43" s="1"/>
  <c r="AK517" i="46"/>
  <c r="AL390" i="46"/>
  <c r="AL388" i="46"/>
  <c r="AK522" i="46"/>
  <c r="P62" i="43" s="1"/>
  <c r="AK260" i="46"/>
  <c r="AK259" i="46"/>
  <c r="AL517" i="46"/>
  <c r="AK574" i="79"/>
  <c r="AK572" i="79"/>
  <c r="AK573" i="79"/>
  <c r="AK576" i="79"/>
  <c r="AK575" i="79"/>
  <c r="AK577" i="79"/>
  <c r="AK571"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J518" i="46" l="1"/>
  <c r="AJ522" i="46"/>
  <c r="O62" i="43" s="1"/>
  <c r="AH519" i="46"/>
  <c r="AM519" i="46" s="1"/>
  <c r="AJ132" i="46"/>
  <c r="O53" i="43" s="1"/>
  <c r="AJ517" i="46"/>
  <c r="AJ261" i="46"/>
  <c r="O55" i="43" s="1"/>
  <c r="T40" i="47" s="1"/>
  <c r="AI261" i="46"/>
  <c r="N55" i="43" s="1"/>
  <c r="V21" i="47"/>
  <c r="U17" i="47"/>
  <c r="T18" i="47"/>
  <c r="AL260" i="46"/>
  <c r="AM260" i="46" s="1"/>
  <c r="AJ392" i="46"/>
  <c r="O59" i="43" s="1"/>
  <c r="AL262" i="46"/>
  <c r="Q56" i="43" s="1"/>
  <c r="AJ390" i="46"/>
  <c r="AJ391" i="46" s="1"/>
  <c r="O58" i="43" s="1"/>
  <c r="AI132" i="46"/>
  <c r="N53" i="43" s="1"/>
  <c r="S23" i="47" s="1"/>
  <c r="AH262" i="46"/>
  <c r="M56" i="43" s="1"/>
  <c r="AH259" i="46"/>
  <c r="AM259" i="46" s="1"/>
  <c r="AH518" i="46"/>
  <c r="AI517" i="46"/>
  <c r="AM517" i="46" s="1"/>
  <c r="Z1131" i="79"/>
  <c r="E80" i="43" s="1"/>
  <c r="D68" i="43"/>
  <c r="AM131" i="46"/>
  <c r="C91" i="43" s="1"/>
  <c r="D74" i="43"/>
  <c r="AM520" i="46"/>
  <c r="AM522" i="46"/>
  <c r="F102" i="43" s="1"/>
  <c r="D65" i="43"/>
  <c r="Y521" i="46"/>
  <c r="AD574" i="79"/>
  <c r="AH575" i="79"/>
  <c r="AL575" i="79"/>
  <c r="AD571" i="79"/>
  <c r="AI575" i="79"/>
  <c r="R18" i="47"/>
  <c r="R17" i="47"/>
  <c r="R20" i="47"/>
  <c r="R21" i="47"/>
  <c r="R16" i="47"/>
  <c r="AE395" i="79"/>
  <c r="J68" i="43" s="1"/>
  <c r="R22" i="47"/>
  <c r="AB200" i="79"/>
  <c r="AD389" i="79"/>
  <c r="AC202" i="79"/>
  <c r="AG576" i="79"/>
  <c r="AA572" i="79"/>
  <c r="AG575" i="79"/>
  <c r="AH571" i="79"/>
  <c r="AA574" i="79"/>
  <c r="AL572" i="79"/>
  <c r="AC205" i="79"/>
  <c r="H65" i="43" s="1"/>
  <c r="Z392" i="79"/>
  <c r="AC200" i="79"/>
  <c r="AD388" i="79"/>
  <c r="AB203" i="79"/>
  <c r="AD390" i="79"/>
  <c r="AL579" i="79"/>
  <c r="Q71" i="43" s="1"/>
  <c r="AL571" i="79"/>
  <c r="AB205" i="79"/>
  <c r="G65" i="43" s="1"/>
  <c r="AD395" i="79"/>
  <c r="I68" i="43" s="1"/>
  <c r="Z389" i="79"/>
  <c r="AB201" i="79"/>
  <c r="AL573" i="79"/>
  <c r="Z393" i="79"/>
  <c r="AB199" i="79"/>
  <c r="AB391" i="79"/>
  <c r="AK203" i="79"/>
  <c r="AA200" i="79"/>
  <c r="AA205" i="79"/>
  <c r="F65" i="43" s="1"/>
  <c r="AE391" i="79"/>
  <c r="AB393" i="79"/>
  <c r="AB392" i="79"/>
  <c r="AA203" i="79"/>
  <c r="AB395" i="79"/>
  <c r="G68" i="43" s="1"/>
  <c r="AI573" i="79"/>
  <c r="AI576" i="79"/>
  <c r="AK202" i="79"/>
  <c r="AI572" i="79"/>
  <c r="AA202" i="79"/>
  <c r="R19" i="47"/>
  <c r="R24" i="47"/>
  <c r="R25" i="47"/>
  <c r="R23" i="47"/>
  <c r="R15" i="47"/>
  <c r="AG579" i="79"/>
  <c r="L71" i="43" s="1"/>
  <c r="AB389" i="79"/>
  <c r="AA571" i="79"/>
  <c r="AG577" i="79"/>
  <c r="AA201" i="79"/>
  <c r="AI571" i="79"/>
  <c r="AH572" i="79"/>
  <c r="AB388" i="79"/>
  <c r="AA573" i="79"/>
  <c r="AG572" i="79"/>
  <c r="AH579" i="79"/>
  <c r="M71" i="43" s="1"/>
  <c r="AA579" i="79"/>
  <c r="F71" i="43" s="1"/>
  <c r="AA576" i="79"/>
  <c r="AG571" i="79"/>
  <c r="AA575" i="79"/>
  <c r="AG574" i="79"/>
  <c r="AD392" i="79"/>
  <c r="AG200" i="79"/>
  <c r="AK390" i="46"/>
  <c r="AB573" i="79"/>
  <c r="AJ388" i="79"/>
  <c r="AL201" i="79"/>
  <c r="AK395" i="79"/>
  <c r="P68" i="43" s="1"/>
  <c r="AG389" i="79"/>
  <c r="AL202" i="79"/>
  <c r="AK389" i="79"/>
  <c r="AL392" i="79"/>
  <c r="AG390" i="79"/>
  <c r="AE572" i="79"/>
  <c r="AK388" i="79"/>
  <c r="Y941" i="79"/>
  <c r="AL390" i="79"/>
  <c r="AB577" i="79"/>
  <c r="AH392" i="79"/>
  <c r="AI388" i="79"/>
  <c r="AH393" i="79"/>
  <c r="AG205" i="79"/>
  <c r="L65" i="43" s="1"/>
  <c r="AD200" i="79"/>
  <c r="AH388" i="79"/>
  <c r="Y390" i="79"/>
  <c r="AG393" i="79"/>
  <c r="Y392" i="79"/>
  <c r="AK393" i="79"/>
  <c r="AL395" i="79"/>
  <c r="Q68" i="43" s="1"/>
  <c r="AJ393" i="79"/>
  <c r="AF579" i="79"/>
  <c r="K71" i="43" s="1"/>
  <c r="AG392" i="79"/>
  <c r="AL391" i="79"/>
  <c r="AJ389" i="79"/>
  <c r="AB579" i="79"/>
  <c r="G71" i="43" s="1"/>
  <c r="AG199" i="79"/>
  <c r="AB575" i="79"/>
  <c r="AC574" i="79"/>
  <c r="AF392" i="79"/>
  <c r="Y947" i="79"/>
  <c r="Q19" i="47"/>
  <c r="AC572" i="79"/>
  <c r="Q24" i="47"/>
  <c r="AD205" i="79"/>
  <c r="I65" i="43" s="1"/>
  <c r="AD203" i="79"/>
  <c r="AG203" i="79"/>
  <c r="Y943" i="79"/>
  <c r="AG201" i="79"/>
  <c r="Q26" i="47"/>
  <c r="AK205" i="79"/>
  <c r="P65" i="43" s="1"/>
  <c r="AF200" i="79"/>
  <c r="Y939" i="79"/>
  <c r="AJ577" i="79"/>
  <c r="AF389" i="79"/>
  <c r="AK390" i="79"/>
  <c r="AL389" i="79"/>
  <c r="AD579" i="79"/>
  <c r="I71" i="43" s="1"/>
  <c r="AG391" i="79"/>
  <c r="AC573" i="79"/>
  <c r="AJ572" i="79"/>
  <c r="AF393" i="79"/>
  <c r="AH391" i="79"/>
  <c r="AF575" i="79"/>
  <c r="AJ573" i="79"/>
  <c r="AJ574" i="79"/>
  <c r="AF577" i="79"/>
  <c r="AK392" i="79"/>
  <c r="AJ392" i="79"/>
  <c r="Z199" i="79"/>
  <c r="AG388" i="79"/>
  <c r="AH390" i="79"/>
  <c r="AB574" i="79"/>
  <c r="AH389" i="79"/>
  <c r="AF576" i="79"/>
  <c r="Z201" i="79"/>
  <c r="AF572" i="79"/>
  <c r="AL388" i="79"/>
  <c r="AJ395" i="79"/>
  <c r="O68" i="43" s="1"/>
  <c r="Z200" i="79"/>
  <c r="AJ579" i="79"/>
  <c r="O71" i="43" s="1"/>
  <c r="AB572" i="79"/>
  <c r="AJ571" i="79"/>
  <c r="AF571" i="79"/>
  <c r="Y937" i="79"/>
  <c r="AJ391" i="79"/>
  <c r="Y572" i="79"/>
  <c r="AB571" i="79"/>
  <c r="AJ575" i="79"/>
  <c r="AF573" i="79"/>
  <c r="AD576" i="79"/>
  <c r="Y944" i="79"/>
  <c r="AC389" i="79"/>
  <c r="AE571" i="79"/>
  <c r="AF202" i="79"/>
  <c r="Q31" i="47"/>
  <c r="AE579" i="79"/>
  <c r="J71" i="43" s="1"/>
  <c r="Q17" i="47"/>
  <c r="AK200" i="79"/>
  <c r="AL577" i="79"/>
  <c r="Z203" i="79"/>
  <c r="Z395" i="79"/>
  <c r="E68" i="43" s="1"/>
  <c r="Z391" i="79"/>
  <c r="AC571" i="79"/>
  <c r="AC199" i="79"/>
  <c r="AC393" i="79"/>
  <c r="AF388" i="79"/>
  <c r="AE576" i="79"/>
  <c r="AD572" i="79"/>
  <c r="AC395" i="79"/>
  <c r="H68" i="43" s="1"/>
  <c r="AI577" i="79"/>
  <c r="AI574" i="79"/>
  <c r="AC392" i="79"/>
  <c r="Z205" i="79"/>
  <c r="E65" i="43" s="1"/>
  <c r="Q21" i="47"/>
  <c r="AL576" i="79"/>
  <c r="AC579" i="79"/>
  <c r="H71" i="43" s="1"/>
  <c r="Y571" i="79"/>
  <c r="Z388" i="79"/>
  <c r="AC203" i="79"/>
  <c r="AC388" i="79"/>
  <c r="AF391" i="79"/>
  <c r="AD573" i="79"/>
  <c r="Y945" i="79"/>
  <c r="AK199" i="79"/>
  <c r="AF395" i="79"/>
  <c r="K68" i="43" s="1"/>
  <c r="AG521" i="46"/>
  <c r="L61" i="43" s="1"/>
  <c r="AF261" i="46"/>
  <c r="K55" i="43" s="1"/>
  <c r="P39" i="47" s="1"/>
  <c r="AC575" i="79"/>
  <c r="AE577" i="79"/>
  <c r="AD393" i="79"/>
  <c r="AC390" i="79"/>
  <c r="AE574" i="79"/>
  <c r="AC577" i="79"/>
  <c r="AE575" i="79"/>
  <c r="AD577" i="79"/>
  <c r="Y579" i="79"/>
  <c r="AH577" i="79"/>
  <c r="AH576" i="79"/>
  <c r="AH573" i="79"/>
  <c r="AA1126" i="79"/>
  <c r="AA1125" i="79"/>
  <c r="AA1123" i="79"/>
  <c r="AA1121" i="79"/>
  <c r="AA1128" i="79"/>
  <c r="AA1120" i="79"/>
  <c r="AA1127" i="79"/>
  <c r="AA1129" i="79"/>
  <c r="AA1124" i="79"/>
  <c r="AA1122" i="79"/>
  <c r="AI393" i="79"/>
  <c r="Z576" i="79"/>
  <c r="Z571" i="79"/>
  <c r="Z573" i="79"/>
  <c r="Z579" i="79"/>
  <c r="E71" i="43" s="1"/>
  <c r="Z757" i="79"/>
  <c r="Z760" i="79"/>
  <c r="Z756" i="79"/>
  <c r="Z754" i="79"/>
  <c r="Z759" i="79"/>
  <c r="Z755" i="79"/>
  <c r="Z761" i="79"/>
  <c r="Z758" i="79"/>
  <c r="Z1126" i="79"/>
  <c r="Z1121" i="79"/>
  <c r="Z1122" i="79"/>
  <c r="Z1125" i="79"/>
  <c r="Z1120" i="79"/>
  <c r="Z1124" i="79"/>
  <c r="Z1123" i="79"/>
  <c r="Z1127" i="79"/>
  <c r="Z1128" i="79"/>
  <c r="AG1129" i="79"/>
  <c r="AG1120" i="79"/>
  <c r="AG1122" i="79"/>
  <c r="AG1128" i="79"/>
  <c r="AG1125" i="79"/>
  <c r="AG1126" i="79"/>
  <c r="AG1127" i="79"/>
  <c r="AG1121" i="79"/>
  <c r="AG1124" i="79"/>
  <c r="AG1123" i="79"/>
  <c r="AF940" i="79"/>
  <c r="AF937" i="79"/>
  <c r="AF941" i="79"/>
  <c r="AF942" i="79"/>
  <c r="AF944" i="79"/>
  <c r="AF939" i="79"/>
  <c r="AF945" i="79"/>
  <c r="AF943" i="79"/>
  <c r="AF938" i="79"/>
  <c r="AD939" i="79"/>
  <c r="AD944" i="79"/>
  <c r="AD941" i="79"/>
  <c r="AD938" i="79"/>
  <c r="AD943" i="79"/>
  <c r="AD937" i="79"/>
  <c r="AD942" i="79"/>
  <c r="AD945" i="79"/>
  <c r="AD940" i="79"/>
  <c r="AK392" i="46"/>
  <c r="P59" i="43" s="1"/>
  <c r="AK388" i="46"/>
  <c r="AL205" i="79"/>
  <c r="Q65" i="43" s="1"/>
  <c r="AE392" i="79"/>
  <c r="AK759" i="79"/>
  <c r="AK760" i="79"/>
  <c r="AK754" i="79"/>
  <c r="AK758" i="79"/>
  <c r="AK757" i="79"/>
  <c r="AK761" i="79"/>
  <c r="AK755" i="79"/>
  <c r="AK756" i="79"/>
  <c r="AF754" i="79"/>
  <c r="AF758" i="79"/>
  <c r="AF761" i="79"/>
  <c r="AF755" i="79"/>
  <c r="AF759" i="79"/>
  <c r="AF760" i="79"/>
  <c r="AF756" i="79"/>
  <c r="AF757" i="79"/>
  <c r="AD1126" i="79"/>
  <c r="AD1124" i="79"/>
  <c r="AD1128" i="79"/>
  <c r="AD1120" i="79"/>
  <c r="AD1127" i="79"/>
  <c r="AD1123" i="79"/>
  <c r="AD1125" i="79"/>
  <c r="AD1129" i="79"/>
  <c r="AD1122" i="79"/>
  <c r="AD1121" i="79"/>
  <c r="AL1120" i="79"/>
  <c r="AL1128" i="79"/>
  <c r="AL1123" i="79"/>
  <c r="AL1129" i="79"/>
  <c r="AL1127" i="79"/>
  <c r="AL1121" i="79"/>
  <c r="AL1126" i="79"/>
  <c r="AL1122" i="79"/>
  <c r="AL1124" i="79"/>
  <c r="AL1125" i="79"/>
  <c r="AE943" i="79"/>
  <c r="AE945" i="79"/>
  <c r="AE939" i="79"/>
  <c r="AE941" i="79"/>
  <c r="AE940" i="79"/>
  <c r="AE944" i="79"/>
  <c r="AE937" i="79"/>
  <c r="AE942" i="79"/>
  <c r="AE938" i="79"/>
  <c r="AC941" i="79"/>
  <c r="AC938" i="79"/>
  <c r="AC940" i="79"/>
  <c r="AC937" i="79"/>
  <c r="AC943" i="79"/>
  <c r="AC939" i="79"/>
  <c r="AC944" i="79"/>
  <c r="AC942" i="79"/>
  <c r="AC945" i="79"/>
  <c r="Z575" i="79"/>
  <c r="AB757" i="79"/>
  <c r="AB759" i="79"/>
  <c r="AB761" i="79"/>
  <c r="AB756" i="79"/>
  <c r="AB754" i="79"/>
  <c r="AB755" i="79"/>
  <c r="AB758" i="79"/>
  <c r="AB760" i="79"/>
  <c r="AG761" i="79"/>
  <c r="AG759" i="79"/>
  <c r="AG758" i="79"/>
  <c r="AG760" i="79"/>
  <c r="AG754" i="79"/>
  <c r="AG756" i="79"/>
  <c r="AG755" i="79"/>
  <c r="AG757" i="79"/>
  <c r="AE389" i="79"/>
  <c r="AE393" i="79"/>
  <c r="AB1127" i="79"/>
  <c r="AB1121" i="79"/>
  <c r="AB1122" i="79"/>
  <c r="AB1128" i="79"/>
  <c r="AB1123" i="79"/>
  <c r="AB1129" i="79"/>
  <c r="AB1126" i="79"/>
  <c r="AB1124" i="79"/>
  <c r="AB1125" i="79"/>
  <c r="AB1120" i="79"/>
  <c r="AI1129" i="79"/>
  <c r="AI1125" i="79"/>
  <c r="AI1124" i="79"/>
  <c r="AI1123" i="79"/>
  <c r="AI1122" i="79"/>
  <c r="AI1126" i="79"/>
  <c r="AI1127" i="79"/>
  <c r="AI1120" i="79"/>
  <c r="AI1121" i="79"/>
  <c r="AI1128" i="79"/>
  <c r="AL937" i="79"/>
  <c r="AL938" i="79"/>
  <c r="AL945" i="79"/>
  <c r="AL939" i="79"/>
  <c r="AL942" i="79"/>
  <c r="AL943" i="79"/>
  <c r="AL944" i="79"/>
  <c r="AL940" i="79"/>
  <c r="AL941" i="79"/>
  <c r="AI390" i="79"/>
  <c r="AF205" i="79"/>
  <c r="K65" i="43" s="1"/>
  <c r="AA755" i="79"/>
  <c r="AA757" i="79"/>
  <c r="AA756" i="79"/>
  <c r="AA754" i="79"/>
  <c r="AA760" i="79"/>
  <c r="AA761" i="79"/>
  <c r="AA759" i="79"/>
  <c r="AA758" i="79"/>
  <c r="AI760" i="79"/>
  <c r="AI758" i="79"/>
  <c r="AI761" i="79"/>
  <c r="AI754" i="79"/>
  <c r="AI759" i="79"/>
  <c r="AI756" i="79"/>
  <c r="AI757" i="79"/>
  <c r="AI755" i="79"/>
  <c r="AD202" i="79"/>
  <c r="AD199" i="79"/>
  <c r="AF947" i="79"/>
  <c r="K77" i="43" s="1"/>
  <c r="AE1121" i="79"/>
  <c r="AE1123" i="79"/>
  <c r="AE1128" i="79"/>
  <c r="AE1127" i="79"/>
  <c r="AE1126" i="79"/>
  <c r="AE1122" i="79"/>
  <c r="AE1120" i="79"/>
  <c r="AE1125" i="79"/>
  <c r="AE1129" i="79"/>
  <c r="AE1124" i="79"/>
  <c r="AJ1127" i="79"/>
  <c r="AJ1128" i="79"/>
  <c r="AJ1122" i="79"/>
  <c r="AJ1124" i="79"/>
  <c r="AJ1121" i="79"/>
  <c r="AJ1126" i="79"/>
  <c r="AJ1120" i="79"/>
  <c r="AJ1129" i="79"/>
  <c r="AJ1123" i="79"/>
  <c r="AJ1125" i="79"/>
  <c r="AK944" i="79"/>
  <c r="AK937" i="79"/>
  <c r="AK939" i="79"/>
  <c r="AK943" i="79"/>
  <c r="AK945" i="79"/>
  <c r="AK942" i="79"/>
  <c r="AK940" i="79"/>
  <c r="AK941" i="79"/>
  <c r="AK938" i="79"/>
  <c r="AD756" i="79"/>
  <c r="AD758" i="79"/>
  <c r="AD757" i="79"/>
  <c r="AD761" i="79"/>
  <c r="AD760" i="79"/>
  <c r="AD759" i="79"/>
  <c r="AD754" i="79"/>
  <c r="AD755" i="79"/>
  <c r="AK1125" i="79"/>
  <c r="AK1129" i="79"/>
  <c r="AK1124" i="79"/>
  <c r="AK1120" i="79"/>
  <c r="AK1126" i="79"/>
  <c r="AK1122" i="79"/>
  <c r="AK1128" i="79"/>
  <c r="AK1123" i="79"/>
  <c r="AK1127" i="79"/>
  <c r="AK1121" i="79"/>
  <c r="AI392" i="79"/>
  <c r="AH755" i="79"/>
  <c r="AH761" i="79"/>
  <c r="AH760" i="79"/>
  <c r="AH754" i="79"/>
  <c r="AH757" i="79"/>
  <c r="AH756" i="79"/>
  <c r="AH759" i="79"/>
  <c r="AH758" i="79"/>
  <c r="AL947" i="79"/>
  <c r="Q77" i="43" s="1"/>
  <c r="Y574" i="79"/>
  <c r="Y575" i="79"/>
  <c r="Y577" i="79"/>
  <c r="Z943" i="79"/>
  <c r="Z937" i="79"/>
  <c r="Z944" i="79"/>
  <c r="Z939" i="79"/>
  <c r="Z945" i="79"/>
  <c r="Z942" i="79"/>
  <c r="Z940" i="79"/>
  <c r="Z941" i="79"/>
  <c r="Z938" i="79"/>
  <c r="AI395" i="79"/>
  <c r="N68" i="43" s="1"/>
  <c r="AF203" i="79"/>
  <c r="Z572" i="79"/>
  <c r="Y576" i="79"/>
  <c r="Y391" i="79"/>
  <c r="Y393" i="79"/>
  <c r="AJ759" i="79"/>
  <c r="AJ760" i="79"/>
  <c r="AJ761" i="79"/>
  <c r="AJ755" i="79"/>
  <c r="AJ754" i="79"/>
  <c r="AJ757" i="79"/>
  <c r="AJ758" i="79"/>
  <c r="AJ756" i="79"/>
  <c r="AL754" i="79"/>
  <c r="AL755" i="79"/>
  <c r="AL760" i="79"/>
  <c r="AL761" i="79"/>
  <c r="AL757" i="79"/>
  <c r="AL758" i="79"/>
  <c r="AL759" i="79"/>
  <c r="AL756" i="79"/>
  <c r="AG1131" i="79"/>
  <c r="L80" i="43" s="1"/>
  <c r="AK763" i="79"/>
  <c r="P74" i="43" s="1"/>
  <c r="AF1122" i="79"/>
  <c r="AF1127" i="79"/>
  <c r="AF1126" i="79"/>
  <c r="AF1124" i="79"/>
  <c r="AF1129" i="79"/>
  <c r="AF1121" i="79"/>
  <c r="AF1125" i="79"/>
  <c r="AF1120" i="79"/>
  <c r="AF1123" i="79"/>
  <c r="AF1128" i="79"/>
  <c r="AB937" i="79"/>
  <c r="AB944" i="79"/>
  <c r="AB939" i="79"/>
  <c r="AB943" i="79"/>
  <c r="AB942" i="79"/>
  <c r="AB945" i="79"/>
  <c r="AB941" i="79"/>
  <c r="AB940" i="79"/>
  <c r="AB938" i="79"/>
  <c r="AI940" i="79"/>
  <c r="AI943" i="79"/>
  <c r="AI941" i="79"/>
  <c r="AI944" i="79"/>
  <c r="AI938" i="79"/>
  <c r="AI942" i="79"/>
  <c r="AI945" i="79"/>
  <c r="AI937" i="79"/>
  <c r="AI939" i="79"/>
  <c r="AG763" i="79"/>
  <c r="L74" i="43" s="1"/>
  <c r="AE761" i="79"/>
  <c r="AE758" i="79"/>
  <c r="AE754" i="79"/>
  <c r="AE759" i="79"/>
  <c r="AE760" i="79"/>
  <c r="AE757" i="79"/>
  <c r="AE755" i="79"/>
  <c r="AE756" i="79"/>
  <c r="AC1120" i="79"/>
  <c r="AC1124" i="79"/>
  <c r="AC1121" i="79"/>
  <c r="AC1128" i="79"/>
  <c r="AC1129" i="79"/>
  <c r="AC1126" i="79"/>
  <c r="AC1123" i="79"/>
  <c r="AC1122" i="79"/>
  <c r="AC1125" i="79"/>
  <c r="AC1127" i="79"/>
  <c r="AG939" i="79"/>
  <c r="AG942" i="79"/>
  <c r="AG940" i="79"/>
  <c r="AG944" i="79"/>
  <c r="AG941" i="79"/>
  <c r="AG937" i="79"/>
  <c r="AG945" i="79"/>
  <c r="AG938" i="79"/>
  <c r="AG943" i="79"/>
  <c r="AD947" i="79"/>
  <c r="I77" i="43" s="1"/>
  <c r="AI391" i="79"/>
  <c r="AF199" i="79"/>
  <c r="AE388" i="79"/>
  <c r="Z577" i="79"/>
  <c r="Y389" i="79"/>
  <c r="Y388" i="79"/>
  <c r="AA1131" i="79"/>
  <c r="F80" i="43" s="1"/>
  <c r="AD763" i="79"/>
  <c r="I74" i="43" s="1"/>
  <c r="AC759" i="79"/>
  <c r="AC757" i="79"/>
  <c r="AC756" i="79"/>
  <c r="AC758" i="79"/>
  <c r="AC760" i="79"/>
  <c r="AC761" i="79"/>
  <c r="AC754" i="79"/>
  <c r="AC755" i="79"/>
  <c r="AI1131" i="79"/>
  <c r="N80" i="43" s="1"/>
  <c r="AF1131" i="79"/>
  <c r="K80" i="43" s="1"/>
  <c r="AH1129" i="79"/>
  <c r="AH1127" i="79"/>
  <c r="AH1128" i="79"/>
  <c r="AH1120" i="79"/>
  <c r="AH1126" i="79"/>
  <c r="AH1124" i="79"/>
  <c r="AH1122" i="79"/>
  <c r="AH1123" i="79"/>
  <c r="AH1121" i="79"/>
  <c r="AH1125" i="79"/>
  <c r="Y942" i="79"/>
  <c r="Y940" i="79"/>
  <c r="AA941" i="79"/>
  <c r="AA945" i="79"/>
  <c r="AA940" i="79"/>
  <c r="AA939" i="79"/>
  <c r="AA943" i="79"/>
  <c r="AA937" i="79"/>
  <c r="AA942" i="79"/>
  <c r="AA938" i="79"/>
  <c r="AA944" i="79"/>
  <c r="AJ940" i="79"/>
  <c r="AJ941" i="79"/>
  <c r="AJ938" i="79"/>
  <c r="AJ943" i="79"/>
  <c r="AJ939" i="79"/>
  <c r="AJ937" i="79"/>
  <c r="AJ944" i="79"/>
  <c r="AJ942" i="79"/>
  <c r="AJ945" i="79"/>
  <c r="AI763" i="79"/>
  <c r="N74" i="43" s="1"/>
  <c r="AH941" i="79"/>
  <c r="AH939" i="79"/>
  <c r="AH938" i="79"/>
  <c r="AH942" i="79"/>
  <c r="AH943" i="79"/>
  <c r="AH937" i="79"/>
  <c r="AH944" i="79"/>
  <c r="AH945" i="79"/>
  <c r="AH940" i="79"/>
  <c r="P15" i="47"/>
  <c r="AI205" i="79"/>
  <c r="N65" i="43" s="1"/>
  <c r="AF391" i="46"/>
  <c r="K58" i="43" s="1"/>
  <c r="AJ521" i="46"/>
  <c r="O61" i="43" s="1"/>
  <c r="AF521" i="46"/>
  <c r="K61" i="43" s="1"/>
  <c r="AA394" i="79"/>
  <c r="F67" i="43" s="1"/>
  <c r="AG391" i="46"/>
  <c r="L58" i="43" s="1"/>
  <c r="D80" i="43"/>
  <c r="Y1130"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62"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S24" i="47"/>
  <c r="T26" i="47"/>
  <c r="T20" i="47"/>
  <c r="T23" i="47"/>
  <c r="T25" i="47"/>
  <c r="S26" i="47"/>
  <c r="S17" i="47"/>
  <c r="S19" i="47"/>
  <c r="S21" i="47"/>
  <c r="S18" i="47"/>
  <c r="S15" i="47"/>
  <c r="S25" i="47"/>
  <c r="S16" i="47"/>
  <c r="S22" i="47"/>
  <c r="T33" i="47"/>
  <c r="V18" i="47"/>
  <c r="Y204" i="79"/>
  <c r="V16" i="47"/>
  <c r="V20" i="47"/>
  <c r="V23" i="47"/>
  <c r="V25" i="47"/>
  <c r="V15" i="47"/>
  <c r="V26" i="47"/>
  <c r="V24" i="47"/>
  <c r="V19" i="47"/>
  <c r="V17" i="47"/>
  <c r="V22" i="47"/>
  <c r="Y261" i="46"/>
  <c r="D55" i="43" s="1"/>
  <c r="D56" i="43"/>
  <c r="U20" i="47"/>
  <c r="U22" i="47"/>
  <c r="U23" i="47"/>
  <c r="U16" i="47"/>
  <c r="U15" i="47"/>
  <c r="U24" i="47"/>
  <c r="U25" i="47"/>
  <c r="U18" i="47"/>
  <c r="U26" i="47"/>
  <c r="U19" i="47"/>
  <c r="U21" i="47"/>
  <c r="Q34" i="47"/>
  <c r="Q40" i="47"/>
  <c r="Q41" i="47"/>
  <c r="Q36" i="47"/>
  <c r="Q30" i="47"/>
  <c r="Q35" i="47"/>
  <c r="Q37" i="47"/>
  <c r="Q38" i="47"/>
  <c r="Q39" i="47"/>
  <c r="Q33" i="47"/>
  <c r="Q32" i="47"/>
  <c r="S39" i="47"/>
  <c r="S40" i="47"/>
  <c r="S36" i="47"/>
  <c r="S34" i="47"/>
  <c r="T31" i="47"/>
  <c r="S33" i="47"/>
  <c r="S37" i="47"/>
  <c r="AK521" i="46"/>
  <c r="P61" i="43" s="1"/>
  <c r="T37" i="47"/>
  <c r="AK261" i="46"/>
  <c r="P55" i="43" s="1"/>
  <c r="U31" i="47" s="1"/>
  <c r="T32" i="47"/>
  <c r="T38" i="47"/>
  <c r="T39" i="47"/>
  <c r="T41" i="47"/>
  <c r="AL391" i="46"/>
  <c r="Q58" i="43" s="1"/>
  <c r="T34" i="47"/>
  <c r="AK578"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AM518" i="46" l="1"/>
  <c r="R56" i="43"/>
  <c r="S30" i="47"/>
  <c r="D91" i="43"/>
  <c r="AL261" i="46"/>
  <c r="Q55" i="43" s="1"/>
  <c r="V39" i="47" s="1"/>
  <c r="S35" i="47"/>
  <c r="S31" i="47"/>
  <c r="S41" i="47"/>
  <c r="D92" i="43"/>
  <c r="S32" i="47"/>
  <c r="T30" i="47"/>
  <c r="T35" i="47"/>
  <c r="T36" i="47"/>
  <c r="S38" i="47"/>
  <c r="AH261" i="46"/>
  <c r="M55" i="43" s="1"/>
  <c r="R30" i="47" s="1"/>
  <c r="F91" i="43"/>
  <c r="AI521" i="46"/>
  <c r="N61" i="43" s="1"/>
  <c r="S67" i="47" s="1"/>
  <c r="AH521" i="46"/>
  <c r="M61" i="43" s="1"/>
  <c r="F92" i="43"/>
  <c r="AM262" i="46"/>
  <c r="D102" i="43" s="1"/>
  <c r="AM132" i="46"/>
  <c r="C102" i="43" s="1"/>
  <c r="R53" i="43"/>
  <c r="AM389" i="79"/>
  <c r="AM261" i="46"/>
  <c r="AM263" i="46" s="1"/>
  <c r="AM388" i="46"/>
  <c r="AM573" i="79"/>
  <c r="AM390" i="46"/>
  <c r="AM200" i="79"/>
  <c r="AM199" i="79"/>
  <c r="AM1121" i="79"/>
  <c r="AM1122" i="79"/>
  <c r="AM756" i="79"/>
  <c r="AM1124" i="79"/>
  <c r="AM760" i="79"/>
  <c r="AM755" i="79"/>
  <c r="AM1120" i="79"/>
  <c r="AM754" i="79"/>
  <c r="AM938" i="79"/>
  <c r="AM1128" i="79"/>
  <c r="AM1126" i="79"/>
  <c r="AM201" i="79"/>
  <c r="AM389" i="46"/>
  <c r="AM1123" i="79"/>
  <c r="AM1125" i="79"/>
  <c r="AM940" i="79"/>
  <c r="AM388" i="79"/>
  <c r="AM577" i="79"/>
  <c r="AM759" i="79"/>
  <c r="AM1129" i="79"/>
  <c r="AM757" i="79"/>
  <c r="AM1127" i="79"/>
  <c r="AM758" i="79"/>
  <c r="AM202" i="79"/>
  <c r="AM203" i="79"/>
  <c r="AM390" i="79"/>
  <c r="AM572" i="79"/>
  <c r="D77" i="43"/>
  <c r="R77" i="43" s="1"/>
  <c r="AM947" i="79"/>
  <c r="K102" i="43" s="1"/>
  <c r="AM941" i="79"/>
  <c r="AM393" i="79"/>
  <c r="AM574" i="79"/>
  <c r="D71" i="43"/>
  <c r="R71" i="43" s="1"/>
  <c r="AM579" i="79"/>
  <c r="I102" i="43" s="1"/>
  <c r="AM521" i="46"/>
  <c r="AM523" i="46" s="1"/>
  <c r="AM392" i="46"/>
  <c r="E102" i="43" s="1"/>
  <c r="AM571" i="79"/>
  <c r="AM943" i="79"/>
  <c r="AM395" i="79"/>
  <c r="H102" i="43" s="1"/>
  <c r="AM575" i="79"/>
  <c r="AK391" i="46"/>
  <c r="P58" i="43" s="1"/>
  <c r="U47" i="47" s="1"/>
  <c r="AM392" i="79"/>
  <c r="AM391" i="79"/>
  <c r="AM576" i="79"/>
  <c r="AM937" i="79"/>
  <c r="AM939" i="79"/>
  <c r="AM1131" i="79"/>
  <c r="L102" i="43" s="1"/>
  <c r="AM205" i="79"/>
  <c r="G102" i="43" s="1"/>
  <c r="AM942" i="79"/>
  <c r="AM761" i="79"/>
  <c r="AM945" i="79"/>
  <c r="AM944" i="79"/>
  <c r="AM763" i="79"/>
  <c r="J102" i="43" s="1"/>
  <c r="C101" i="43"/>
  <c r="AB204" i="79"/>
  <c r="G64" i="43" s="1"/>
  <c r="L81" i="47" s="1"/>
  <c r="AL578" i="79"/>
  <c r="Q70" i="43" s="1"/>
  <c r="E93" i="43"/>
  <c r="Z394" i="79"/>
  <c r="E67" i="43" s="1"/>
  <c r="AA204" i="79"/>
  <c r="F64" i="43" s="1"/>
  <c r="AG578" i="79"/>
  <c r="L70" i="43" s="1"/>
  <c r="AB394" i="79"/>
  <c r="G67" i="43" s="1"/>
  <c r="AA578" i="79"/>
  <c r="F70" i="43" s="1"/>
  <c r="R27" i="47"/>
  <c r="R29" i="47" s="1"/>
  <c r="P30" i="47"/>
  <c r="P37" i="47"/>
  <c r="P33" i="47"/>
  <c r="P56" i="47"/>
  <c r="P32" i="47"/>
  <c r="AG394" i="79"/>
  <c r="L67" i="43" s="1"/>
  <c r="AH394" i="79"/>
  <c r="M67" i="43" s="1"/>
  <c r="AB578" i="79"/>
  <c r="G70" i="43" s="1"/>
  <c r="AI578" i="79"/>
  <c r="N70" i="43" s="1"/>
  <c r="AJ394" i="79"/>
  <c r="O67" i="43" s="1"/>
  <c r="AL394" i="79"/>
  <c r="Q67" i="43" s="1"/>
  <c r="H95" i="43"/>
  <c r="P48" i="47"/>
  <c r="AD204" i="79"/>
  <c r="I64" i="43" s="1"/>
  <c r="K93" i="43"/>
  <c r="AF394" i="79"/>
  <c r="K67" i="43" s="1"/>
  <c r="AJ578" i="79"/>
  <c r="O70" i="43" s="1"/>
  <c r="P54" i="47"/>
  <c r="AF578" i="79"/>
  <c r="K70" i="43" s="1"/>
  <c r="AF204" i="79"/>
  <c r="K64" i="43" s="1"/>
  <c r="P83" i="47" s="1"/>
  <c r="AK394" i="79"/>
  <c r="P67" i="43" s="1"/>
  <c r="AG204" i="79"/>
  <c r="L64" i="43" s="1"/>
  <c r="Q82" i="47" s="1"/>
  <c r="P34" i="47"/>
  <c r="P40" i="47"/>
  <c r="AK204" i="79"/>
  <c r="P64" i="43" s="1"/>
  <c r="U83" i="47" s="1"/>
  <c r="Z204" i="79"/>
  <c r="E64" i="43" s="1"/>
  <c r="Y946" i="79"/>
  <c r="D76" i="43" s="1"/>
  <c r="H92" i="43"/>
  <c r="H94" i="43"/>
  <c r="AI204" i="79"/>
  <c r="N64" i="43" s="1"/>
  <c r="AE578" i="79"/>
  <c r="J70" i="43" s="1"/>
  <c r="AD578" i="79"/>
  <c r="I70" i="43" s="1"/>
  <c r="P51" i="47"/>
  <c r="K92" i="43"/>
  <c r="AH578" i="79"/>
  <c r="M70" i="43" s="1"/>
  <c r="AC394" i="79"/>
  <c r="H67" i="43" s="1"/>
  <c r="I97" i="43"/>
  <c r="H91" i="43"/>
  <c r="H96" i="43"/>
  <c r="P55" i="47"/>
  <c r="AI1130" i="79"/>
  <c r="N79" i="43" s="1"/>
  <c r="AB1130" i="79"/>
  <c r="G79" i="43" s="1"/>
  <c r="J97" i="43"/>
  <c r="I93" i="43"/>
  <c r="P50" i="47"/>
  <c r="K99" i="43"/>
  <c r="R74" i="43"/>
  <c r="J96" i="43"/>
  <c r="R68" i="43"/>
  <c r="AC204" i="79"/>
  <c r="H64" i="43" s="1"/>
  <c r="AC578" i="79"/>
  <c r="H70" i="43" s="1"/>
  <c r="K95" i="43"/>
  <c r="L98" i="43"/>
  <c r="J95" i="43"/>
  <c r="P47" i="47"/>
  <c r="P35" i="47"/>
  <c r="P38" i="47"/>
  <c r="AD394" i="79"/>
  <c r="I67" i="43" s="1"/>
  <c r="AD1130" i="79"/>
  <c r="I79" i="43" s="1"/>
  <c r="AF946" i="79"/>
  <c r="K76" i="43" s="1"/>
  <c r="I91" i="43"/>
  <c r="P53" i="47"/>
  <c r="P36" i="47"/>
  <c r="P31" i="47"/>
  <c r="H93" i="43"/>
  <c r="AG946" i="79"/>
  <c r="L76" i="43" s="1"/>
  <c r="AI394" i="79"/>
  <c r="N67" i="43" s="1"/>
  <c r="I96" i="43"/>
  <c r="L92" i="43"/>
  <c r="R59" i="43"/>
  <c r="P46" i="47"/>
  <c r="P52" i="47"/>
  <c r="P41" i="47"/>
  <c r="J94" i="43"/>
  <c r="L93" i="43"/>
  <c r="K91" i="43"/>
  <c r="P45" i="47"/>
  <c r="P49" i="47"/>
  <c r="L100" i="43"/>
  <c r="M100" i="43" s="1"/>
  <c r="I92" i="43"/>
  <c r="AE394" i="79"/>
  <c r="J67" i="43" s="1"/>
  <c r="O98" i="47" s="1"/>
  <c r="Z578" i="79"/>
  <c r="E70" i="43" s="1"/>
  <c r="AH946" i="79"/>
  <c r="M76" i="43" s="1"/>
  <c r="K97" i="43"/>
  <c r="AD762" i="79"/>
  <c r="I73" i="43" s="1"/>
  <c r="J91" i="43"/>
  <c r="AE946" i="79"/>
  <c r="J76" i="43" s="1"/>
  <c r="AL1130" i="79"/>
  <c r="Q79" i="43" s="1"/>
  <c r="AK762" i="79"/>
  <c r="P73" i="43" s="1"/>
  <c r="L91" i="43"/>
  <c r="Z1130" i="79"/>
  <c r="E79" i="43" s="1"/>
  <c r="G95" i="43"/>
  <c r="AH1130" i="79"/>
  <c r="M79" i="43" s="1"/>
  <c r="AF1130" i="79"/>
  <c r="K79" i="43" s="1"/>
  <c r="AC946" i="79"/>
  <c r="H76" i="43" s="1"/>
  <c r="AG1130" i="79"/>
  <c r="L79" i="43" s="1"/>
  <c r="L96" i="43"/>
  <c r="Z762" i="79"/>
  <c r="E73" i="43" s="1"/>
  <c r="J92" i="43"/>
  <c r="L95" i="43"/>
  <c r="AL762" i="79"/>
  <c r="Q73" i="43" s="1"/>
  <c r="AF762" i="79"/>
  <c r="K73" i="43" s="1"/>
  <c r="AD946" i="79"/>
  <c r="I76" i="43" s="1"/>
  <c r="J93" i="43"/>
  <c r="I94" i="43"/>
  <c r="Y578" i="79"/>
  <c r="D70" i="43" s="1"/>
  <c r="AC762" i="79"/>
  <c r="H73" i="43" s="1"/>
  <c r="K98" i="43"/>
  <c r="AK1130" i="79"/>
  <c r="P79" i="43" s="1"/>
  <c r="AJ1130" i="79"/>
  <c r="O79" i="43" s="1"/>
  <c r="AI762" i="79"/>
  <c r="N73" i="43" s="1"/>
  <c r="AA762" i="79"/>
  <c r="F73" i="43" s="1"/>
  <c r="I95" i="43"/>
  <c r="K94" i="43"/>
  <c r="Y394" i="79"/>
  <c r="D67" i="43" s="1"/>
  <c r="L97" i="43"/>
  <c r="R80" i="43"/>
  <c r="AJ946" i="79"/>
  <c r="O76" i="43" s="1"/>
  <c r="K96" i="43"/>
  <c r="AE1130" i="79"/>
  <c r="J79" i="43" s="1"/>
  <c r="AE762" i="79"/>
  <c r="J73" i="43" s="1"/>
  <c r="Z946" i="79"/>
  <c r="E76" i="43" s="1"/>
  <c r="AL946" i="79"/>
  <c r="Q76" i="43" s="1"/>
  <c r="L99" i="43"/>
  <c r="AA946" i="79"/>
  <c r="F76" i="43" s="1"/>
  <c r="AC1130" i="79"/>
  <c r="H79" i="43" s="1"/>
  <c r="AI946" i="79"/>
  <c r="N76" i="43" s="1"/>
  <c r="AB946" i="79"/>
  <c r="G76" i="43" s="1"/>
  <c r="AJ762" i="79"/>
  <c r="O73" i="43" s="1"/>
  <c r="AH762" i="79"/>
  <c r="M73" i="43" s="1"/>
  <c r="AK946" i="79"/>
  <c r="P76" i="43" s="1"/>
  <c r="AG762" i="79"/>
  <c r="L73" i="43" s="1"/>
  <c r="AB762" i="79"/>
  <c r="G73" i="43" s="1"/>
  <c r="L94" i="43"/>
  <c r="J98" i="43"/>
  <c r="AA1130" i="79"/>
  <c r="F79" i="43" s="1"/>
  <c r="AH391" i="46"/>
  <c r="M58" i="43" s="1"/>
  <c r="T63" i="47"/>
  <c r="Q61" i="47"/>
  <c r="P62" i="47"/>
  <c r="P66" i="47"/>
  <c r="P69" i="47"/>
  <c r="P67" i="47"/>
  <c r="P61" i="47"/>
  <c r="P71" i="47"/>
  <c r="P70" i="47"/>
  <c r="P68" i="47"/>
  <c r="P64" i="47"/>
  <c r="T47" i="47"/>
  <c r="P60" i="47"/>
  <c r="P63" i="47"/>
  <c r="P65" i="47"/>
  <c r="AJ204" i="79"/>
  <c r="O64" i="43" s="1"/>
  <c r="T75" i="47" s="1"/>
  <c r="Q27" i="47"/>
  <c r="Q29" i="47" s="1"/>
  <c r="Q42" i="47" s="1"/>
  <c r="Q44" i="47" s="1"/>
  <c r="P27" i="47"/>
  <c r="P29" i="47" s="1"/>
  <c r="Q60" i="47"/>
  <c r="Q67" i="47"/>
  <c r="Q69" i="47"/>
  <c r="Q50" i="47"/>
  <c r="Q71" i="47"/>
  <c r="AL204" i="79"/>
  <c r="Q64" i="43" s="1"/>
  <c r="Q47" i="47"/>
  <c r="Q52"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55" i="47"/>
  <c r="S50" i="47"/>
  <c r="T71" i="47"/>
  <c r="T61" i="47"/>
  <c r="T66" i="47"/>
  <c r="S46" i="47"/>
  <c r="S45" i="47"/>
  <c r="S52"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94" i="43"/>
  <c r="F93" i="43"/>
  <c r="D61" i="43"/>
  <c r="U27" i="47"/>
  <c r="U29" i="47" s="1"/>
  <c r="V37" i="47"/>
  <c r="V54" i="47"/>
  <c r="V55" i="47"/>
  <c r="U40" i="47"/>
  <c r="U36" i="47"/>
  <c r="U41" i="47"/>
  <c r="V47" i="47"/>
  <c r="U39" i="47"/>
  <c r="U38" i="47"/>
  <c r="U37" i="47"/>
  <c r="U35" i="47"/>
  <c r="V35" i="47"/>
  <c r="U33" i="47"/>
  <c r="U30" i="47"/>
  <c r="U32" i="47"/>
  <c r="U34" i="47"/>
  <c r="K56" i="47"/>
  <c r="K54" i="47"/>
  <c r="K50" i="47"/>
  <c r="K51" i="47"/>
  <c r="K48" i="47"/>
  <c r="K55" i="47"/>
  <c r="K52" i="47"/>
  <c r="K46" i="47"/>
  <c r="K47" i="47"/>
  <c r="K49" i="47"/>
  <c r="K53" i="47"/>
  <c r="R52" i="43"/>
  <c r="M47" i="47"/>
  <c r="M49" i="47"/>
  <c r="M54" i="47"/>
  <c r="M55" i="47"/>
  <c r="M51" i="47"/>
  <c r="V64"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V61" i="47" l="1"/>
  <c r="V63" i="47"/>
  <c r="V65" i="47"/>
  <c r="V36" i="47"/>
  <c r="V49" i="47"/>
  <c r="V48" i="47"/>
  <c r="V50" i="47"/>
  <c r="V33" i="47"/>
  <c r="V62" i="47"/>
  <c r="V67" i="47"/>
  <c r="V41" i="47"/>
  <c r="V56" i="47"/>
  <c r="V51" i="47"/>
  <c r="V38" i="47"/>
  <c r="V31" i="47"/>
  <c r="V68" i="47"/>
  <c r="V60" i="47"/>
  <c r="V40" i="47"/>
  <c r="V52" i="47"/>
  <c r="V46" i="47"/>
  <c r="D101" i="43"/>
  <c r="V69" i="47"/>
  <c r="V70" i="47"/>
  <c r="V66" i="47"/>
  <c r="V32" i="47"/>
  <c r="V45" i="47"/>
  <c r="V53" i="47"/>
  <c r="V71" i="47"/>
  <c r="V34" i="47"/>
  <c r="V30" i="47"/>
  <c r="S42" i="47"/>
  <c r="S44" i="47" s="1"/>
  <c r="T42" i="47"/>
  <c r="T44" i="47" s="1"/>
  <c r="T57" i="47" s="1"/>
  <c r="T59" i="47" s="1"/>
  <c r="T72" i="47" s="1"/>
  <c r="T74" i="47" s="1"/>
  <c r="R36" i="47"/>
  <c r="S71" i="47"/>
  <c r="R32" i="47"/>
  <c r="R40" i="47"/>
  <c r="R37" i="47"/>
  <c r="R31" i="47"/>
  <c r="R35" i="47"/>
  <c r="R33" i="47"/>
  <c r="R39" i="47"/>
  <c r="R34" i="47"/>
  <c r="R41" i="47"/>
  <c r="R38" i="47"/>
  <c r="S69" i="47"/>
  <c r="S65" i="47"/>
  <c r="S68" i="47"/>
  <c r="S63" i="47"/>
  <c r="S61" i="47"/>
  <c r="S64" i="47"/>
  <c r="S66" i="47"/>
  <c r="S60" i="47"/>
  <c r="S62" i="47"/>
  <c r="S70" i="47"/>
  <c r="R68" i="47"/>
  <c r="R61" i="43"/>
  <c r="AM133" i="46"/>
  <c r="H18" i="43"/>
  <c r="AM391" i="46"/>
  <c r="AM393" i="46" s="1"/>
  <c r="U63" i="47"/>
  <c r="U71" i="47"/>
  <c r="AM204" i="79"/>
  <c r="AM206" i="79" s="1"/>
  <c r="AM1130" i="79"/>
  <c r="AM1132" i="79" s="1"/>
  <c r="U48" i="47"/>
  <c r="U50" i="47"/>
  <c r="AM762" i="79"/>
  <c r="AM764" i="79" s="1"/>
  <c r="U61" i="47"/>
  <c r="U65" i="47"/>
  <c r="U49" i="47"/>
  <c r="U56" i="47"/>
  <c r="U68" i="47"/>
  <c r="U70" i="47"/>
  <c r="U45" i="47"/>
  <c r="U46" i="47"/>
  <c r="U60" i="47"/>
  <c r="U66" i="47"/>
  <c r="U69" i="47"/>
  <c r="U52" i="47"/>
  <c r="AM578" i="79"/>
  <c r="AM580" i="79" s="1"/>
  <c r="AM394" i="79"/>
  <c r="AM396" i="79" s="1"/>
  <c r="U62" i="47"/>
  <c r="U64" i="47"/>
  <c r="U54" i="47"/>
  <c r="U55" i="47"/>
  <c r="U67" i="47"/>
  <c r="U53" i="47"/>
  <c r="U51" i="47"/>
  <c r="AM946" i="79"/>
  <c r="AM948"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W25" i="47"/>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W35" i="47" s="1"/>
  <c r="J51" i="47"/>
  <c r="J78" i="47"/>
  <c r="J55" i="47"/>
  <c r="J33" i="47"/>
  <c r="J41" i="47"/>
  <c r="W41" i="47" s="1"/>
  <c r="J52" i="47"/>
  <c r="J66" i="47"/>
  <c r="J53" i="47"/>
  <c r="J49" i="47"/>
  <c r="J67" i="47"/>
  <c r="J37" i="47"/>
  <c r="J31" i="47"/>
  <c r="J46" i="47"/>
  <c r="J45" i="47"/>
  <c r="J75" i="47"/>
  <c r="J48" i="47"/>
  <c r="J62" i="47"/>
  <c r="J69" i="47"/>
  <c r="J60" i="47"/>
  <c r="J84" i="47"/>
  <c r="J68" i="47"/>
  <c r="J47" i="47"/>
  <c r="J38" i="47"/>
  <c r="J86" i="47"/>
  <c r="J65" i="47"/>
  <c r="J36" i="47"/>
  <c r="J63" i="47"/>
  <c r="J32" i="47"/>
  <c r="J30" i="47"/>
  <c r="W30" i="47" s="1"/>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V42" i="47" l="1"/>
  <c r="V44" i="47" s="1"/>
  <c r="V57" i="47" s="1"/>
  <c r="V59" i="47" s="1"/>
  <c r="V72" i="47" s="1"/>
  <c r="V74" i="47" s="1"/>
  <c r="V87" i="47" s="1"/>
  <c r="V89" i="47" s="1"/>
  <c r="V102" i="47" s="1"/>
  <c r="W36" i="47"/>
  <c r="W39" i="47"/>
  <c r="W32" i="47"/>
  <c r="W37" i="47"/>
  <c r="W33" i="47"/>
  <c r="W38" i="47"/>
  <c r="W40" i="47"/>
  <c r="R42" i="47"/>
  <c r="R44" i="47" s="1"/>
  <c r="R57" i="47" s="1"/>
  <c r="R59" i="47" s="1"/>
  <c r="R72" i="47" s="1"/>
  <c r="R74" i="47" s="1"/>
  <c r="R87" i="47" s="1"/>
  <c r="R89" i="47" s="1"/>
  <c r="R102" i="47" s="1"/>
  <c r="W34" i="47"/>
  <c r="W31" i="47"/>
  <c r="S72" i="47"/>
  <c r="S74" i="47" s="1"/>
  <c r="S87" i="47" s="1"/>
  <c r="S89" i="47" s="1"/>
  <c r="S102" i="47" s="1"/>
  <c r="H17" i="43"/>
  <c r="U57" i="47"/>
  <c r="U59" i="47" s="1"/>
  <c r="U72" i="47" s="1"/>
  <c r="U74" i="47" s="1"/>
  <c r="U87" i="47" s="1"/>
  <c r="U89" i="47" s="1"/>
  <c r="U102" i="47" s="1"/>
  <c r="M101" i="43"/>
  <c r="W27" i="47"/>
  <c r="C103" i="43" s="1"/>
  <c r="Q87" i="47"/>
  <c r="Q89" i="47" s="1"/>
  <c r="Q102" i="47" s="1"/>
  <c r="P87" i="47"/>
  <c r="P89" i="47" s="1"/>
  <c r="P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<sst xmlns="http://schemas.openxmlformats.org/spreadsheetml/2006/main" count="4820" uniqueCount="986">
  <si>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</si>
  <si>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</si>
  <si>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</si>
  <si>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</si>
  <si>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</si>
  <si>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</si>
  <si>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</si>
  <si>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</si>
  <si>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</si>
  <si>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</si>
  <si>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</si>
  <si>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</si>
  <si>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</si>
  <si>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</si>
  <si>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</si>
  <si>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</si>
  <si>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</si>
  <si>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</si>
  <si>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</si>
  <si>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</si>
  <si>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</si>
  <si>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</si>
  <si>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</si>
  <si>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</si>
  <si>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</si>
  <si>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</si>
  <si>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</si>
  <si>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</si>
  <si>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</si>
  <si>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</si>
  <si>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</si>
  <si>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</si>
  <si>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</si>
  <si>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</si>
  <si>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</si>
  <si>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</si>
  <si>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</si>
  <si>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</si>
  <si>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</si>
  <si>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</si>
  <si>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</si>
  <si>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</si>
  <si>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</si>
  <si>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</si>
  <si>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</si>
  <si>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</si>
  <si>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</si>
  <si>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</si>
  <si>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</si>
  <si>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</si>
  <si>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</si>
  <si>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</si>
  <si>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</si>
  <si>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</si>
  <si>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</si>
  <si>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</si>
  <si>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</si>
  <si>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</si>
  <si>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</si>
  <si>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</si>
  <si>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</si>
  <si>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</si>
  <si>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</si>
  <si>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</si>
  <si>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</si>
  <si>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</si>
  <si>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</si>
  <si>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</si>
  <si>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</si>
  <si>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</si>
  <si>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</si>
  <si>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</si>
  <si>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</si>
  <si>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</si>
  <si>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</si>
  <si>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</si>
  <si>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</si>
  <si>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</si>
  <si>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</si>
  <si>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</si>
  <si>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</si>
  <si>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</si>
  <si>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</si>
  <si>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</si>
  <si>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</si>
  <si>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</si>
  <si>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</si>
  <si>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</si>
  <si>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</si>
  <si>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</si>
  <si>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</si>
  <si>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</si>
  <si>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</si>
  <si>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</si>
  <si>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</si>
  <si>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</si>
  <si>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</si>
  <si>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</si>
  <si>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</si>
  <si>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</si>
  <si>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</si>
  <si>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</si>
  <si>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</si>
  <si>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</si>
  <si>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</si>
  <si>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</si>
  <si>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</si>
  <si>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</si>
  <si>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</si>
  <si>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</si>
  <si>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</si>
  <si>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</si>
  <si>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</si>
  <si>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</si>
  <si>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</si>
  <si>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</si>
  <si>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</si>
  <si>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</si>
  <si>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</si>
  <si>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</si>
  <si>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</si>
  <si>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</si>
  <si>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</si>
  <si>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</si>
  <si>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</si>
  <si>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</si>
  <si>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</si>
  <si>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</si>
  <si>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</si>
  <si>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</si>
  <si>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</si>
  <si>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</si>
  <si>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</si>
  <si>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</si>
  <si>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</si>
  <si>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</si>
  <si>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</si>
  <si>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</si>
  <si>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</si>
  <si>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</si>
  <si>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</si>
  <si>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</si>
  <si>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</si>
  <si>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</si>
  <si>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</si>
  <si>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</si>
  <si>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</si>
  <si>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</si>
  <si>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</si>
  <si>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</si>
  <si>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</si>
  <si>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</si>
  <si>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</si>
  <si>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</si>
  <si>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</si>
  <si>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</si>
  <si>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</si>
  <si>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</si>
  <si>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</si>
  <si>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</si>
  <si>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</si>
  <si>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</si>
  <si>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</si>
  <si>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</si>
  <si>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</si>
  <si>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</si>
  <si>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</si>
  <si>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</si>
  <si>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</si>
  <si>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</si>
  <si>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</si>
  <si>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</si>
  <si>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</si>
  <si>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</si>
  <si>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</si>
  <si>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</si>
  <si>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</si>
  <si>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</si>
  <si>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</si>
  <si>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</si>
  <si>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</si>
  <si>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</si>
  <si>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</si>
  <si>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</si>
  <si>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</si>
  <si>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</si>
  <si>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</si>
  <si>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</si>
  <si>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</si>
  <si>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</si>
  <si>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</si>
  <si>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</si>
  <si>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</si>
  <si>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</si>
  <si>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</si>
  <si>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</si>
  <si>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</si>
  <si>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</si>
  <si>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</si>
  <si>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</si>
  <si>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</si>
  <si>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</si>
  <si>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</si>
  <si>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</si>
  <si>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</si>
  <si>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</si>
  <si>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</si>
  <si>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</si>
  <si>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</si>
  <si>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</si>
  <si>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</si>
  <si>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</si>
  <si>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</si>
  <si>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</si>
  <si>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</si>
  <si>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</si>
  <si>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</si>
  <si>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</si>
  <si>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</si>
  <si>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</si>
  <si>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</si>
  <si>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</si>
  <si>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</si>
  <si>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</si>
  <si>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</si>
  <si>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</si>
  <si>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</si>
  <si>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</si>
  <si>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</si>
  <si>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</si>
  <si>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</si>
  <si>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</si>
  <si>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</si>
  <si>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</si>
  <si>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</si>
  <si>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</si>
  <si>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</si>
  <si>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</si>
  <si>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</si>
  <si>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</si>
  <si>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</si>
  <si>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</si>
  <si>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</si>
  <si>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</si>
  <si>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</si>
  <si>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</si>
  <si>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</si>
  <si>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</si>
  <si>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</si>
  <si>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</si>
  <si>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</si>
  <si>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</si>
  <si>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</si>
  <si>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</si>
  <si>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</si>
  <si>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</si>
  <si>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</si>
  <si>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</si>
  <si>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</si>
  <si>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</si>
  <si>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</si>
  <si>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</si>
  <si>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</si>
  <si>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</si>
  <si>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</si>
  <si>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</si>
  <si>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</si>
  <si>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</si>
  <si>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</si>
  <si>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</si>
  <si>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</si>
  <si>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</si>
  <si>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</si>
  <si>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</si>
  <si>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</si>
  <si>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</si>
  <si>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</si>
  <si>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</si>
  <si>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</si>
  <si>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</si>
  <si>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</si>
  <si>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</si>
  <si>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</si>
  <si>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</si>
  <si>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</si>
  <si>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</si>
  <si>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</si>
  <si>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</si>
  <si>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</si>
  <si>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</si>
  <si>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</si>
  <si>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</si>
  <si>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</si>
  <si>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</si>
  <si>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</si>
  <si>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</si>
  <si>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</si>
  <si>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</si>
  <si>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</si>
  <si>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</si>
  <si>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</si>
  <si>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</si>
  <si>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</si>
  <si>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</si>
  <si>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</si>
  <si>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</si>
  <si>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</si>
  <si>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</si>
  <si>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</si>
  <si>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</si>
  <si>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</si>
  <si>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</si>
  <si>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</si>
  <si>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</si>
  <si>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</si>
  <si>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</si>
  <si>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</si>
  <si>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</si>
  <si>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</si>
  <si>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</si>
  <si>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</si>
  <si>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</si>
  <si>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</si>
  <si>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</si>
  <si>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</si>
  <si>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</si>
  <si>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</si>
  <si>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</si>
  <si>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</si>
  <si>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</si>
  <si>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</si>
  <si>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</si>
  <si>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</si>
  <si>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</si>
  <si>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</si>
  <si>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</si>
  <si>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</si>
  <si>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</si>
  <si>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</si>
  <si>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</si>
  <si>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</si>
  <si>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</si>
  <si>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</si>
  <si>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</si>
  <si>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</si>
  <si>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</si>
  <si>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</si>
  <si>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</si>
  <si>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</si>
  <si>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</si>
  <si>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</si>
  <si>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</si>
  <si>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</si>
  <si>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</si>
  <si>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</si>
  <si>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</si>
  <si>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</si>
  <si>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</si>
  <si>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</si>
  <si>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</si>
  <si>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</si>
  <si>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</si>
  <si>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</si>
  <si>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</si>
  <si>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</si>
  <si>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</si>
  <si>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</si>
  <si>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</si>
  <si>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</si>
  <si>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</si>
  <si>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</si>
  <si>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</si>
  <si>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</si>
  <si>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</si>
  <si>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</si>
  <si>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</si>
  <si>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</si>
  <si>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</si>
  <si>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</si>
  <si>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</si>
  <si>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</si>
  <si>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</si>
  <si>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</si>
  <si>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</si>
  <si>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</si>
  <si>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</si>
  <si>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</si>
  <si>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</si>
  <si>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</si>
  <si>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</si>
  <si>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</si>
  <si>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</si>
  <si>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</si>
  <si>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</si>
  <si>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</si>
  <si>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</si>
  <si>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</si>
  <si>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</si>
  <si>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</si>
  <si>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</si>
  <si>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</si>
  <si>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</si>
  <si>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</si>
  <si>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</si>
  <si>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</si>
  <si>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</si>
  <si>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</si>
  <si>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</si>
  <si>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</si>
  <si>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</si>
  <si>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</si>
  <si>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</si>
  <si>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</si>
  <si>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</si>
  <si>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</si>
  <si>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</si>
  <si>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</si>
  <si>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</si>
  <si>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</si>
  <si>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</si>
  <si>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</si>
  <si>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</si>
  <si>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</si>
  <si>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</si>
  <si>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</si>
  <si>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</si>
  <si>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</si>
  <si>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</si>
  <si>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</si>
  <si>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</si>
  <si>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</si>
  <si>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</si>
  <si>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</si>
  <si>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</si>
  <si>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</si>
  <si>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</si>
  <si>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</si>
  <si>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</si>
  <si>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</si>
  <si>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</si>
  <si>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</si>
  <si>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</si>
  <si>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</si>
  <si>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</si>
  <si>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</si>
  <si>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</si>
  <si>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</si>
  <si>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</si>
  <si>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</si>
  <si>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</si>
  <si>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</si>
  <si>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</si>
  <si>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</si>
  <si>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</si>
  <si>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</si>
  <si>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</si>
  <si>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</si>
  <si>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</si>
  <si>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</si>
  <si>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</si>
  <si>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</si>
  <si>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</si>
  <si>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</si>
  <si>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</si>
  <si>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</si>
  <si>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</si>
  <si>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</si>
  <si>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</si>
  <si>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</si>
  <si>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</si>
  <si>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</si>
  <si>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</si>
  <si>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</si>
  <si>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</si>
  <si>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</si>
  <si>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</si>
  <si>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</si>
  <si>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</si>
  <si>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</si>
  <si>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</si>
  <si>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</si>
  <si>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</si>
  <si>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</si>
  <si>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</si>
  <si>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</si>
  <si>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</si>
  <si>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</si>
  <si>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</si>
  <si>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</si>
  <si>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</si>
  <si>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</si>
  <si>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</si>
  <si>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</si>
  <si>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</si>
  <si>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</si>
  <si>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</si>
  <si>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</si>
  <si>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</si>
  <si>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</si>
  <si>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</si>
  <si>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</si>
  <si>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</si>
  <si>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</si>
  <si>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</si>
  <si>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</si>
  <si>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</si>
  <si>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</si>
  <si>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</si>
  <si>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</si>
  <si>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</si>
  <si>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</si>
  <si>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</si>
  <si>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</si>
  <si>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</si>
  <si>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</si>
  <si>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</si>
  <si>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</si>
  <si>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</si>
  <si>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</si>
  <si>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</si>
  <si>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</si>
  <si>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</si>
  <si>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</si>
  <si>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</si>
  <si>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</si>
  <si>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</si>
  <si>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</si>
  <si>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</si>
  <si>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</si>
  <si>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</si>
  <si>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</si>
  <si>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</si>
  <si>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</si>
  <si>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</si>
  <si>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</si>
  <si>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</si>
  <si>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</si>
  <si>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</si>
  <si>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</si>
  <si>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</si>
  <si>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</si>
  <si>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</si>
  <si>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</si>
  <si>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</si>
  <si>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</si>
  <si>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</si>
  <si>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</si>
  <si>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</si>
  <si>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</si>
  <si>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</si>
  <si>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</si>
  <si>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</si>
  <si>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</si>
  <si>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</si>
  <si>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</si>
  <si>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</si>
  <si>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</si>
  <si>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</si>
  <si>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</si>
  <si>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</si>
  <si>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</si>
  <si>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</si>
  <si>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</si>
  <si>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</si>
  <si>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</si>
  <si>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</si>
  <si>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</si>
  <si>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</si>
  <si>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</si>
  <si>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</si>
  <si>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</si>
  <si>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</si>
  <si>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</si>
  <si>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</si>
  <si>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</si>
  <si>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</si>
  <si>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</si>
  <si>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</si>
  <si>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</si>
  <si>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</si>
  <si>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</si>
  <si>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</si>
  <si>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</si>
  <si>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</si>
  <si>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</si>
  <si>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</si>
  <si>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</si>
  <si>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</si>
  <si>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</si>
  <si>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</si>
  <si>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</si>
  <si>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</si>
  <si>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</si>
  <si>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</si>
  <si>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</si>
  <si>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</si>
  <si>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</si>
  <si>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</si>
  <si>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</si>
  <si>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</si>
  <si>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</si>
  <si>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</si>
  <si>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</si>
  <si>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</si>
  <si>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</si>
  <si>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</si>
  <si>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</si>
  <si>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</si>
  <si>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</si>
  <si>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</si>
  <si>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</si>
  <si>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</si>
  <si>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</si>
  <si>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</si>
  <si>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</si>
  <si>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</si>
  <si>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</si>
  <si>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</si>
  <si>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</si>
  <si>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</si>
  <si>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</si>
  <si>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</si>
  <si>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</si>
  <si>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</si>
  <si>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</si>
  <si>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</si>
  <si>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</si>
  <si>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</si>
  <si>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</si>
  <si>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</si>
  <si>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</si>
  <si>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</si>
  <si>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</si>
  <si>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</si>
  <si>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</si>
  <si>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</si>
  <si>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</si>
  <si>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</si>
  <si>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</si>
  <si>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</si>
  <si>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</si>
  <si>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</si>
  <si>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</si>
  <si>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</si>
  <si>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</si>
  <si>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</si>
  <si>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</si>
  <si>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</si>
  <si>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</si>
  <si>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</si>
  <si>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</si>
  <si>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</si>
  <si>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</si>
  <si>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</si>
  <si>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</si>
  <si>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</si>
  <si>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</si>
  <si>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</si>
  <si>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</si>
  <si>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</si>
  <si>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</si>
  <si>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</si>
  <si>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</si>
  <si>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</si>
  <si>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</si>
  <si>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</si>
  <si>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</si>
  <si>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</si>
  <si>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</si>
  <si>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</si>
  <si>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</si>
  <si>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</si>
  <si>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</si>
  <si>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</si>
  <si>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</si>
  <si>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</si>
  <si>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</si>
  <si>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</si>
  <si>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</si>
  <si>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</si>
  <si>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</si>
  <si>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</si>
  <si>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</si>
  <si>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EB-2009-0221</t>
  </si>
  <si>
    <t>EB-2010-0079</t>
  </si>
  <si>
    <t>EB-2011-0165</t>
  </si>
  <si>
    <t>EB-2012-0120</t>
  </si>
  <si>
    <t>EB-2013-0125</t>
  </si>
  <si>
    <t>EB-2014-0069</t>
  </si>
  <si>
    <t>EB-2015-0066</t>
  </si>
  <si>
    <t>General Service &lt; 50 kW</t>
  </si>
  <si>
    <t>General Service 50 - 4,999 kW</t>
  </si>
  <si>
    <t>General Service 3,000 - 4,999 kW</t>
  </si>
  <si>
    <t>Large Use - Regular</t>
  </si>
  <si>
    <t>Large Use - 3TS</t>
  </si>
  <si>
    <t>Large Use - Ford Annex</t>
  </si>
  <si>
    <t>1_2011</t>
  </si>
  <si>
    <t>2_2011</t>
  </si>
  <si>
    <t>3_2011</t>
  </si>
  <si>
    <t>4_2011</t>
  </si>
  <si>
    <t>5_2011</t>
  </si>
  <si>
    <t>6_2011</t>
  </si>
  <si>
    <t>7_2011</t>
  </si>
  <si>
    <t>8_2011</t>
  </si>
  <si>
    <t>a_2011</t>
  </si>
  <si>
    <t>b_2011</t>
  </si>
  <si>
    <t>c_2011</t>
  </si>
  <si>
    <t>7a_2011</t>
  </si>
  <si>
    <t>9_2011</t>
  </si>
  <si>
    <t>10_2011</t>
  </si>
  <si>
    <t>11_2011</t>
  </si>
  <si>
    <t>12_2011</t>
  </si>
  <si>
    <t>13_2011</t>
  </si>
  <si>
    <t>14_2011</t>
  </si>
  <si>
    <t>14a_2011</t>
  </si>
  <si>
    <t>15_2011</t>
  </si>
  <si>
    <t>d_2011</t>
  </si>
  <si>
    <t>e_2011</t>
  </si>
  <si>
    <t>f_2011</t>
  </si>
  <si>
    <t>16_2011</t>
  </si>
  <si>
    <t>17_2011</t>
  </si>
  <si>
    <t>18_2011</t>
  </si>
  <si>
    <t>19_2011</t>
  </si>
  <si>
    <t>20_2011</t>
  </si>
  <si>
    <t>21_2011</t>
  </si>
  <si>
    <t>h_2011</t>
  </si>
  <si>
    <t>22_2011</t>
  </si>
  <si>
    <t>23_2011</t>
  </si>
  <si>
    <t>24_2011</t>
  </si>
  <si>
    <t>25_2011</t>
  </si>
  <si>
    <t>26_2011</t>
  </si>
  <si>
    <t>27_2011</t>
  </si>
  <si>
    <t>28_2011</t>
  </si>
  <si>
    <t>29_2011</t>
  </si>
  <si>
    <t>30_2011</t>
  </si>
  <si>
    <t>31_2011</t>
  </si>
  <si>
    <t>g_2011</t>
  </si>
  <si>
    <t>1_2012</t>
  </si>
  <si>
    <t>2_2012</t>
  </si>
  <si>
    <t>3_2012</t>
  </si>
  <si>
    <t>4_2012</t>
  </si>
  <si>
    <t>5_2012</t>
  </si>
  <si>
    <t>6_2012</t>
  </si>
  <si>
    <t>7_2012</t>
  </si>
  <si>
    <t>8_2012</t>
  </si>
  <si>
    <t>9_2012</t>
  </si>
  <si>
    <t>a_2012</t>
  </si>
  <si>
    <t>10_2012</t>
  </si>
  <si>
    <t>11_2012</t>
  </si>
  <si>
    <t>12_2012</t>
  </si>
  <si>
    <t>13_2012</t>
  </si>
  <si>
    <t>14_2012</t>
  </si>
  <si>
    <t>15_2012</t>
  </si>
  <si>
    <t>16_2012</t>
  </si>
  <si>
    <t>17_2012</t>
  </si>
  <si>
    <t>b_2012</t>
  </si>
  <si>
    <t>c_2012</t>
  </si>
  <si>
    <t>d_2012</t>
  </si>
  <si>
    <t>e_2012</t>
  </si>
  <si>
    <t>18_2012</t>
  </si>
  <si>
    <t>19_2012</t>
  </si>
  <si>
    <t>20_2012</t>
  </si>
  <si>
    <t>21_2012</t>
  </si>
  <si>
    <t>22_2012</t>
  </si>
  <si>
    <t>f_2012</t>
  </si>
  <si>
    <t>23_2012</t>
  </si>
  <si>
    <t>g_2012</t>
  </si>
  <si>
    <t>26_2012</t>
  </si>
  <si>
    <t>27_2012</t>
  </si>
  <si>
    <t>30_2012</t>
  </si>
  <si>
    <t>28_2012</t>
  </si>
  <si>
    <t>29_2012</t>
  </si>
  <si>
    <t>31_2012</t>
  </si>
  <si>
    <t>32_2012</t>
  </si>
  <si>
    <t>33_2012</t>
  </si>
  <si>
    <t>24_2012</t>
  </si>
  <si>
    <t>25_2012</t>
  </si>
  <si>
    <t>1_2013</t>
  </si>
  <si>
    <t>2_2013</t>
  </si>
  <si>
    <t>3_2013</t>
  </si>
  <si>
    <t>4_2013</t>
  </si>
  <si>
    <t>5_2013</t>
  </si>
  <si>
    <t>6_2013</t>
  </si>
  <si>
    <t>7_2013</t>
  </si>
  <si>
    <t>8_2013</t>
  </si>
  <si>
    <t>9_2013</t>
  </si>
  <si>
    <t>a_2013</t>
  </si>
  <si>
    <t>b_2013</t>
  </si>
  <si>
    <t>10_2013</t>
  </si>
  <si>
    <t>11_2013</t>
  </si>
  <si>
    <t>12_2013</t>
  </si>
  <si>
    <t>13_2013</t>
  </si>
  <si>
    <t>14_2013</t>
  </si>
  <si>
    <t>15_2013</t>
  </si>
  <si>
    <t>16_2013</t>
  </si>
  <si>
    <t>17_2013</t>
  </si>
  <si>
    <t>c_2013</t>
  </si>
  <si>
    <t>d_2013</t>
  </si>
  <si>
    <t>18_2013</t>
  </si>
  <si>
    <t>19_2013</t>
  </si>
  <si>
    <t>20_2013</t>
  </si>
  <si>
    <t>21_2013</t>
  </si>
  <si>
    <t>22_2013</t>
  </si>
  <si>
    <t>23_2013</t>
  </si>
  <si>
    <t>24_2013</t>
  </si>
  <si>
    <t>25_2013</t>
  </si>
  <si>
    <t>26_2013</t>
  </si>
  <si>
    <t>27_2013</t>
  </si>
  <si>
    <t>28_2013</t>
  </si>
  <si>
    <t>29_2013</t>
  </si>
  <si>
    <t>30_2013</t>
  </si>
  <si>
    <t>31_2013</t>
  </si>
  <si>
    <t>32_2013</t>
  </si>
  <si>
    <t>33_2013</t>
  </si>
  <si>
    <t>e_2013</t>
  </si>
  <si>
    <t>f_2013</t>
  </si>
  <si>
    <t>g_2013</t>
  </si>
  <si>
    <t>1_2014</t>
  </si>
  <si>
    <t>2_2014</t>
  </si>
  <si>
    <t>3_2014</t>
  </si>
  <si>
    <t>4_2014</t>
  </si>
  <si>
    <t>5_2014</t>
  </si>
  <si>
    <t>6_2014</t>
  </si>
  <si>
    <t>7_2014</t>
  </si>
  <si>
    <t>8_2014</t>
  </si>
  <si>
    <t>9_2014</t>
  </si>
  <si>
    <t>10_2014</t>
  </si>
  <si>
    <t>11_2014</t>
  </si>
  <si>
    <t>12_2014</t>
  </si>
  <si>
    <t>13_2014</t>
  </si>
  <si>
    <t>14_2014</t>
  </si>
  <si>
    <t>15_2014</t>
  </si>
  <si>
    <t>16_2014</t>
  </si>
  <si>
    <t>17_2014</t>
  </si>
  <si>
    <t>18_2014</t>
  </si>
  <si>
    <t>19_2014</t>
  </si>
  <si>
    <t>20_2014</t>
  </si>
  <si>
    <t>21_2014</t>
  </si>
  <si>
    <t>22_2014</t>
  </si>
  <si>
    <t>23_2014</t>
  </si>
  <si>
    <t>24_2014</t>
  </si>
  <si>
    <t>25_2014</t>
  </si>
  <si>
    <t>26_2014</t>
  </si>
  <si>
    <t>27_2014</t>
  </si>
  <si>
    <t>28_2014</t>
  </si>
  <si>
    <t>29_2014</t>
  </si>
  <si>
    <t>30_2014</t>
  </si>
  <si>
    <t>31_2014</t>
  </si>
  <si>
    <t>32_2014</t>
  </si>
  <si>
    <t>33_2014</t>
  </si>
  <si>
    <t>1_2015</t>
  </si>
  <si>
    <t>2_2015</t>
  </si>
  <si>
    <t>3_2015</t>
  </si>
  <si>
    <t>4_2015</t>
  </si>
  <si>
    <t>5_2015</t>
  </si>
  <si>
    <t>a_2015</t>
  </si>
  <si>
    <t>b_2015</t>
  </si>
  <si>
    <t>c_2015</t>
  </si>
  <si>
    <t>d_2015</t>
  </si>
  <si>
    <t>6_2015</t>
  </si>
  <si>
    <t>7_2015</t>
  </si>
  <si>
    <t>8_2015</t>
  </si>
  <si>
    <t>9_2015</t>
  </si>
  <si>
    <t>10_2015</t>
  </si>
  <si>
    <t>e_2015</t>
  </si>
  <si>
    <t>f_2015</t>
  </si>
  <si>
    <t>11_2015</t>
  </si>
  <si>
    <t>12_2015</t>
  </si>
  <si>
    <t>13_2015</t>
  </si>
  <si>
    <t>14_2015</t>
  </si>
  <si>
    <t>g_2015</t>
  </si>
  <si>
    <t>15_2015</t>
  </si>
  <si>
    <t>16_2015</t>
  </si>
  <si>
    <t>17_2015</t>
  </si>
  <si>
    <t>18_2015</t>
  </si>
  <si>
    <t>19_2015</t>
  </si>
  <si>
    <t>20_2015</t>
  </si>
  <si>
    <t>h_2015</t>
  </si>
  <si>
    <t>21_2016</t>
  </si>
  <si>
    <t>22_2016</t>
  </si>
  <si>
    <t>23_2016</t>
  </si>
  <si>
    <t>24_2016</t>
  </si>
  <si>
    <t>25_2016</t>
  </si>
  <si>
    <t>26_2016</t>
  </si>
  <si>
    <t>27_2016</t>
  </si>
  <si>
    <t>28_2016</t>
  </si>
  <si>
    <t>29_2016</t>
  </si>
  <si>
    <t>30_2016</t>
  </si>
  <si>
    <t>31_2016</t>
  </si>
  <si>
    <t>32_2016</t>
  </si>
  <si>
    <t>33_2016</t>
  </si>
  <si>
    <t>34_2016</t>
  </si>
  <si>
    <t>35_2016</t>
  </si>
  <si>
    <t>36_2016</t>
  </si>
  <si>
    <t>37_2016</t>
  </si>
  <si>
    <t>38_2016</t>
  </si>
  <si>
    <t>39_2016</t>
  </si>
  <si>
    <t>40_2016</t>
  </si>
  <si>
    <t>41_2016</t>
  </si>
  <si>
    <t>42_2016</t>
  </si>
  <si>
    <t>43_2016</t>
  </si>
  <si>
    <t>44_2016</t>
  </si>
  <si>
    <t>45_2016</t>
  </si>
  <si>
    <t>46_2016</t>
  </si>
  <si>
    <t>47_2016</t>
  </si>
  <si>
    <t>48_2016</t>
  </si>
  <si>
    <t>49_2016</t>
  </si>
  <si>
    <t>Home Depot Home Appliance Market Uplift Conservation Fund Pilot Program</t>
  </si>
  <si>
    <t>Save on Energy Retrofit Program Enabled Savings</t>
  </si>
  <si>
    <t>50_2016</t>
  </si>
  <si>
    <t>51_2016</t>
  </si>
  <si>
    <t>AA63</t>
  </si>
  <si>
    <t>Overrode formula in cell AA63 to reflect rate class allocation</t>
  </si>
  <si>
    <t>Done as there was no savings listed in the IESO's 2011 final verified results report and savings came through as an adjustment in the IESO's 2014 final verified results report</t>
  </si>
  <si>
    <t>Y92</t>
  </si>
  <si>
    <t>Overrode formula in cell Y92 to reflect rate class allocation</t>
  </si>
  <si>
    <t>Done as there was no savings listed in the IESO's 2011 final verified results report and savings came through as an adjustment in the IESO's 2014 final verified results report.  Addionally, the IESO's 2014 verified results report indicated that these savings were attributable to the 2012 implentation year, however the report placed the savings in 2011.  To address this, EnWin has removed the savings from the 2011 implmentation year in this work form.</t>
  </si>
  <si>
    <t>Z188</t>
  </si>
  <si>
    <t>Small Commercial Demand Response</t>
  </si>
  <si>
    <t>Overrode formula in cell Z188 to reflect rate class allocation</t>
  </si>
  <si>
    <t>Y122 - AF122</t>
  </si>
  <si>
    <t>Overrode formulas in cells Y18 - AF122 to reflect rate class allocation</t>
  </si>
  <si>
    <t>Done as there was no savings listed in the IESO's 2015 final verified results report and savings came through as an adjustment in the IESO's 2016 final verified results report.</t>
  </si>
  <si>
    <t>B381 &amp; B382</t>
  </si>
  <si>
    <t>Add program to LRAMVA work form</t>
  </si>
  <si>
    <t>Added program name and adjustment row to work form to capture savings included in IESO's 2016 final verified results report</t>
  </si>
  <si>
    <t>B325 &amp; B326</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</si>
  <si>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</si>
  <si>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</si>
  <si>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</si>
  <si>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</si>
  <si>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Supporting Docs:</t>
  </si>
  <si>
    <t>Rationale:</t>
  </si>
  <si>
    <t>EnWin Utilities Ltd.</t>
  </si>
  <si>
    <t>2012 IRM Application</t>
  </si>
  <si>
    <t>EB-2017-0037</t>
  </si>
  <si>
    <t>2018 IRM Application</t>
  </si>
  <si>
    <t>E30:J30, E37:J37, E44:J44, E51:J51, E58:J58, E65:J65</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</si>
  <si>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</si>
  <si>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</si>
  <si>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r>
      <t xml:space="preserve">1) Where CDM programs are only available to customers which reside in one particular rate class, all savings resulting from said programs are allocated to these individual rate classes.  These programs would include:
</t>
    </r>
    <r>
      <rPr>
        <b/>
        <u/>
        <sz val="11"/>
        <color theme="1"/>
        <rFont val="Calibri"/>
        <family val="2"/>
        <scheme val="minor"/>
      </rPr>
      <t>2011-2014 Conservation Framework:</t>
    </r>
    <r>
      <rPr>
        <sz val="11"/>
        <color theme="1"/>
        <rFont val="Calibri"/>
        <family val="2"/>
        <scheme val="minor"/>
      </rPr>
      <t xml:space="preserve">
 - Appliance Retirement (Residential)
 - Appliance Exchange (Residential)
 - HVAC Incentives (Residential)
 - Conservation Instant Coupon Booklet (Residential)
 - Bi-Annual Retailer Event (Residential)
 - Retailer Co-op (Residential)
 - Residential Demand Response (Residential)
 - Residential Demand Response IHD (Residential)
 - Residential New Construction (Residential)
 - Home Assistance Program (Residential)
 - Direct Install Lighting (General Service &lt; 50 kW)
 - Small Commercial Demand Response (General Service &lt; 50 kW)
 - Small Commercial Demand Response IHD (General Service &lt; 50 kW)
</t>
    </r>
    <r>
      <rPr>
        <b/>
        <u/>
        <sz val="11"/>
        <color theme="1"/>
        <rFont val="Calibri"/>
        <family val="2"/>
        <scheme val="minor"/>
      </rPr>
      <t xml:space="preserve">
2015-2020 Conservation First Framework:
</t>
    </r>
    <r>
      <rPr>
        <sz val="11"/>
        <color theme="1"/>
        <rFont val="Calibri"/>
        <family val="2"/>
        <scheme val="minor"/>
      </rPr>
      <t xml:space="preserve"> - Coupon Program (Residential)
 - Heating &amp; Cooling Program (Residential)
 - New Consturction Program (Residential)
 - Home Assistance Program (Residential)</t>
    </r>
  </si>
  <si>
    <t>2005-2010</t>
  </si>
  <si>
    <t>Appendix N LRAM Allocation - 2010-2015</t>
  </si>
  <si>
    <t>Appendix O LRAM Allocation - 2016</t>
  </si>
  <si>
    <t>none</t>
  </si>
  <si>
    <t>Tier 1</t>
  </si>
  <si>
    <t>Consumer</t>
  </si>
  <si>
    <t>ENWIN Utilities Ltd.</t>
  </si>
  <si>
    <t>EE</t>
  </si>
  <si>
    <t>########</t>
  </si>
  <si>
    <t>DR</t>
  </si>
  <si>
    <t xml:space="preserve">                             -  </t>
  </si>
  <si>
    <t xml:space="preserve">                               -  </t>
  </si>
  <si>
    <t>Business</t>
  </si>
  <si>
    <t>Demand Response 3 (part of the Industrial program schedule)</t>
  </si>
  <si>
    <t>Commercial &amp; Institutional</t>
  </si>
  <si>
    <t>Industrial</t>
  </si>
  <si>
    <t>Pre-2011 Programs Completed in 2011</t>
  </si>
  <si>
    <t>EnWin Green Suites</t>
  </si>
  <si>
    <t>Commercial Demand Response (part of the Residential program schedule)</t>
  </si>
  <si>
    <t>C&amp;I</t>
  </si>
  <si>
    <t xml:space="preserve">                        -  </t>
  </si>
  <si>
    <t>Home Assistance</t>
  </si>
  <si>
    <t>Non-Tier 1</t>
  </si>
  <si>
    <t>Tier 1 - 2011 Adjustment</t>
  </si>
  <si>
    <t xml:space="preserve">                              -  </t>
  </si>
  <si>
    <t>Energy Audit Funding</t>
  </si>
  <si>
    <t>DR-3</t>
  </si>
  <si>
    <t>peaksaverPLUS</t>
  </si>
  <si>
    <t>peaksaverPLUS (IHD)</t>
  </si>
  <si>
    <t>Small Business Lighting</t>
  </si>
  <si>
    <t>Annual Coupons</t>
  </si>
  <si>
    <t>Bi-Annual Retailer Events</t>
  </si>
  <si>
    <t>HVAC</t>
  </si>
  <si>
    <t>Pre-2011</t>
  </si>
  <si>
    <t>HPNC</t>
  </si>
  <si>
    <t>Non-LDC</t>
  </si>
  <si>
    <t>Commercial</t>
  </si>
  <si>
    <t xml:space="preserve">                          -  </t>
  </si>
  <si>
    <t>Energy Managers</t>
  </si>
  <si>
    <t>Time-of-Use Savings</t>
  </si>
  <si>
    <t>Commercial Demand Response</t>
  </si>
  <si>
    <t>non-Tier 1</t>
  </si>
  <si>
    <t xml:space="preserve">Demand Response 3 </t>
  </si>
  <si>
    <t>HVAC Incentives Initiative</t>
  </si>
  <si>
    <t>Building Optimization Pilot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</si>
</sst>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u/>
      <sz val="11"/>
      <color theme="1"/>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210" fillId="0" borderId="0" xfId="0" applyNumberFormat="1" applyFont="1" applyFill="1" applyBorder="1" applyAlignment="1" applyProtection="1">
      <alignment horizontal="center" vertical="center"/>
    </xf>
    <xf numFmtId="0" fontId="13" fillId="0" borderId="0" xfId="0" applyFont="1" applyFill="1" applyAlignment="1">
      <alignment vertical="top"/>
    </xf>
    <xf numFmtId="169" fontId="8" fillId="0" borderId="0" xfId="71" applyNumberFormat="1"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10" fontId="210" fillId="97" borderId="0" xfId="0" applyNumberFormat="1" applyFont="1" applyFill="1" applyBorder="1" applyAlignment="1" applyProtection="1">
      <alignment horizontal="center" vertical="center"/>
    </xf>
    <xf numFmtId="0" fontId="0" fillId="28" borderId="34" xfId="0" applyFill="1" applyBorder="1"/>
    <xf numFmtId="0" fontId="0" fillId="90" borderId="34" xfId="0" applyFill="1" applyBorder="1"/>
    <xf numFmtId="9" fontId="45" fillId="28" borderId="0" xfId="72" applyFont="1" applyFill="1" applyBorder="1" applyAlignment="1">
      <alignment horizontal="center" vertical="center"/>
    </xf>
    <xf numFmtId="3" fontId="45" fillId="28"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0" fontId="91" fillId="97" borderId="89" xfId="0" applyFont="1" applyFill="1" applyBorder="1" applyAlignment="1" applyProtection="1">
      <alignment vertical="top" wrapText="1"/>
      <protection locked="0"/>
    </xf>
    <xf numFmtId="3" fontId="91" fillId="97" borderId="89" xfId="0" applyNumberFormat="1" applyFont="1" applyFill="1" applyBorder="1" applyAlignment="1" applyProtection="1">
      <alignment vertical="center"/>
      <protection locked="0"/>
    </xf>
    <xf numFmtId="3" fontId="91" fillId="97" borderId="89" xfId="0" applyNumberFormat="1" applyFont="1" applyFill="1" applyBorder="1" applyAlignment="1" applyProtection="1">
      <alignment vertical="center" wrapText="1"/>
      <protection locked="0"/>
    </xf>
    <xf numFmtId="0" fontId="232" fillId="97" borderId="0" xfId="0" applyFont="1" applyFill="1" applyAlignment="1" applyProtection="1">
      <alignment horizontal="center"/>
      <protection locked="0"/>
    </xf>
    <xf numFmtId="0" fontId="234" fillId="97" borderId="0" xfId="0" applyFont="1" applyFill="1" applyAlignment="1" applyProtection="1">
      <alignment horizontal="center"/>
      <protection locked="0"/>
    </xf>
    <xf numFmtId="0" fontId="233" fillId="97" borderId="0" xfId="0" applyFont="1" applyFill="1" applyBorder="1" applyAlignment="1" applyProtection="1">
      <alignment horizontal="center"/>
      <protection locked="0"/>
    </xf>
    <xf numFmtId="0" fontId="232" fillId="97" borderId="0" xfId="0" applyFont="1" applyFill="1" applyBorder="1" applyAlignment="1" applyProtection="1">
      <alignment horizontal="center"/>
      <protection locked="0"/>
    </xf>
    <xf numFmtId="0" fontId="235" fillId="97" borderId="0" xfId="0" applyFont="1" applyFill="1" applyAlignment="1" applyProtection="1">
      <alignment horizontal="center"/>
      <protection locked="0"/>
    </xf>
    <xf numFmtId="0" fontId="235" fillId="97" borderId="0" xfId="0" applyFont="1" applyFill="1" applyBorder="1" applyAlignment="1" applyProtection="1">
      <alignment horizontal="center"/>
      <protection locked="0"/>
    </xf>
    <xf numFmtId="0" fontId="232" fillId="97" borderId="0" xfId="0" applyFont="1" applyFill="1" applyAlignment="1" applyProtection="1">
      <alignment horizontal="center" vertical="center"/>
      <protection locked="0"/>
    </xf>
    <xf numFmtId="0" fontId="232" fillId="97" borderId="0" xfId="0" applyFont="1" applyFill="1" applyBorder="1" applyAlignment="1" applyProtection="1">
      <alignment horizontal="center" vertical="center"/>
      <protection locked="0"/>
    </xf>
    <xf numFmtId="0" fontId="232" fillId="97" borderId="0" xfId="0" applyFont="1" applyFill="1" applyAlignment="1" applyProtection="1">
      <alignment horizontal="center" vertical="top"/>
      <protection locked="0"/>
    </xf>
    <xf numFmtId="0" fontId="240" fillId="2" borderId="0" xfId="0" applyFont="1" applyFill="1"/>
    <xf numFmtId="0" fontId="48" fillId="2" borderId="0" xfId="0" applyFont="1" applyFill="1" applyAlignment="1">
      <alignment horizontal="left" vertical="center" wrapText="1"/>
    </xf>
    <xf numFmtId="0" fontId="240" fillId="2" borderId="0" xfId="0" applyFont="1" applyFill="1" applyAlignment="1">
      <alignment horizontal="left" vertical="center" wrapText="1"/>
    </xf>
    <xf numFmtId="176" fontId="8" fillId="97" borderId="0" xfId="70" applyNumberFormat="1" applyFont="1" applyFill="1" applyBorder="1" applyAlignment="1" applyProtection="1">
      <alignment horizontal="center"/>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wrapText="1"/>
    </xf>
    <xf numFmtId="0" fontId="0" fillId="28" borderId="134" xfId="0" applyFill="1" applyBorder="1" applyAlignment="1">
      <alignmen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552451" y="134471"/>
          <a:ext cx="652779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8042" cy="19854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91928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1042"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7183"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1</xdr:col>
          <xdr:colOff>866775</xdr:colOff>
          <xdr:row>13</xdr:row>
          <xdr:rowOff>19050</xdr:rowOff>
        </xdr:from>
        <xdr:to>
          <xdr:col>1</xdr:col>
          <xdr:colOff>1000125</xdr:colOff>
          <xdr:row>13</xdr:row>
          <xdr:rowOff>123825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13</xdr:row>
          <xdr:rowOff>200025</xdr:rowOff>
        </xdr:from>
        <xdr:to>
          <xdr:col>1</xdr:col>
          <xdr:colOff>1000125</xdr:colOff>
          <xdr:row>13</xdr:row>
          <xdr:rowOff>304800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14</xdr:row>
          <xdr:rowOff>19050</xdr:rowOff>
        </xdr:from>
        <xdr:to>
          <xdr:col>1</xdr:col>
          <xdr:colOff>1000125</xdr:colOff>
          <xdr:row>14</xdr:row>
          <xdr:rowOff>123825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14</xdr:row>
          <xdr:rowOff>200025</xdr:rowOff>
        </xdr:from>
        <xdr:to>
          <xdr:col>1</xdr:col>
          <xdr:colOff>1000125</xdr:colOff>
          <xdr:row>14</xdr:row>
          <xdr:rowOff>304800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15</xdr:row>
          <xdr:rowOff>66675</xdr:rowOff>
        </xdr:from>
        <xdr:to>
          <xdr:col>1</xdr:col>
          <xdr:colOff>1000125</xdr:colOff>
          <xdr:row>15</xdr:row>
          <xdr:rowOff>171450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824037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5653517" cy="218258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8012" y="281441"/>
          <a:ext cx="15374291" cy="156958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editAs="oneCell">
    <xdr:from>
      <xdr:col>1</xdr:col>
      <xdr:colOff>28575</xdr:colOff>
      <xdr:row>22</xdr:row>
      <xdr:rowOff>19050</xdr:rowOff>
    </xdr:from>
    <xdr:to>
      <xdr:col>13</xdr:col>
      <xdr:colOff>151443</xdr:colOff>
      <xdr:row>34</xdr:row>
      <xdr:rowOff>104479</xdr:rowOff>
    </xdr:to>
    <xdr:pic>
      <xdr:nvPicPr>
        <xdr:cNvPr id="7" name="Picture 6"/>
        <xdr:cNvPicPr>
          <a:picLocks noChangeAspect="1"/>
        </xdr:cNvPicPr>
      </xdr:nvPicPr>
      <xdr:blipFill>
        <a:blip xmlns:r="http://schemas.openxmlformats.org/officeDocument/2006/relationships" r:embed="rId3"/>
        <a:stretch>
          <a:fillRect/>
        </a:stretch>
      </xdr:blipFill>
      <xdr:spPr>
        <a:xfrm>
          <a:off x="638175" y="9439275"/>
          <a:ext cx="7657143" cy="237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719336" y="216648"/>
          <a:ext cx="612913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Normal="100" workbookViewId="0"/>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3" t="s">
        <v>175</v>
      </c>
      <c r="C3" s="773"/>
    </row>
    <row r="4" spans="1:3" ht="11.25" customHeight="1"/>
    <row r="5" spans="1:3" s="30" customFormat="1" ht="25.5" customHeight="1">
      <c r="B5" s="62" t="s">
        <v>422</v>
      </c>
      <c r="C5" s="62" t="s">
        <v>174</v>
      </c>
    </row>
    <row r="6" spans="1:3" s="178" customFormat="1" ht="48" customHeight="1">
      <c r="A6" s="243"/>
      <c r="B6" s="615" t="s">
        <v>171</v>
      </c>
      <c r="C6" s="668" t="s">
        <v>605</v>
      </c>
    </row>
    <row r="7" spans="1:3" s="178" customFormat="1" ht="21" customHeight="1">
      <c r="A7" s="243"/>
      <c r="B7" s="609" t="s">
        <v>553</v>
      </c>
      <c r="C7" s="669" t="s">
        <v>618</v>
      </c>
    </row>
    <row r="8" spans="1:3" s="178" customFormat="1" ht="32.25" customHeight="1">
      <c r="B8" s="609" t="s">
        <v>369</v>
      </c>
      <c r="C8" s="670" t="s">
        <v>606</v>
      </c>
    </row>
    <row r="9" spans="1:3" s="178" customFormat="1" ht="27.75" customHeight="1">
      <c r="B9" s="609" t="s">
        <v>170</v>
      </c>
      <c r="C9" s="670" t="s">
        <v>607</v>
      </c>
    </row>
    <row r="10" spans="1:3" s="178" customFormat="1" ht="33" customHeight="1">
      <c r="B10" s="609" t="s">
        <v>603</v>
      </c>
      <c r="C10" s="669" t="s">
        <v>611</v>
      </c>
    </row>
    <row r="11" spans="1:3" s="178" customFormat="1" ht="26.25" customHeight="1">
      <c r="B11" s="624" t="s">
        <v>370</v>
      </c>
      <c r="C11" s="672" t="s">
        <v>608</v>
      </c>
    </row>
    <row r="12" spans="1:3" s="178" customFormat="1" ht="39.75" customHeight="1">
      <c r="B12" s="609" t="s">
        <v>371</v>
      </c>
      <c r="C12" s="670" t="s">
        <v>609</v>
      </c>
    </row>
    <row r="13" spans="1:3" s="178" customFormat="1" ht="18" customHeight="1">
      <c r="B13" s="609" t="s">
        <v>372</v>
      </c>
      <c r="C13" s="670" t="s">
        <v>610</v>
      </c>
    </row>
    <row r="14" spans="1:3" s="178" customFormat="1" ht="13.5" customHeight="1">
      <c r="B14" s="609"/>
      <c r="C14" s="671"/>
    </row>
    <row r="15" spans="1:3" s="178" customFormat="1" ht="18" customHeight="1">
      <c r="B15" s="609" t="s">
        <v>682</v>
      </c>
      <c r="C15" s="669" t="s">
        <v>680</v>
      </c>
    </row>
    <row r="16" spans="1:3" s="178" customFormat="1" ht="8.25" customHeight="1">
      <c r="B16" s="609"/>
      <c r="C16" s="671"/>
    </row>
    <row r="17" spans="2:3" s="178" customFormat="1" ht="33" customHeight="1">
      <c r="B17" s="673" t="s">
        <v>604</v>
      </c>
      <c r="C17" s="674" t="s">
        <v>681</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3622047244094491" right="0.23622047244094491" top="0.74803149606299213" bottom="0.74803149606299213" header="0.31496062992125984" footer="0.31496062992125984"/>
  <pageSetup scale="73" orientation="landscape" horizontalDpi="1200" verticalDpi="1200" r:id="rId1"/>
  <headerFooter>
    <oddHeader>&amp;RPage &amp;P of &amp;N</oddHead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Normal="100" zoomScaleSheetLayoutView="80" zoomScalePageLayoutView="85" workbookViewId="0"/>
  </sheetViews>
  <sheetFormatPr defaultColWidth="9.140625" defaultRowHeight="14.25" outlineLevelRow="1" outlineLevelCol="1"/>
  <cols>
    <col min="1" max="1" width="9.28515625" style="510" customWidth="1"/>
    <col min="2" max="2" width="43.7109375" style="256" customWidth="1"/>
    <col min="3" max="3" width="14" style="256" customWidth="1"/>
    <col min="4" max="4" width="18.140625" style="255" customWidth="1"/>
    <col min="5" max="13" width="11.28515625" style="255" hidden="1" customWidth="1" outlineLevel="1"/>
    <col min="14" max="14" width="12.42578125" style="255" hidden="1" customWidth="1" outlineLevel="1"/>
    <col min="15" max="15" width="17.5703125" style="255" customWidth="1" collapsed="1"/>
    <col min="16" max="24" width="9.42578125" style="255" hidden="1" customWidth="1" outlineLevel="1"/>
    <col min="25" max="25" width="15.85546875" style="257" bestFit="1" customWidth="1" collapsed="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24"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24"/>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2"/>
      <c r="C5" s="820" t="s">
        <v>552</v>
      </c>
      <c r="D5" s="82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24" t="s">
        <v>506</v>
      </c>
      <c r="C7" s="825" t="s">
        <v>641</v>
      </c>
      <c r="D7" s="825"/>
      <c r="E7" s="825"/>
      <c r="F7" s="825"/>
      <c r="G7" s="825"/>
      <c r="H7" s="825"/>
      <c r="I7" s="825"/>
      <c r="J7" s="825"/>
      <c r="K7" s="825"/>
      <c r="L7" s="825"/>
      <c r="M7" s="825"/>
      <c r="N7" s="825"/>
      <c r="O7" s="825"/>
      <c r="P7" s="825"/>
      <c r="Q7" s="825"/>
      <c r="R7" s="825"/>
      <c r="S7" s="825"/>
      <c r="T7" s="825"/>
      <c r="U7" s="825"/>
      <c r="V7" s="825"/>
      <c r="W7" s="825"/>
      <c r="X7" s="825"/>
      <c r="Y7" s="603"/>
      <c r="Z7" s="603"/>
      <c r="AA7" s="603"/>
      <c r="AB7" s="603"/>
      <c r="AC7" s="603"/>
      <c r="AD7" s="603"/>
      <c r="AE7" s="272"/>
      <c r="AF7" s="272"/>
      <c r="AG7" s="272"/>
      <c r="AH7" s="272"/>
      <c r="AI7" s="272"/>
      <c r="AJ7" s="272"/>
      <c r="AK7" s="272"/>
      <c r="AL7" s="272"/>
    </row>
    <row r="8" spans="1:39" s="273" customFormat="1" ht="58.5" customHeight="1">
      <c r="A8" s="510"/>
      <c r="B8" s="824"/>
      <c r="C8" s="825" t="s">
        <v>575</v>
      </c>
      <c r="D8" s="825"/>
      <c r="E8" s="825"/>
      <c r="F8" s="825"/>
      <c r="G8" s="825"/>
      <c r="H8" s="825"/>
      <c r="I8" s="825"/>
      <c r="J8" s="825"/>
      <c r="K8" s="825"/>
      <c r="L8" s="825"/>
      <c r="M8" s="825"/>
      <c r="N8" s="825"/>
      <c r="O8" s="825"/>
      <c r="P8" s="825"/>
      <c r="Q8" s="825"/>
      <c r="R8" s="825"/>
      <c r="S8" s="825"/>
      <c r="T8" s="825"/>
      <c r="U8" s="825"/>
      <c r="V8" s="825"/>
      <c r="W8" s="825"/>
      <c r="X8" s="825"/>
      <c r="Y8" s="603"/>
      <c r="Z8" s="603"/>
      <c r="AA8" s="603"/>
      <c r="AB8" s="603"/>
      <c r="AC8" s="603"/>
      <c r="AD8" s="603"/>
      <c r="AE8" s="274"/>
      <c r="AF8" s="257"/>
      <c r="AG8" s="257"/>
      <c r="AH8" s="257"/>
      <c r="AI8" s="257"/>
      <c r="AJ8" s="257"/>
      <c r="AK8" s="257"/>
      <c r="AL8" s="257"/>
      <c r="AM8" s="258"/>
    </row>
    <row r="9" spans="1:39" s="273" customFormat="1" ht="57.75" customHeight="1">
      <c r="A9" s="510"/>
      <c r="B9" s="275"/>
      <c r="C9" s="825" t="s">
        <v>574</v>
      </c>
      <c r="D9" s="825"/>
      <c r="E9" s="825"/>
      <c r="F9" s="825"/>
      <c r="G9" s="825"/>
      <c r="H9" s="825"/>
      <c r="I9" s="825"/>
      <c r="J9" s="825"/>
      <c r="K9" s="825"/>
      <c r="L9" s="825"/>
      <c r="M9" s="825"/>
      <c r="N9" s="825"/>
      <c r="O9" s="825"/>
      <c r="P9" s="825"/>
      <c r="Q9" s="825"/>
      <c r="R9" s="825"/>
      <c r="S9" s="825"/>
      <c r="T9" s="825"/>
      <c r="U9" s="825"/>
      <c r="V9" s="825"/>
      <c r="W9" s="825"/>
      <c r="X9" s="825"/>
      <c r="Y9" s="603"/>
      <c r="Z9" s="603"/>
      <c r="AA9" s="603"/>
      <c r="AB9" s="603"/>
      <c r="AC9" s="603"/>
      <c r="AD9" s="603"/>
      <c r="AE9" s="274"/>
      <c r="AF9" s="257"/>
      <c r="AG9" s="257"/>
      <c r="AH9" s="257"/>
      <c r="AI9" s="257"/>
      <c r="AJ9" s="257"/>
      <c r="AK9" s="257"/>
      <c r="AL9" s="257"/>
      <c r="AM9" s="258"/>
    </row>
    <row r="10" spans="1:39" ht="41.25" customHeight="1">
      <c r="B10" s="277"/>
      <c r="C10" s="825" t="s">
        <v>644</v>
      </c>
      <c r="D10" s="825"/>
      <c r="E10" s="825"/>
      <c r="F10" s="825"/>
      <c r="G10" s="825"/>
      <c r="H10" s="825"/>
      <c r="I10" s="825"/>
      <c r="J10" s="825"/>
      <c r="K10" s="825"/>
      <c r="L10" s="825"/>
      <c r="M10" s="825"/>
      <c r="N10" s="825"/>
      <c r="O10" s="825"/>
      <c r="P10" s="825"/>
      <c r="Q10" s="825"/>
      <c r="R10" s="825"/>
      <c r="S10" s="825"/>
      <c r="T10" s="825"/>
      <c r="U10" s="825"/>
      <c r="V10" s="825"/>
      <c r="W10" s="825"/>
      <c r="X10" s="825"/>
      <c r="Y10" s="603"/>
      <c r="Z10" s="603"/>
      <c r="AA10" s="603"/>
      <c r="AB10" s="603"/>
      <c r="AC10" s="603"/>
      <c r="AD10" s="603"/>
      <c r="AE10" s="274"/>
      <c r="AF10" s="278"/>
      <c r="AG10" s="278"/>
      <c r="AH10" s="278"/>
      <c r="AI10" s="278"/>
      <c r="AJ10" s="278"/>
      <c r="AK10" s="278"/>
      <c r="AL10" s="278"/>
    </row>
    <row r="11" spans="1:39" ht="53.25" customHeight="1">
      <c r="C11" s="825" t="s">
        <v>627</v>
      </c>
      <c r="D11" s="825"/>
      <c r="E11" s="825"/>
      <c r="F11" s="825"/>
      <c r="G11" s="825"/>
      <c r="H11" s="825"/>
      <c r="I11" s="825"/>
      <c r="J11" s="825"/>
      <c r="K11" s="825"/>
      <c r="L11" s="825"/>
      <c r="M11" s="825"/>
      <c r="N11" s="825"/>
      <c r="O11" s="825"/>
      <c r="P11" s="825"/>
      <c r="Q11" s="825"/>
      <c r="R11" s="825"/>
      <c r="S11" s="825"/>
      <c r="T11" s="825"/>
      <c r="U11" s="825"/>
      <c r="V11" s="825"/>
      <c r="W11" s="825"/>
      <c r="X11" s="825"/>
      <c r="Y11" s="603"/>
      <c r="Z11" s="603"/>
      <c r="AA11" s="603"/>
      <c r="AB11" s="603"/>
      <c r="AC11" s="603"/>
      <c r="AD11" s="603"/>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24" t="s">
        <v>528</v>
      </c>
      <c r="C13" s="588" t="s">
        <v>523</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4"/>
      <c r="AF13" s="278"/>
      <c r="AG13" s="278"/>
      <c r="AH13" s="278"/>
      <c r="AI13" s="278"/>
      <c r="AJ13" s="278"/>
      <c r="AK13" s="278"/>
      <c r="AL13" s="278"/>
      <c r="AM13" s="255"/>
    </row>
    <row r="14" spans="1:39" ht="20.25" customHeight="1">
      <c r="B14" s="824"/>
      <c r="C14" s="588" t="s">
        <v>524</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4"/>
      <c r="AF14" s="278"/>
      <c r="AG14" s="278"/>
      <c r="AH14" s="278"/>
      <c r="AI14" s="278"/>
      <c r="AJ14" s="278"/>
      <c r="AK14" s="278"/>
      <c r="AL14" s="278"/>
      <c r="AM14" s="255"/>
    </row>
    <row r="15" spans="1:39" ht="20.25" customHeight="1">
      <c r="C15" s="588" t="s">
        <v>525</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4"/>
      <c r="AF15" s="278"/>
      <c r="AG15" s="278"/>
      <c r="AH15" s="278"/>
      <c r="AI15" s="278"/>
      <c r="AJ15" s="278"/>
      <c r="AK15" s="278"/>
      <c r="AL15" s="278"/>
      <c r="AM15" s="255"/>
    </row>
    <row r="16" spans="1:39" ht="20.25" customHeight="1">
      <c r="C16" s="588" t="s">
        <v>526</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87"/>
      <c r="O18" s="283"/>
      <c r="Y18" s="272"/>
      <c r="Z18" s="269"/>
      <c r="AA18" s="269"/>
      <c r="AB18" s="269"/>
      <c r="AC18" s="269"/>
      <c r="AD18" s="269"/>
      <c r="AE18" s="269"/>
      <c r="AF18" s="269"/>
      <c r="AG18" s="269"/>
      <c r="AH18" s="269"/>
      <c r="AI18" s="269"/>
      <c r="AJ18" s="269"/>
      <c r="AK18" s="269"/>
      <c r="AL18" s="269"/>
      <c r="AM18" s="284"/>
    </row>
    <row r="19" spans="1:39" s="285" customFormat="1" ht="36" customHeight="1">
      <c r="A19" s="510"/>
      <c r="B19" s="826" t="s">
        <v>212</v>
      </c>
      <c r="C19" s="828" t="s">
        <v>33</v>
      </c>
      <c r="D19" s="286" t="s">
        <v>424</v>
      </c>
      <c r="E19" s="830" t="s">
        <v>210</v>
      </c>
      <c r="F19" s="831"/>
      <c r="G19" s="831"/>
      <c r="H19" s="831"/>
      <c r="I19" s="831"/>
      <c r="J19" s="831"/>
      <c r="K19" s="831"/>
      <c r="L19" s="831"/>
      <c r="M19" s="832"/>
      <c r="N19" s="836" t="s">
        <v>214</v>
      </c>
      <c r="O19" s="286" t="s">
        <v>425</v>
      </c>
      <c r="P19" s="830" t="s">
        <v>213</v>
      </c>
      <c r="Q19" s="831"/>
      <c r="R19" s="831"/>
      <c r="S19" s="831"/>
      <c r="T19" s="831"/>
      <c r="U19" s="831"/>
      <c r="V19" s="831"/>
      <c r="W19" s="831"/>
      <c r="X19" s="832"/>
      <c r="Y19" s="833" t="s">
        <v>244</v>
      </c>
      <c r="Z19" s="834"/>
      <c r="AA19" s="834"/>
      <c r="AB19" s="834"/>
      <c r="AC19" s="834"/>
      <c r="AD19" s="834"/>
      <c r="AE19" s="834"/>
      <c r="AF19" s="834"/>
      <c r="AG19" s="834"/>
      <c r="AH19" s="834"/>
      <c r="AI19" s="834"/>
      <c r="AJ19" s="834"/>
      <c r="AK19" s="834"/>
      <c r="AL19" s="834"/>
      <c r="AM19" s="835"/>
    </row>
    <row r="20" spans="1:39" s="285" customFormat="1" ht="59.25" customHeight="1">
      <c r="A20" s="510"/>
      <c r="B20" s="827"/>
      <c r="C20" s="829"/>
      <c r="D20" s="287">
        <v>2011</v>
      </c>
      <c r="E20" s="287">
        <v>2012</v>
      </c>
      <c r="F20" s="287">
        <v>2013</v>
      </c>
      <c r="G20" s="287">
        <v>2014</v>
      </c>
      <c r="H20" s="287">
        <v>2015</v>
      </c>
      <c r="I20" s="287">
        <v>2016</v>
      </c>
      <c r="J20" s="287">
        <v>2017</v>
      </c>
      <c r="K20" s="287">
        <v>2018</v>
      </c>
      <c r="L20" s="287">
        <v>2019</v>
      </c>
      <c r="M20" s="287">
        <v>2020</v>
      </c>
      <c r="N20" s="837"/>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 50 kW</v>
      </c>
      <c r="AA20" s="288" t="str">
        <f>'1.  LRAMVA Summary'!F50</f>
        <v>General Service 50 - 4,999 kW</v>
      </c>
      <c r="AB20" s="288" t="str">
        <f>'1.  LRAMVA Summary'!G50</f>
        <v>General Service 3,000 - 4,999 kW</v>
      </c>
      <c r="AC20" s="288" t="str">
        <f>'1.  LRAMVA Summary'!H50</f>
        <v>Large Use - Regular</v>
      </c>
      <c r="AD20" s="288" t="str">
        <f>'1.  LRAMVA Summary'!I50</f>
        <v>Large Use - 3TS</v>
      </c>
      <c r="AE20" s="288" t="str">
        <f>'1.  LRAMVA Summary'!J50</f>
        <v>Large Use - Ford Annex</v>
      </c>
      <c r="AF20" s="288" t="str">
        <f>'1.  LRAMVA Summary'!K50</f>
        <v>Other</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1"/>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v>
      </c>
      <c r="AF21" s="293" t="str">
        <f>'1.  LRAMVA Summary'!K51</f>
        <v>kW</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756" t="s">
        <v>696</v>
      </c>
      <c r="B22" s="296" t="s">
        <v>1</v>
      </c>
      <c r="C22" s="293" t="s">
        <v>25</v>
      </c>
      <c r="D22" s="297">
        <v>165482.38150011963</v>
      </c>
      <c r="E22" s="297">
        <v>165482.38150011963</v>
      </c>
      <c r="F22" s="297">
        <v>165482.38150011963</v>
      </c>
      <c r="G22" s="297">
        <v>165378.36616236201</v>
      </c>
      <c r="H22" s="297">
        <v>130938.38807413966</v>
      </c>
      <c r="I22" s="297">
        <v>0</v>
      </c>
      <c r="J22" s="297">
        <v>0</v>
      </c>
      <c r="K22" s="297">
        <v>0</v>
      </c>
      <c r="L22" s="297">
        <v>0</v>
      </c>
      <c r="M22" s="297">
        <v>0</v>
      </c>
      <c r="N22" s="293"/>
      <c r="O22" s="297">
        <v>22.1237530459161</v>
      </c>
      <c r="P22" s="297">
        <v>22.1237530459161</v>
      </c>
      <c r="Q22" s="297">
        <v>22.1237530459161</v>
      </c>
      <c r="R22" s="297">
        <v>22.007437895111089</v>
      </c>
      <c r="S22" s="297">
        <v>17.21574303960697</v>
      </c>
      <c r="T22" s="297">
        <v>0</v>
      </c>
      <c r="U22" s="297">
        <v>0</v>
      </c>
      <c r="V22" s="297">
        <v>0</v>
      </c>
      <c r="W22" s="297">
        <v>0</v>
      </c>
      <c r="X22" s="297">
        <v>0</v>
      </c>
      <c r="Y22" s="412">
        <v>1</v>
      </c>
      <c r="Z22" s="412">
        <v>0</v>
      </c>
      <c r="AA22" s="412">
        <v>0</v>
      </c>
      <c r="AB22" s="412">
        <v>0</v>
      </c>
      <c r="AC22" s="412">
        <v>0</v>
      </c>
      <c r="AD22" s="412">
        <v>0</v>
      </c>
      <c r="AE22" s="412">
        <v>0</v>
      </c>
      <c r="AF22" s="412">
        <v>0</v>
      </c>
      <c r="AG22" s="412"/>
      <c r="AH22" s="412"/>
      <c r="AI22" s="412"/>
      <c r="AJ22" s="412"/>
      <c r="AK22" s="412"/>
      <c r="AL22" s="412"/>
      <c r="AM22" s="298">
        <f>SUM(Y22:AL22)</f>
        <v>1</v>
      </c>
    </row>
    <row r="23" spans="1:39" s="285" customFormat="1" ht="15" hidden="1" outlineLevel="1">
      <c r="A23" s="756"/>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hidden="1" outlineLevel="1">
      <c r="A24" s="757"/>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756" t="s">
        <v>697</v>
      </c>
      <c r="B25" s="296" t="s">
        <v>2</v>
      </c>
      <c r="C25" s="293" t="s">
        <v>25</v>
      </c>
      <c r="D25" s="297">
        <v>11795.752907896524</v>
      </c>
      <c r="E25" s="297">
        <v>11795.752907896524</v>
      </c>
      <c r="F25" s="297">
        <v>11795.752907896524</v>
      </c>
      <c r="G25" s="297">
        <v>6182.0489612477868</v>
      </c>
      <c r="H25" s="297">
        <v>0</v>
      </c>
      <c r="I25" s="297">
        <v>0</v>
      </c>
      <c r="J25" s="297">
        <v>0</v>
      </c>
      <c r="K25" s="297">
        <v>0</v>
      </c>
      <c r="L25" s="297">
        <v>0</v>
      </c>
      <c r="M25" s="297">
        <v>0</v>
      </c>
      <c r="N25" s="293"/>
      <c r="O25" s="297">
        <v>9.7446218697741251</v>
      </c>
      <c r="P25" s="297">
        <v>9.7446218697741251</v>
      </c>
      <c r="Q25" s="297">
        <v>9.7446218697741251</v>
      </c>
      <c r="R25" s="297">
        <v>3.4670974661051401</v>
      </c>
      <c r="S25" s="297">
        <v>0</v>
      </c>
      <c r="T25" s="297">
        <v>0</v>
      </c>
      <c r="U25" s="297">
        <v>0</v>
      </c>
      <c r="V25" s="297">
        <v>0</v>
      </c>
      <c r="W25" s="297">
        <v>0</v>
      </c>
      <c r="X25" s="297">
        <v>0</v>
      </c>
      <c r="Y25" s="412">
        <v>1</v>
      </c>
      <c r="Z25" s="412">
        <v>0</v>
      </c>
      <c r="AA25" s="412">
        <v>0</v>
      </c>
      <c r="AB25" s="412">
        <v>0</v>
      </c>
      <c r="AC25" s="412">
        <v>0</v>
      </c>
      <c r="AD25" s="412">
        <v>0</v>
      </c>
      <c r="AE25" s="412">
        <v>0</v>
      </c>
      <c r="AF25" s="412">
        <v>0</v>
      </c>
      <c r="AG25" s="412"/>
      <c r="AH25" s="412"/>
      <c r="AI25" s="412"/>
      <c r="AJ25" s="412"/>
      <c r="AK25" s="412"/>
      <c r="AL25" s="412"/>
      <c r="AM25" s="298">
        <f>SUM(Y25:AL25)</f>
        <v>1</v>
      </c>
    </row>
    <row r="26" spans="1:39" s="285" customFormat="1" ht="15" hidden="1" outlineLevel="1">
      <c r="A26" s="756"/>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hidden="1" outlineLevel="1">
      <c r="A27" s="757"/>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756" t="s">
        <v>698</v>
      </c>
      <c r="B28" s="296" t="s">
        <v>3</v>
      </c>
      <c r="C28" s="293" t="s">
        <v>25</v>
      </c>
      <c r="D28" s="297">
        <v>1305397.4168605858</v>
      </c>
      <c r="E28" s="297">
        <v>1305397.4168605858</v>
      </c>
      <c r="F28" s="297">
        <v>1305397.4168605858</v>
      </c>
      <c r="G28" s="297">
        <v>1305397.4168605858</v>
      </c>
      <c r="H28" s="297">
        <v>1305397.4168605858</v>
      </c>
      <c r="I28" s="297">
        <v>1305397.4168605858</v>
      </c>
      <c r="J28" s="297">
        <v>1305397.4168605858</v>
      </c>
      <c r="K28" s="297">
        <v>1305397.4168605858</v>
      </c>
      <c r="L28" s="297">
        <v>1305397.4168605858</v>
      </c>
      <c r="M28" s="297">
        <v>1305397.4168605858</v>
      </c>
      <c r="N28" s="293"/>
      <c r="O28" s="297">
        <v>698.42693946413306</v>
      </c>
      <c r="P28" s="297">
        <v>698.42693946413306</v>
      </c>
      <c r="Q28" s="297">
        <v>698.42693946413306</v>
      </c>
      <c r="R28" s="297">
        <v>698.42693946413306</v>
      </c>
      <c r="S28" s="297">
        <v>698.42693946413306</v>
      </c>
      <c r="T28" s="297">
        <v>698.42693946413306</v>
      </c>
      <c r="U28" s="297">
        <v>698.42693946413306</v>
      </c>
      <c r="V28" s="297">
        <v>698.42693946413306</v>
      </c>
      <c r="W28" s="297">
        <v>698.42693946413306</v>
      </c>
      <c r="X28" s="297">
        <v>698.42693946413306</v>
      </c>
      <c r="Y28" s="412">
        <v>1</v>
      </c>
      <c r="Z28" s="412">
        <v>0</v>
      </c>
      <c r="AA28" s="412">
        <v>0</v>
      </c>
      <c r="AB28" s="412">
        <v>0</v>
      </c>
      <c r="AC28" s="412">
        <v>0</v>
      </c>
      <c r="AD28" s="412">
        <v>0</v>
      </c>
      <c r="AE28" s="412">
        <v>0</v>
      </c>
      <c r="AF28" s="412">
        <v>0</v>
      </c>
      <c r="AG28" s="412"/>
      <c r="AH28" s="412"/>
      <c r="AI28" s="412"/>
      <c r="AJ28" s="412"/>
      <c r="AK28" s="412"/>
      <c r="AL28" s="412"/>
      <c r="AM28" s="298">
        <f>SUM(Y28:AL28)</f>
        <v>1</v>
      </c>
    </row>
    <row r="29" spans="1:39" s="285" customFormat="1" ht="15" hidden="1" outlineLevel="1">
      <c r="A29" s="756" t="s">
        <v>704</v>
      </c>
      <c r="B29" s="296" t="s">
        <v>215</v>
      </c>
      <c r="C29" s="293" t="s">
        <v>164</v>
      </c>
      <c r="D29" s="297">
        <v>-156939.24819679483</v>
      </c>
      <c r="E29" s="297">
        <v>-156939.24819679483</v>
      </c>
      <c r="F29" s="297">
        <v>-156939.24819679483</v>
      </c>
      <c r="G29" s="297">
        <v>-156939.24819679483</v>
      </c>
      <c r="H29" s="297">
        <v>-156939.24819679483</v>
      </c>
      <c r="I29" s="297">
        <v>-156939.24819679483</v>
      </c>
      <c r="J29" s="297">
        <v>-156939.24819679483</v>
      </c>
      <c r="K29" s="297">
        <v>-156939.24819679483</v>
      </c>
      <c r="L29" s="297">
        <v>-156939.24819679483</v>
      </c>
      <c r="M29" s="297">
        <v>-156939.24819679483</v>
      </c>
      <c r="N29" s="470"/>
      <c r="O29" s="297">
        <v>-88.036110922204287</v>
      </c>
      <c r="P29" s="297">
        <v>0</v>
      </c>
      <c r="Q29" s="297">
        <v>0</v>
      </c>
      <c r="R29" s="297">
        <v>0</v>
      </c>
      <c r="S29" s="297">
        <v>0</v>
      </c>
      <c r="T29" s="297">
        <v>0</v>
      </c>
      <c r="U29" s="297">
        <v>0</v>
      </c>
      <c r="V29" s="297">
        <v>0</v>
      </c>
      <c r="W29" s="297">
        <v>0</v>
      </c>
      <c r="X29" s="297">
        <v>0</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756"/>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756" t="s">
        <v>699</v>
      </c>
      <c r="B31" s="296" t="s">
        <v>4</v>
      </c>
      <c r="C31" s="293" t="s">
        <v>25</v>
      </c>
      <c r="D31" s="297">
        <v>292536.56480978127</v>
      </c>
      <c r="E31" s="297">
        <v>292536.56480978127</v>
      </c>
      <c r="F31" s="297">
        <v>292536.56480978127</v>
      </c>
      <c r="G31" s="297">
        <v>292536.56480978127</v>
      </c>
      <c r="H31" s="297">
        <v>269182.50429050392</v>
      </c>
      <c r="I31" s="297">
        <v>243669.17691504114</v>
      </c>
      <c r="J31" s="297">
        <v>190631.15244272826</v>
      </c>
      <c r="K31" s="297">
        <v>189411.552584733</v>
      </c>
      <c r="L31" s="297">
        <v>238278.94047947315</v>
      </c>
      <c r="M31" s="297">
        <v>91608.06977747081</v>
      </c>
      <c r="N31" s="293"/>
      <c r="O31" s="297">
        <v>18.110173938890473</v>
      </c>
      <c r="P31" s="297">
        <v>18.110173938890473</v>
      </c>
      <c r="Q31" s="297">
        <v>18.110173938890473</v>
      </c>
      <c r="R31" s="297">
        <v>18.110173938890473</v>
      </c>
      <c r="S31" s="297">
        <v>17.028812039964286</v>
      </c>
      <c r="T31" s="297">
        <v>15.847469715537118</v>
      </c>
      <c r="U31" s="297">
        <v>13.391652714834736</v>
      </c>
      <c r="V31" s="297">
        <v>13.252428986753085</v>
      </c>
      <c r="W31" s="297">
        <v>15.515133210106434</v>
      </c>
      <c r="X31" s="297">
        <v>8.7238392024303</v>
      </c>
      <c r="Y31" s="412">
        <v>1</v>
      </c>
      <c r="Z31" s="412">
        <v>0</v>
      </c>
      <c r="AA31" s="412">
        <v>0</v>
      </c>
      <c r="AB31" s="412">
        <v>0</v>
      </c>
      <c r="AC31" s="412">
        <v>0</v>
      </c>
      <c r="AD31" s="412">
        <v>0</v>
      </c>
      <c r="AE31" s="412">
        <v>0</v>
      </c>
      <c r="AF31" s="412">
        <v>0</v>
      </c>
      <c r="AG31" s="412"/>
      <c r="AH31" s="412"/>
      <c r="AI31" s="412"/>
      <c r="AJ31" s="412"/>
      <c r="AK31" s="412"/>
      <c r="AL31" s="412"/>
      <c r="AM31" s="298">
        <f>SUM(Y31:AL31)</f>
        <v>1</v>
      </c>
    </row>
    <row r="32" spans="1:39" s="285" customFormat="1" ht="15" hidden="1" outlineLevel="1">
      <c r="A32" s="756" t="s">
        <v>705</v>
      </c>
      <c r="B32" s="296" t="s">
        <v>215</v>
      </c>
      <c r="C32" s="293" t="s">
        <v>164</v>
      </c>
      <c r="D32" s="297">
        <v>4284.3045131619956</v>
      </c>
      <c r="E32" s="297">
        <v>4284.3045131619956</v>
      </c>
      <c r="F32" s="297">
        <v>4284.3045131619956</v>
      </c>
      <c r="G32" s="297">
        <v>4284.3045131619956</v>
      </c>
      <c r="H32" s="297">
        <v>4284.3045131619956</v>
      </c>
      <c r="I32" s="297">
        <v>3914.4866848226138</v>
      </c>
      <c r="J32" s="297">
        <v>2401.5037413504397</v>
      </c>
      <c r="K32" s="297">
        <v>2398.2340366373155</v>
      </c>
      <c r="L32" s="297">
        <v>2398.2340366373155</v>
      </c>
      <c r="M32" s="297">
        <v>849.48958656816978</v>
      </c>
      <c r="N32" s="470"/>
      <c r="O32" s="297">
        <v>0.25021475700923596</v>
      </c>
      <c r="P32" s="297">
        <v>0.25021475700923596</v>
      </c>
      <c r="Q32" s="297">
        <v>0.25021475700923596</v>
      </c>
      <c r="R32" s="297">
        <v>0.25021475700923596</v>
      </c>
      <c r="S32" s="297">
        <v>0.25021475700923596</v>
      </c>
      <c r="T32" s="297">
        <v>0.23309110055644333</v>
      </c>
      <c r="U32" s="297">
        <v>0.16303552681818434</v>
      </c>
      <c r="V32" s="297">
        <v>0.16266227285549892</v>
      </c>
      <c r="W32" s="297">
        <v>0.16266227285549892</v>
      </c>
      <c r="X32" s="297">
        <v>9.0950835861672782E-2</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756"/>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756" t="s">
        <v>700</v>
      </c>
      <c r="B34" s="296" t="s">
        <v>5</v>
      </c>
      <c r="C34" s="293" t="s">
        <v>25</v>
      </c>
      <c r="D34" s="297">
        <v>456747.75218927866</v>
      </c>
      <c r="E34" s="297">
        <v>456747.75218927866</v>
      </c>
      <c r="F34" s="297">
        <v>456747.75218927866</v>
      </c>
      <c r="G34" s="297">
        <v>456747.75218927866</v>
      </c>
      <c r="H34" s="297">
        <v>417433.80839782709</v>
      </c>
      <c r="I34" s="297">
        <v>374484.98082482739</v>
      </c>
      <c r="J34" s="297">
        <v>282337.802720287</v>
      </c>
      <c r="K34" s="297">
        <v>281307.84573565295</v>
      </c>
      <c r="L34" s="297">
        <v>363570.61710010417</v>
      </c>
      <c r="M34" s="297">
        <v>116666.64244173105</v>
      </c>
      <c r="N34" s="293"/>
      <c r="O34" s="297">
        <v>26.133974132189195</v>
      </c>
      <c r="P34" s="297">
        <v>26.133974132189195</v>
      </c>
      <c r="Q34" s="297">
        <v>26.133974132189195</v>
      </c>
      <c r="R34" s="297">
        <v>26.133974132189195</v>
      </c>
      <c r="S34" s="297">
        <v>24.313622554462071</v>
      </c>
      <c r="T34" s="297">
        <v>22.324965134367769</v>
      </c>
      <c r="U34" s="297">
        <v>18.058278944462391</v>
      </c>
      <c r="V34" s="297">
        <v>17.940703946216495</v>
      </c>
      <c r="W34" s="297">
        <v>21.749712944037917</v>
      </c>
      <c r="X34" s="297">
        <v>10.317330525202669</v>
      </c>
      <c r="Y34" s="412">
        <v>1</v>
      </c>
      <c r="Z34" s="412">
        <v>0</v>
      </c>
      <c r="AA34" s="412">
        <v>0</v>
      </c>
      <c r="AB34" s="412">
        <v>0</v>
      </c>
      <c r="AC34" s="412">
        <v>0</v>
      </c>
      <c r="AD34" s="412">
        <v>0</v>
      </c>
      <c r="AE34" s="412">
        <v>0</v>
      </c>
      <c r="AF34" s="412">
        <v>0</v>
      </c>
      <c r="AG34" s="412"/>
      <c r="AH34" s="412"/>
      <c r="AI34" s="412"/>
      <c r="AJ34" s="412"/>
      <c r="AK34" s="412"/>
      <c r="AL34" s="412"/>
      <c r="AM34" s="298">
        <f>SUM(Y34:AL34)</f>
        <v>1</v>
      </c>
    </row>
    <row r="35" spans="1:39" s="285" customFormat="1" ht="15" hidden="1" outlineLevel="1">
      <c r="A35" s="756" t="s">
        <v>706</v>
      </c>
      <c r="B35" s="296" t="s">
        <v>215</v>
      </c>
      <c r="C35" s="293" t="s">
        <v>164</v>
      </c>
      <c r="D35" s="297">
        <v>33934.832759519937</v>
      </c>
      <c r="E35" s="297">
        <v>33934.832759519937</v>
      </c>
      <c r="F35" s="297">
        <v>33934.832759519937</v>
      </c>
      <c r="G35" s="297">
        <v>33934.832759519937</v>
      </c>
      <c r="H35" s="297">
        <v>33934.832759519937</v>
      </c>
      <c r="I35" s="297">
        <v>30837.036033485831</v>
      </c>
      <c r="J35" s="297">
        <v>16648.5813395888</v>
      </c>
      <c r="K35" s="297">
        <v>16645.189611935864</v>
      </c>
      <c r="L35" s="297">
        <v>16645.189611935864</v>
      </c>
      <c r="M35" s="297">
        <v>3672.0576555045322</v>
      </c>
      <c r="N35" s="470"/>
      <c r="O35" s="297">
        <v>1.6764517216548176</v>
      </c>
      <c r="P35" s="297">
        <v>1.6764517216548176</v>
      </c>
      <c r="Q35" s="297">
        <v>1.6764517216548176</v>
      </c>
      <c r="R35" s="297">
        <v>1.6764517216548176</v>
      </c>
      <c r="S35" s="297">
        <v>1.6764517216548176</v>
      </c>
      <c r="T35" s="297">
        <v>1.5330145944200715</v>
      </c>
      <c r="U35" s="297">
        <v>0.87604728469009852</v>
      </c>
      <c r="V35" s="297">
        <v>0.87566010116807413</v>
      </c>
      <c r="W35" s="297">
        <v>0.87566010116807413</v>
      </c>
      <c r="X35" s="297">
        <v>0.27496581950999771</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756"/>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756" t="s">
        <v>701</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0</v>
      </c>
      <c r="Z37" s="412">
        <v>0</v>
      </c>
      <c r="AA37" s="412">
        <v>0</v>
      </c>
      <c r="AB37" s="412">
        <v>0</v>
      </c>
      <c r="AC37" s="412">
        <v>0</v>
      </c>
      <c r="AD37" s="412">
        <v>0</v>
      </c>
      <c r="AE37" s="412">
        <v>0</v>
      </c>
      <c r="AF37" s="412">
        <v>0</v>
      </c>
      <c r="AG37" s="412"/>
      <c r="AH37" s="412"/>
      <c r="AI37" s="412"/>
      <c r="AJ37" s="412"/>
      <c r="AK37" s="412"/>
      <c r="AL37" s="412"/>
      <c r="AM37" s="298">
        <f>SUM(Y37:AL37)</f>
        <v>0</v>
      </c>
    </row>
    <row r="38" spans="1:39" s="285" customFormat="1" ht="15" hidden="1" outlineLevel="1">
      <c r="A38" s="756"/>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756"/>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756" t="s">
        <v>702</v>
      </c>
      <c r="B40" s="296" t="s">
        <v>42</v>
      </c>
      <c r="C40" s="293" t="s">
        <v>25</v>
      </c>
      <c r="D40" s="297">
        <v>0</v>
      </c>
      <c r="E40" s="297">
        <v>0</v>
      </c>
      <c r="F40" s="297">
        <v>0</v>
      </c>
      <c r="G40" s="297">
        <v>0</v>
      </c>
      <c r="H40" s="297">
        <v>0</v>
      </c>
      <c r="I40" s="297">
        <v>0</v>
      </c>
      <c r="J40" s="297">
        <v>0</v>
      </c>
      <c r="K40" s="297">
        <v>0</v>
      </c>
      <c r="L40" s="297">
        <v>0</v>
      </c>
      <c r="M40" s="297">
        <v>0</v>
      </c>
      <c r="N40" s="293"/>
      <c r="O40" s="297">
        <v>347.76000000000005</v>
      </c>
      <c r="P40" s="297">
        <v>0</v>
      </c>
      <c r="Q40" s="297">
        <v>0</v>
      </c>
      <c r="R40" s="297">
        <v>0</v>
      </c>
      <c r="S40" s="297">
        <v>0</v>
      </c>
      <c r="T40" s="297">
        <v>0</v>
      </c>
      <c r="U40" s="297">
        <v>0</v>
      </c>
      <c r="V40" s="297">
        <v>0</v>
      </c>
      <c r="W40" s="297">
        <v>0</v>
      </c>
      <c r="X40" s="297">
        <v>0</v>
      </c>
      <c r="Y40" s="412">
        <v>0</v>
      </c>
      <c r="Z40" s="412">
        <v>0</v>
      </c>
      <c r="AA40" s="412">
        <v>0</v>
      </c>
      <c r="AB40" s="412">
        <v>0</v>
      </c>
      <c r="AC40" s="412">
        <v>0</v>
      </c>
      <c r="AD40" s="412">
        <v>0</v>
      </c>
      <c r="AE40" s="412">
        <v>0</v>
      </c>
      <c r="AF40" s="412">
        <v>0</v>
      </c>
      <c r="AG40" s="412"/>
      <c r="AH40" s="412"/>
      <c r="AI40" s="412"/>
      <c r="AJ40" s="412"/>
      <c r="AK40" s="412"/>
      <c r="AL40" s="412"/>
      <c r="AM40" s="298">
        <f>SUM(Y40:AL40)</f>
        <v>0</v>
      </c>
    </row>
    <row r="41" spans="1:39" s="285" customFormat="1" ht="15" hidden="1" outlineLevel="1">
      <c r="A41" s="756"/>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756"/>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756" t="s">
        <v>707</v>
      </c>
      <c r="B43" s="296" t="s">
        <v>486</v>
      </c>
      <c r="C43" s="293" t="s">
        <v>25</v>
      </c>
      <c r="D43" s="297">
        <v>0</v>
      </c>
      <c r="E43" s="297">
        <v>0</v>
      </c>
      <c r="F43" s="297">
        <v>0</v>
      </c>
      <c r="G43" s="297">
        <v>0</v>
      </c>
      <c r="H43" s="297">
        <v>0</v>
      </c>
      <c r="I43" s="297">
        <v>0</v>
      </c>
      <c r="J43" s="297">
        <v>0</v>
      </c>
      <c r="K43" s="297">
        <v>0</v>
      </c>
      <c r="L43" s="297">
        <v>0</v>
      </c>
      <c r="M43" s="297">
        <v>0</v>
      </c>
      <c r="N43" s="293"/>
      <c r="O43" s="297">
        <v>0</v>
      </c>
      <c r="P43" s="297">
        <v>0</v>
      </c>
      <c r="Q43" s="297">
        <v>0</v>
      </c>
      <c r="R43" s="297">
        <v>0</v>
      </c>
      <c r="S43" s="297">
        <v>0</v>
      </c>
      <c r="T43" s="297">
        <v>0</v>
      </c>
      <c r="U43" s="297">
        <v>0</v>
      </c>
      <c r="V43" s="297">
        <v>0</v>
      </c>
      <c r="W43" s="297">
        <v>0</v>
      </c>
      <c r="X43" s="297">
        <v>0</v>
      </c>
      <c r="Y43" s="412">
        <v>0</v>
      </c>
      <c r="Z43" s="412">
        <v>0</v>
      </c>
      <c r="AA43" s="412">
        <v>0</v>
      </c>
      <c r="AB43" s="412">
        <v>0</v>
      </c>
      <c r="AC43" s="412">
        <v>0</v>
      </c>
      <c r="AD43" s="412">
        <v>0</v>
      </c>
      <c r="AE43" s="412">
        <v>0</v>
      </c>
      <c r="AF43" s="412">
        <v>0</v>
      </c>
      <c r="AG43" s="412"/>
      <c r="AH43" s="412"/>
      <c r="AI43" s="412"/>
      <c r="AJ43" s="412"/>
      <c r="AK43" s="412"/>
      <c r="AL43" s="412"/>
      <c r="AM43" s="298">
        <f>SUM(Y43:AL43)</f>
        <v>0</v>
      </c>
    </row>
    <row r="44" spans="1:39" s="285" customFormat="1" ht="15" hidden="1" outlineLevel="1">
      <c r="A44" s="756"/>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756"/>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756" t="s">
        <v>703</v>
      </c>
      <c r="B46" s="296" t="s">
        <v>7</v>
      </c>
      <c r="C46" s="293" t="s">
        <v>25</v>
      </c>
      <c r="D46" s="297">
        <v>0</v>
      </c>
      <c r="E46" s="297">
        <v>0</v>
      </c>
      <c r="F46" s="297">
        <v>0</v>
      </c>
      <c r="G46" s="297">
        <v>0</v>
      </c>
      <c r="H46" s="297">
        <v>0</v>
      </c>
      <c r="I46" s="297">
        <v>0</v>
      </c>
      <c r="J46" s="297">
        <v>0</v>
      </c>
      <c r="K46" s="297">
        <v>0</v>
      </c>
      <c r="L46" s="297">
        <v>0</v>
      </c>
      <c r="M46" s="297">
        <v>0</v>
      </c>
      <c r="N46" s="293"/>
      <c r="O46" s="297">
        <v>0</v>
      </c>
      <c r="P46" s="297">
        <v>0</v>
      </c>
      <c r="Q46" s="297">
        <v>0</v>
      </c>
      <c r="R46" s="297">
        <v>0</v>
      </c>
      <c r="S46" s="297">
        <v>0</v>
      </c>
      <c r="T46" s="297">
        <v>0</v>
      </c>
      <c r="U46" s="297">
        <v>0</v>
      </c>
      <c r="V46" s="297">
        <v>0</v>
      </c>
      <c r="W46" s="297">
        <v>0</v>
      </c>
      <c r="X46" s="297">
        <v>0</v>
      </c>
      <c r="Y46" s="412">
        <v>0</v>
      </c>
      <c r="Z46" s="412">
        <v>0</v>
      </c>
      <c r="AA46" s="412">
        <v>0</v>
      </c>
      <c r="AB46" s="412">
        <v>0</v>
      </c>
      <c r="AC46" s="412">
        <v>0</v>
      </c>
      <c r="AD46" s="412">
        <v>0</v>
      </c>
      <c r="AE46" s="412">
        <v>0</v>
      </c>
      <c r="AF46" s="412">
        <v>0</v>
      </c>
      <c r="AG46" s="412"/>
      <c r="AH46" s="412"/>
      <c r="AI46" s="412"/>
      <c r="AJ46" s="412"/>
      <c r="AK46" s="412"/>
      <c r="AL46" s="412"/>
      <c r="AM46" s="298">
        <f>SUM(Y46:AL46)</f>
        <v>0</v>
      </c>
    </row>
    <row r="47" spans="1:39" s="285" customFormat="1" ht="15" hidden="1" outlineLevel="1">
      <c r="A47" s="756"/>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756"/>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hidden="1" outlineLevel="1">
      <c r="A49" s="758"/>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756" t="s">
        <v>708</v>
      </c>
      <c r="B50" s="312" t="s">
        <v>22</v>
      </c>
      <c r="C50" s="293" t="s">
        <v>25</v>
      </c>
      <c r="D50" s="297">
        <v>1326534.4947784324</v>
      </c>
      <c r="E50" s="297">
        <v>1326534.4947784324</v>
      </c>
      <c r="F50" s="297">
        <v>1326534.4947784324</v>
      </c>
      <c r="G50" s="297">
        <v>1326534.4947784324</v>
      </c>
      <c r="H50" s="297">
        <v>1326534.4947784324</v>
      </c>
      <c r="I50" s="297">
        <v>1326534.4947784324</v>
      </c>
      <c r="J50" s="297">
        <v>1326534.4947784324</v>
      </c>
      <c r="K50" s="297">
        <v>1326534.4947784324</v>
      </c>
      <c r="L50" s="297">
        <v>1153089.3569503853</v>
      </c>
      <c r="M50" s="297">
        <v>84325.085665835883</v>
      </c>
      <c r="N50" s="297">
        <v>12</v>
      </c>
      <c r="O50" s="297">
        <v>250.15634366213712</v>
      </c>
      <c r="P50" s="297">
        <v>250.15634366213712</v>
      </c>
      <c r="Q50" s="297">
        <v>250.15634366213712</v>
      </c>
      <c r="R50" s="297">
        <v>250.15634366213712</v>
      </c>
      <c r="S50" s="297">
        <v>250.15634366213712</v>
      </c>
      <c r="T50" s="297">
        <v>250.15634366213712</v>
      </c>
      <c r="U50" s="297">
        <v>250.15634366213712</v>
      </c>
      <c r="V50" s="297">
        <v>250.15634366213712</v>
      </c>
      <c r="W50" s="297">
        <v>203.52772765421929</v>
      </c>
      <c r="X50" s="297">
        <v>0.90723886031244916</v>
      </c>
      <c r="Y50" s="417">
        <v>0</v>
      </c>
      <c r="Z50" s="417">
        <v>0.19700000000000001</v>
      </c>
      <c r="AA50" s="417">
        <v>0.86799999999999999</v>
      </c>
      <c r="AB50" s="417">
        <v>0</v>
      </c>
      <c r="AC50" s="417">
        <v>0</v>
      </c>
      <c r="AD50" s="417">
        <v>0</v>
      </c>
      <c r="AE50" s="417">
        <v>0</v>
      </c>
      <c r="AF50" s="417">
        <v>0</v>
      </c>
      <c r="AG50" s="417"/>
      <c r="AH50" s="417"/>
      <c r="AI50" s="417"/>
      <c r="AJ50" s="417"/>
      <c r="AK50" s="417"/>
      <c r="AL50" s="417"/>
      <c r="AM50" s="298">
        <f>SUM(Y50:AL50)</f>
        <v>1.0649999999999999</v>
      </c>
    </row>
    <row r="51" spans="1:42" s="285" customFormat="1" ht="15" hidden="1" outlineLevel="1">
      <c r="A51" s="756" t="s">
        <v>716</v>
      </c>
      <c r="B51" s="296" t="s">
        <v>215</v>
      </c>
      <c r="C51" s="293" t="s">
        <v>164</v>
      </c>
      <c r="D51" s="297">
        <v>10216.366548542948</v>
      </c>
      <c r="E51" s="297">
        <v>10216.366548542948</v>
      </c>
      <c r="F51" s="297">
        <v>10216.366548542948</v>
      </c>
      <c r="G51" s="297">
        <v>10216.366548542948</v>
      </c>
      <c r="H51" s="297">
        <v>10216.366548542948</v>
      </c>
      <c r="I51" s="297">
        <v>10216.366548542948</v>
      </c>
      <c r="J51" s="297">
        <v>10216.366548542948</v>
      </c>
      <c r="K51" s="297">
        <v>10216.366548542948</v>
      </c>
      <c r="L51" s="297">
        <v>10216.366548542948</v>
      </c>
      <c r="M51" s="297">
        <v>10216.366548542948</v>
      </c>
      <c r="N51" s="297">
        <f>N50</f>
        <v>12</v>
      </c>
      <c r="O51" s="297">
        <v>1.4288205637623483</v>
      </c>
      <c r="P51" s="297">
        <v>1.4288205637623483</v>
      </c>
      <c r="Q51" s="297">
        <v>1.4288205637623483</v>
      </c>
      <c r="R51" s="297">
        <v>1.4288205637623483</v>
      </c>
      <c r="S51" s="297">
        <v>1.4288205637623483</v>
      </c>
      <c r="T51" s="297">
        <v>1.4288205637623483</v>
      </c>
      <c r="U51" s="297">
        <v>1.4288205637623483</v>
      </c>
      <c r="V51" s="297">
        <v>1.4288205637623483</v>
      </c>
      <c r="W51" s="297">
        <v>1.4288205637623483</v>
      </c>
      <c r="X51" s="297">
        <v>1.4288205637623483</v>
      </c>
      <c r="Y51" s="413">
        <f>Y50</f>
        <v>0</v>
      </c>
      <c r="Z51" s="413">
        <f>Z50</f>
        <v>0.19700000000000001</v>
      </c>
      <c r="AA51" s="413">
        <f t="shared" ref="AA51:AL51" si="9">AA50</f>
        <v>0.86799999999999999</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756"/>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756" t="s">
        <v>709</v>
      </c>
      <c r="B53" s="316" t="s">
        <v>21</v>
      </c>
      <c r="C53" s="293" t="s">
        <v>25</v>
      </c>
      <c r="D53" s="297">
        <v>1713037.5342462871</v>
      </c>
      <c r="E53" s="297">
        <v>1701347.6274406156</v>
      </c>
      <c r="F53" s="297">
        <v>1701347.6274406156</v>
      </c>
      <c r="G53" s="297">
        <v>883070.78945979581</v>
      </c>
      <c r="H53" s="297">
        <v>882428.3990095862</v>
      </c>
      <c r="I53" s="297">
        <v>882088.82960462465</v>
      </c>
      <c r="J53" s="297">
        <v>188997.71265844189</v>
      </c>
      <c r="K53" s="297">
        <v>188691.55576836006</v>
      </c>
      <c r="L53" s="297">
        <v>188691.55576836006</v>
      </c>
      <c r="M53" s="297">
        <v>188691.55576836006</v>
      </c>
      <c r="N53" s="297">
        <v>12</v>
      </c>
      <c r="O53" s="297">
        <v>661.505206545801</v>
      </c>
      <c r="P53" s="297">
        <v>657.83270916340439</v>
      </c>
      <c r="Q53" s="297">
        <v>657.83270916340439</v>
      </c>
      <c r="R53" s="297">
        <v>356.54736076982192</v>
      </c>
      <c r="S53" s="297">
        <v>356.36999398880562</v>
      </c>
      <c r="T53" s="297">
        <v>356.23392938086391</v>
      </c>
      <c r="U53" s="297">
        <v>65.768478373348501</v>
      </c>
      <c r="V53" s="297">
        <v>65.360615134644689</v>
      </c>
      <c r="W53" s="297">
        <v>65.360615134644689</v>
      </c>
      <c r="X53" s="297">
        <v>65.360615134644689</v>
      </c>
      <c r="Y53" s="417">
        <v>0</v>
      </c>
      <c r="Z53" s="417">
        <v>1</v>
      </c>
      <c r="AA53" s="417">
        <v>0</v>
      </c>
      <c r="AB53" s="417">
        <v>0</v>
      </c>
      <c r="AC53" s="417">
        <v>0</v>
      </c>
      <c r="AD53" s="417">
        <v>0</v>
      </c>
      <c r="AE53" s="417">
        <v>0</v>
      </c>
      <c r="AF53" s="417">
        <v>0</v>
      </c>
      <c r="AG53" s="417"/>
      <c r="AH53" s="417"/>
      <c r="AI53" s="417"/>
      <c r="AJ53" s="417"/>
      <c r="AK53" s="417"/>
      <c r="AL53" s="417"/>
      <c r="AM53" s="298">
        <f>SUM(Y53:AL53)</f>
        <v>1</v>
      </c>
    </row>
    <row r="54" spans="1:42" s="285" customFormat="1" ht="15" hidden="1" outlineLevel="1">
      <c r="A54" s="756" t="s">
        <v>717</v>
      </c>
      <c r="B54" s="317" t="s">
        <v>215</v>
      </c>
      <c r="C54" s="293" t="s">
        <v>164</v>
      </c>
      <c r="D54" s="297">
        <v>95562.116564192198</v>
      </c>
      <c r="E54" s="297">
        <v>95562.116564192198</v>
      </c>
      <c r="F54" s="297">
        <v>93892.956118265909</v>
      </c>
      <c r="G54" s="297">
        <v>76839.05130329018</v>
      </c>
      <c r="H54" s="297">
        <v>76839.05130329018</v>
      </c>
      <c r="I54" s="297">
        <v>76839.05130329018</v>
      </c>
      <c r="J54" s="297">
        <v>21237.651148440054</v>
      </c>
      <c r="K54" s="297">
        <v>21237.651148440054</v>
      </c>
      <c r="L54" s="297">
        <v>21237.651148440054</v>
      </c>
      <c r="M54" s="297">
        <v>21237.651148440054</v>
      </c>
      <c r="N54" s="297">
        <f>N53</f>
        <v>12</v>
      </c>
      <c r="O54" s="297">
        <v>40.332374390014948</v>
      </c>
      <c r="P54" s="297">
        <v>39.87151197340048</v>
      </c>
      <c r="Q54" s="297">
        <v>39.87151197340048</v>
      </c>
      <c r="R54" s="297">
        <v>33.897582898035481</v>
      </c>
      <c r="S54" s="297">
        <v>33.897582898035481</v>
      </c>
      <c r="T54" s="297">
        <v>33.897582898035481</v>
      </c>
      <c r="U54" s="297">
        <v>9.0282947414773798</v>
      </c>
      <c r="V54" s="297">
        <v>9.0282947414773798</v>
      </c>
      <c r="W54" s="297">
        <v>9.0282947414773798</v>
      </c>
      <c r="X54" s="297">
        <v>9.0282947414773798</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756"/>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756" t="s">
        <v>710</v>
      </c>
      <c r="B56" s="316" t="s">
        <v>23</v>
      </c>
      <c r="C56" s="293" t="s">
        <v>25</v>
      </c>
      <c r="D56" s="297">
        <v>0</v>
      </c>
      <c r="E56" s="297">
        <v>0</v>
      </c>
      <c r="F56" s="297">
        <v>0</v>
      </c>
      <c r="G56" s="297">
        <v>0</v>
      </c>
      <c r="H56" s="297">
        <v>0</v>
      </c>
      <c r="I56" s="297">
        <v>0</v>
      </c>
      <c r="J56" s="297">
        <v>0</v>
      </c>
      <c r="K56" s="297">
        <v>0</v>
      </c>
      <c r="L56" s="297">
        <v>0</v>
      </c>
      <c r="M56" s="297">
        <v>0</v>
      </c>
      <c r="N56" s="297">
        <v>3</v>
      </c>
      <c r="O56" s="297">
        <v>0</v>
      </c>
      <c r="P56" s="297">
        <v>0</v>
      </c>
      <c r="Q56" s="297">
        <v>0</v>
      </c>
      <c r="R56" s="297">
        <v>0</v>
      </c>
      <c r="S56" s="297">
        <v>0</v>
      </c>
      <c r="T56" s="297">
        <v>0</v>
      </c>
      <c r="U56" s="297">
        <v>0</v>
      </c>
      <c r="V56" s="297">
        <v>0</v>
      </c>
      <c r="W56" s="297">
        <v>0</v>
      </c>
      <c r="X56" s="297">
        <v>0</v>
      </c>
      <c r="Y56" s="417">
        <v>0</v>
      </c>
      <c r="Z56" s="417">
        <v>0</v>
      </c>
      <c r="AA56" s="417">
        <v>0</v>
      </c>
      <c r="AB56" s="417">
        <v>0</v>
      </c>
      <c r="AC56" s="417">
        <v>0</v>
      </c>
      <c r="AD56" s="417">
        <v>0</v>
      </c>
      <c r="AE56" s="417">
        <v>0</v>
      </c>
      <c r="AF56" s="417">
        <v>0</v>
      </c>
      <c r="AG56" s="417"/>
      <c r="AH56" s="417"/>
      <c r="AI56" s="417"/>
      <c r="AJ56" s="417"/>
      <c r="AK56" s="417"/>
      <c r="AL56" s="417"/>
      <c r="AM56" s="298">
        <f>SUM(Y56:AL56)</f>
        <v>0</v>
      </c>
    </row>
    <row r="57" spans="1:42" s="285" customFormat="1" ht="15" hidden="1" outlineLevel="1">
      <c r="A57" s="756"/>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756"/>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756" t="s">
        <v>711</v>
      </c>
      <c r="B59" s="316" t="s">
        <v>24</v>
      </c>
      <c r="C59" s="293" t="s">
        <v>25</v>
      </c>
      <c r="D59" s="297">
        <v>0</v>
      </c>
      <c r="E59" s="297">
        <v>0</v>
      </c>
      <c r="F59" s="297">
        <v>0</v>
      </c>
      <c r="G59" s="297">
        <v>0</v>
      </c>
      <c r="H59" s="297">
        <v>0</v>
      </c>
      <c r="I59" s="297">
        <v>0</v>
      </c>
      <c r="J59" s="297">
        <v>0</v>
      </c>
      <c r="K59" s="297">
        <v>0</v>
      </c>
      <c r="L59" s="297">
        <v>0</v>
      </c>
      <c r="M59" s="297">
        <v>0</v>
      </c>
      <c r="N59" s="297">
        <v>12</v>
      </c>
      <c r="O59" s="297">
        <v>0</v>
      </c>
      <c r="P59" s="297">
        <v>0</v>
      </c>
      <c r="Q59" s="297">
        <v>0</v>
      </c>
      <c r="R59" s="297">
        <v>0</v>
      </c>
      <c r="S59" s="297">
        <v>0</v>
      </c>
      <c r="T59" s="297">
        <v>0</v>
      </c>
      <c r="U59" s="297">
        <v>0</v>
      </c>
      <c r="V59" s="297">
        <v>0</v>
      </c>
      <c r="W59" s="297">
        <v>0</v>
      </c>
      <c r="X59" s="297">
        <v>0</v>
      </c>
      <c r="Y59" s="417">
        <v>0</v>
      </c>
      <c r="Z59" s="417">
        <v>0</v>
      </c>
      <c r="AA59" s="417">
        <v>0</v>
      </c>
      <c r="AB59" s="417">
        <v>0</v>
      </c>
      <c r="AC59" s="417">
        <v>0</v>
      </c>
      <c r="AD59" s="417">
        <v>0</v>
      </c>
      <c r="AE59" s="417">
        <v>0</v>
      </c>
      <c r="AF59" s="417">
        <v>0</v>
      </c>
      <c r="AG59" s="417"/>
      <c r="AH59" s="417"/>
      <c r="AI59" s="417"/>
      <c r="AJ59" s="417"/>
      <c r="AK59" s="417"/>
      <c r="AL59" s="417"/>
      <c r="AM59" s="298">
        <f>SUM(Y59:AL59)</f>
        <v>0</v>
      </c>
    </row>
    <row r="60" spans="1:42" s="285" customFormat="1" ht="15" hidden="1" outlineLevel="1">
      <c r="A60" s="756"/>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756"/>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756" t="s">
        <v>712</v>
      </c>
      <c r="B62" s="316" t="s">
        <v>20</v>
      </c>
      <c r="C62" s="293" t="s">
        <v>25</v>
      </c>
      <c r="D62" s="297">
        <v>0</v>
      </c>
      <c r="E62" s="297">
        <v>0</v>
      </c>
      <c r="F62" s="297">
        <v>0</v>
      </c>
      <c r="G62" s="297">
        <v>0</v>
      </c>
      <c r="H62" s="297">
        <v>0</v>
      </c>
      <c r="I62" s="297">
        <v>0</v>
      </c>
      <c r="J62" s="297">
        <v>0</v>
      </c>
      <c r="K62" s="297">
        <v>0</v>
      </c>
      <c r="L62" s="297">
        <v>0</v>
      </c>
      <c r="M62" s="297">
        <v>0</v>
      </c>
      <c r="N62" s="297">
        <v>12</v>
      </c>
      <c r="O62" s="297">
        <v>0</v>
      </c>
      <c r="P62" s="297">
        <v>0</v>
      </c>
      <c r="Q62" s="297">
        <v>0</v>
      </c>
      <c r="R62" s="297">
        <v>0</v>
      </c>
      <c r="S62" s="297">
        <v>0</v>
      </c>
      <c r="T62" s="297">
        <v>0</v>
      </c>
      <c r="U62" s="297">
        <v>0</v>
      </c>
      <c r="V62" s="297">
        <v>0</v>
      </c>
      <c r="W62" s="297">
        <v>0</v>
      </c>
      <c r="X62" s="297">
        <v>0</v>
      </c>
      <c r="Y62" s="417">
        <v>0</v>
      </c>
      <c r="Z62" s="417">
        <v>0</v>
      </c>
      <c r="AA62" s="417">
        <v>0</v>
      </c>
      <c r="AB62" s="417">
        <v>0</v>
      </c>
      <c r="AC62" s="417">
        <v>0</v>
      </c>
      <c r="AD62" s="417">
        <v>0</v>
      </c>
      <c r="AE62" s="417">
        <v>0</v>
      </c>
      <c r="AF62" s="417">
        <v>0</v>
      </c>
      <c r="AG62" s="417"/>
      <c r="AH62" s="417"/>
      <c r="AI62" s="417"/>
      <c r="AJ62" s="417"/>
      <c r="AK62" s="417"/>
      <c r="AL62" s="417"/>
      <c r="AM62" s="298">
        <f>SUM(Y62:AL62)</f>
        <v>0</v>
      </c>
    </row>
    <row r="63" spans="1:42" s="285" customFormat="1" ht="15" hidden="1" outlineLevel="1">
      <c r="A63" s="756" t="s">
        <v>718</v>
      </c>
      <c r="B63" s="317" t="s">
        <v>215</v>
      </c>
      <c r="C63" s="293" t="s">
        <v>164</v>
      </c>
      <c r="D63" s="297">
        <v>52796.590163126151</v>
      </c>
      <c r="E63" s="297">
        <v>52796.590163126151</v>
      </c>
      <c r="F63" s="297">
        <v>52796.590163126151</v>
      </c>
      <c r="G63" s="297">
        <v>52796.590163126151</v>
      </c>
      <c r="H63" s="297">
        <v>50352.508925126152</v>
      </c>
      <c r="I63" s="297">
        <v>0</v>
      </c>
      <c r="J63" s="297">
        <v>0</v>
      </c>
      <c r="K63" s="297">
        <v>0</v>
      </c>
      <c r="L63" s="297">
        <v>0</v>
      </c>
      <c r="M63" s="297">
        <v>0</v>
      </c>
      <c r="N63" s="297">
        <f>N62</f>
        <v>12</v>
      </c>
      <c r="O63" s="297">
        <v>10.847899710129566</v>
      </c>
      <c r="P63" s="297">
        <v>10.847899710129566</v>
      </c>
      <c r="Q63" s="297">
        <v>10.847899710129566</v>
      </c>
      <c r="R63" s="297">
        <v>10.847899710129566</v>
      </c>
      <c r="S63" s="297">
        <v>10.354349259129565</v>
      </c>
      <c r="T63" s="297">
        <v>0</v>
      </c>
      <c r="U63" s="297">
        <v>0</v>
      </c>
      <c r="V63" s="297">
        <v>0</v>
      </c>
      <c r="W63" s="297">
        <v>0</v>
      </c>
      <c r="X63" s="297">
        <v>0</v>
      </c>
      <c r="Y63" s="743">
        <f>Y62</f>
        <v>0</v>
      </c>
      <c r="Z63" s="743">
        <f>Z62</f>
        <v>0</v>
      </c>
      <c r="AA63" s="747">
        <v>1</v>
      </c>
      <c r="AB63" s="743">
        <f t="shared" ref="AB63:AL63" si="13">AB62</f>
        <v>0</v>
      </c>
      <c r="AC63" s="743">
        <f t="shared" si="13"/>
        <v>0</v>
      </c>
      <c r="AD63" s="743">
        <f t="shared" si="13"/>
        <v>0</v>
      </c>
      <c r="AE63" s="743">
        <f t="shared" si="13"/>
        <v>0</v>
      </c>
      <c r="AF63" s="74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756"/>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756" t="s">
        <v>713</v>
      </c>
      <c r="B65" s="316" t="s">
        <v>918</v>
      </c>
      <c r="C65" s="293" t="s">
        <v>25</v>
      </c>
      <c r="D65" s="297">
        <v>0</v>
      </c>
      <c r="E65" s="297">
        <v>0</v>
      </c>
      <c r="F65" s="297">
        <v>0</v>
      </c>
      <c r="G65" s="297">
        <v>0</v>
      </c>
      <c r="H65" s="297">
        <v>0</v>
      </c>
      <c r="I65" s="297">
        <v>0</v>
      </c>
      <c r="J65" s="297">
        <v>0</v>
      </c>
      <c r="K65" s="297">
        <v>0</v>
      </c>
      <c r="L65" s="297">
        <v>0</v>
      </c>
      <c r="M65" s="297">
        <v>0</v>
      </c>
      <c r="N65" s="293"/>
      <c r="O65" s="297">
        <v>21.12</v>
      </c>
      <c r="P65" s="297">
        <v>0</v>
      </c>
      <c r="Q65" s="297">
        <v>0</v>
      </c>
      <c r="R65" s="297">
        <v>0</v>
      </c>
      <c r="S65" s="297">
        <v>0</v>
      </c>
      <c r="T65" s="297">
        <v>0</v>
      </c>
      <c r="U65" s="297">
        <v>0</v>
      </c>
      <c r="V65" s="297">
        <v>0</v>
      </c>
      <c r="W65" s="297">
        <v>0</v>
      </c>
      <c r="X65" s="297">
        <v>0</v>
      </c>
      <c r="Y65" s="417">
        <v>0</v>
      </c>
      <c r="Z65" s="417">
        <v>0</v>
      </c>
      <c r="AA65" s="417">
        <v>0</v>
      </c>
      <c r="AB65" s="417">
        <v>0</v>
      </c>
      <c r="AC65" s="417">
        <v>0</v>
      </c>
      <c r="AD65" s="417">
        <v>0</v>
      </c>
      <c r="AE65" s="417">
        <v>0</v>
      </c>
      <c r="AF65" s="417">
        <v>0</v>
      </c>
      <c r="AG65" s="417"/>
      <c r="AH65" s="417"/>
      <c r="AI65" s="417"/>
      <c r="AJ65" s="417"/>
      <c r="AK65" s="417"/>
      <c r="AL65" s="417"/>
      <c r="AM65" s="298">
        <f>SUM(Y65:AL65)</f>
        <v>0</v>
      </c>
    </row>
    <row r="66" spans="1:39" s="285" customFormat="1" ht="15" hidden="1" outlineLevel="1">
      <c r="A66" s="756"/>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756"/>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756" t="s">
        <v>714</v>
      </c>
      <c r="B68" s="316" t="s">
        <v>488</v>
      </c>
      <c r="C68" s="293" t="s">
        <v>25</v>
      </c>
      <c r="D68" s="297">
        <v>0</v>
      </c>
      <c r="E68" s="297">
        <v>0</v>
      </c>
      <c r="F68" s="297">
        <v>0</v>
      </c>
      <c r="G68" s="297">
        <v>0</v>
      </c>
      <c r="H68" s="297">
        <v>0</v>
      </c>
      <c r="I68" s="297">
        <v>0</v>
      </c>
      <c r="J68" s="297">
        <v>0</v>
      </c>
      <c r="K68" s="297">
        <v>0</v>
      </c>
      <c r="L68" s="297">
        <v>0</v>
      </c>
      <c r="M68" s="297">
        <v>0</v>
      </c>
      <c r="N68" s="293"/>
      <c r="O68" s="297">
        <v>0</v>
      </c>
      <c r="P68" s="297">
        <v>0</v>
      </c>
      <c r="Q68" s="297">
        <v>0</v>
      </c>
      <c r="R68" s="297">
        <v>0</v>
      </c>
      <c r="S68" s="297">
        <v>0</v>
      </c>
      <c r="T68" s="297">
        <v>0</v>
      </c>
      <c r="U68" s="297">
        <v>0</v>
      </c>
      <c r="V68" s="297">
        <v>0</v>
      </c>
      <c r="W68" s="297">
        <v>0</v>
      </c>
      <c r="X68" s="297">
        <v>0</v>
      </c>
      <c r="Y68" s="417">
        <v>0</v>
      </c>
      <c r="Z68" s="417">
        <v>0</v>
      </c>
      <c r="AA68" s="417">
        <v>0</v>
      </c>
      <c r="AB68" s="417">
        <v>0</v>
      </c>
      <c r="AC68" s="417">
        <v>0</v>
      </c>
      <c r="AD68" s="417">
        <v>0</v>
      </c>
      <c r="AE68" s="417">
        <v>0</v>
      </c>
      <c r="AF68" s="417">
        <v>0</v>
      </c>
      <c r="AG68" s="417"/>
      <c r="AH68" s="417"/>
      <c r="AI68" s="417"/>
      <c r="AJ68" s="417"/>
      <c r="AK68" s="417"/>
      <c r="AL68" s="417"/>
      <c r="AM68" s="298">
        <f>SUM(Y68:AL68)</f>
        <v>0</v>
      </c>
    </row>
    <row r="69" spans="1:39" s="285" customFormat="1" ht="15" hidden="1" outlineLevel="1">
      <c r="A69" s="756"/>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756"/>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756" t="s">
        <v>715</v>
      </c>
      <c r="B71" s="316" t="s">
        <v>9</v>
      </c>
      <c r="C71" s="293" t="s">
        <v>25</v>
      </c>
      <c r="D71" s="297">
        <v>9180.009</v>
      </c>
      <c r="E71" s="297">
        <v>0</v>
      </c>
      <c r="F71" s="297">
        <v>0</v>
      </c>
      <c r="G71" s="297">
        <v>0</v>
      </c>
      <c r="H71" s="297">
        <v>0</v>
      </c>
      <c r="I71" s="297">
        <v>0</v>
      </c>
      <c r="J71" s="297">
        <v>0</v>
      </c>
      <c r="K71" s="297">
        <v>0</v>
      </c>
      <c r="L71" s="297">
        <v>0</v>
      </c>
      <c r="M71" s="297">
        <v>0</v>
      </c>
      <c r="N71" s="293"/>
      <c r="O71" s="297">
        <v>235.12569999999999</v>
      </c>
      <c r="P71" s="297">
        <v>0</v>
      </c>
      <c r="Q71" s="297">
        <v>0</v>
      </c>
      <c r="R71" s="297">
        <v>0</v>
      </c>
      <c r="S71" s="297">
        <v>0</v>
      </c>
      <c r="T71" s="297">
        <v>0</v>
      </c>
      <c r="U71" s="297">
        <v>0</v>
      </c>
      <c r="V71" s="297">
        <v>0</v>
      </c>
      <c r="W71" s="297">
        <v>0</v>
      </c>
      <c r="X71" s="297">
        <v>0</v>
      </c>
      <c r="Y71" s="417">
        <v>0</v>
      </c>
      <c r="Z71" s="417">
        <v>0</v>
      </c>
      <c r="AA71" s="417">
        <v>0</v>
      </c>
      <c r="AB71" s="417">
        <v>0</v>
      </c>
      <c r="AC71" s="417">
        <v>0</v>
      </c>
      <c r="AD71" s="417">
        <v>0</v>
      </c>
      <c r="AE71" s="417">
        <v>0</v>
      </c>
      <c r="AF71" s="417">
        <v>0</v>
      </c>
      <c r="AG71" s="417"/>
      <c r="AH71" s="417"/>
      <c r="AI71" s="417"/>
      <c r="AJ71" s="417"/>
      <c r="AK71" s="417"/>
      <c r="AL71" s="417"/>
      <c r="AM71" s="298">
        <f>SUM(Y71:AL71)</f>
        <v>0</v>
      </c>
    </row>
    <row r="72" spans="1:39" s="285" customFormat="1" ht="15" hidden="1" outlineLevel="1">
      <c r="A72" s="756"/>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756"/>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hidden="1" outlineLevel="1">
      <c r="A74" s="758"/>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756" t="s">
        <v>719</v>
      </c>
      <c r="B75" s="317" t="s">
        <v>11</v>
      </c>
      <c r="C75" s="293" t="s">
        <v>25</v>
      </c>
      <c r="D75" s="297">
        <v>0</v>
      </c>
      <c r="E75" s="297">
        <v>0</v>
      </c>
      <c r="F75" s="297">
        <v>0</v>
      </c>
      <c r="G75" s="297">
        <v>0</v>
      </c>
      <c r="H75" s="297">
        <v>0</v>
      </c>
      <c r="I75" s="297">
        <v>0</v>
      </c>
      <c r="J75" s="297">
        <v>0</v>
      </c>
      <c r="K75" s="297">
        <v>0</v>
      </c>
      <c r="L75" s="297">
        <v>0</v>
      </c>
      <c r="M75" s="297">
        <v>0</v>
      </c>
      <c r="N75" s="297">
        <v>12</v>
      </c>
      <c r="O75" s="297">
        <v>0</v>
      </c>
      <c r="P75" s="297">
        <v>0</v>
      </c>
      <c r="Q75" s="297">
        <v>0</v>
      </c>
      <c r="R75" s="297">
        <v>0</v>
      </c>
      <c r="S75" s="297">
        <v>0</v>
      </c>
      <c r="T75" s="297">
        <v>0</v>
      </c>
      <c r="U75" s="297">
        <v>0</v>
      </c>
      <c r="V75" s="297">
        <v>0</v>
      </c>
      <c r="W75" s="297">
        <v>0</v>
      </c>
      <c r="X75" s="297">
        <v>0</v>
      </c>
      <c r="Y75" s="417">
        <v>0</v>
      </c>
      <c r="Z75" s="417">
        <v>0</v>
      </c>
      <c r="AA75" s="417">
        <v>0</v>
      </c>
      <c r="AB75" s="417">
        <v>0</v>
      </c>
      <c r="AC75" s="417">
        <v>0</v>
      </c>
      <c r="AD75" s="417">
        <v>0</v>
      </c>
      <c r="AE75" s="417">
        <v>0</v>
      </c>
      <c r="AF75" s="417">
        <v>0</v>
      </c>
      <c r="AG75" s="417"/>
      <c r="AH75" s="417"/>
      <c r="AI75" s="417"/>
      <c r="AJ75" s="417"/>
      <c r="AK75" s="417"/>
      <c r="AL75" s="417"/>
      <c r="AM75" s="298">
        <f>SUM(Y75:AL75)</f>
        <v>0</v>
      </c>
    </row>
    <row r="76" spans="1:39" s="285" customFormat="1" ht="15" hidden="1" outlineLevel="1">
      <c r="A76" s="756"/>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759"/>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756" t="s">
        <v>720</v>
      </c>
      <c r="B78" s="317" t="s">
        <v>12</v>
      </c>
      <c r="C78" s="293" t="s">
        <v>25</v>
      </c>
      <c r="D78" s="297">
        <v>0</v>
      </c>
      <c r="E78" s="297">
        <v>0</v>
      </c>
      <c r="F78" s="297">
        <v>0</v>
      </c>
      <c r="G78" s="297">
        <v>0</v>
      </c>
      <c r="H78" s="297">
        <v>0</v>
      </c>
      <c r="I78" s="297">
        <v>0</v>
      </c>
      <c r="J78" s="297">
        <v>0</v>
      </c>
      <c r="K78" s="297">
        <v>0</v>
      </c>
      <c r="L78" s="297">
        <v>0</v>
      </c>
      <c r="M78" s="297">
        <v>0</v>
      </c>
      <c r="N78" s="297">
        <v>12</v>
      </c>
      <c r="O78" s="297">
        <v>0</v>
      </c>
      <c r="P78" s="297">
        <v>0</v>
      </c>
      <c r="Q78" s="297">
        <v>0</v>
      </c>
      <c r="R78" s="297">
        <v>0</v>
      </c>
      <c r="S78" s="297">
        <v>0</v>
      </c>
      <c r="T78" s="297">
        <v>0</v>
      </c>
      <c r="U78" s="297">
        <v>0</v>
      </c>
      <c r="V78" s="297">
        <v>0</v>
      </c>
      <c r="W78" s="297">
        <v>0</v>
      </c>
      <c r="X78" s="297">
        <v>0</v>
      </c>
      <c r="Y78" s="412">
        <v>0</v>
      </c>
      <c r="Z78" s="417">
        <v>0</v>
      </c>
      <c r="AA78" s="417">
        <v>0</v>
      </c>
      <c r="AB78" s="417">
        <v>0</v>
      </c>
      <c r="AC78" s="417">
        <v>0</v>
      </c>
      <c r="AD78" s="417">
        <v>0</v>
      </c>
      <c r="AE78" s="417">
        <v>0</v>
      </c>
      <c r="AF78" s="417">
        <v>0</v>
      </c>
      <c r="AG78" s="417"/>
      <c r="AH78" s="417"/>
      <c r="AI78" s="417"/>
      <c r="AJ78" s="417"/>
      <c r="AK78" s="417"/>
      <c r="AL78" s="417"/>
      <c r="AM78" s="298">
        <f>SUM(Y78:AL78)</f>
        <v>0</v>
      </c>
    </row>
    <row r="79" spans="1:39" s="285" customFormat="1" ht="15" hidden="1" outlineLevel="1">
      <c r="A79" s="756"/>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756"/>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756" t="s">
        <v>721</v>
      </c>
      <c r="B81" s="317" t="s">
        <v>13</v>
      </c>
      <c r="C81" s="293" t="s">
        <v>25</v>
      </c>
      <c r="D81" s="297">
        <v>0</v>
      </c>
      <c r="E81" s="297">
        <v>0</v>
      </c>
      <c r="F81" s="297">
        <v>0</v>
      </c>
      <c r="G81" s="297">
        <v>0</v>
      </c>
      <c r="H81" s="297">
        <v>0</v>
      </c>
      <c r="I81" s="297">
        <v>0</v>
      </c>
      <c r="J81" s="297">
        <v>0</v>
      </c>
      <c r="K81" s="297">
        <v>0</v>
      </c>
      <c r="L81" s="297">
        <v>0</v>
      </c>
      <c r="M81" s="297">
        <v>0</v>
      </c>
      <c r="N81" s="297">
        <v>12</v>
      </c>
      <c r="O81" s="297">
        <v>0</v>
      </c>
      <c r="P81" s="297">
        <v>0</v>
      </c>
      <c r="Q81" s="297">
        <v>0</v>
      </c>
      <c r="R81" s="297">
        <v>0</v>
      </c>
      <c r="S81" s="297">
        <v>0</v>
      </c>
      <c r="T81" s="297">
        <v>0</v>
      </c>
      <c r="U81" s="297">
        <v>0</v>
      </c>
      <c r="V81" s="297">
        <v>0</v>
      </c>
      <c r="W81" s="297">
        <v>0</v>
      </c>
      <c r="X81" s="297">
        <v>0</v>
      </c>
      <c r="Y81" s="412">
        <v>0</v>
      </c>
      <c r="Z81" s="417">
        <v>0</v>
      </c>
      <c r="AA81" s="417">
        <v>0</v>
      </c>
      <c r="AB81" s="417">
        <v>0</v>
      </c>
      <c r="AC81" s="417">
        <v>0</v>
      </c>
      <c r="AD81" s="417">
        <v>0</v>
      </c>
      <c r="AE81" s="417">
        <v>0</v>
      </c>
      <c r="AF81" s="417">
        <v>0</v>
      </c>
      <c r="AG81" s="417"/>
      <c r="AH81" s="417"/>
      <c r="AI81" s="417"/>
      <c r="AJ81" s="417"/>
      <c r="AK81" s="417"/>
      <c r="AL81" s="417"/>
      <c r="AM81" s="298">
        <f>SUM(Y81:AL81)</f>
        <v>0</v>
      </c>
    </row>
    <row r="82" spans="1:39" s="285" customFormat="1" ht="15" hidden="1" outlineLevel="1">
      <c r="A82" s="756"/>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756"/>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756" t="s">
        <v>722</v>
      </c>
      <c r="B84" s="317" t="s">
        <v>22</v>
      </c>
      <c r="C84" s="293" t="s">
        <v>25</v>
      </c>
      <c r="D84" s="297">
        <v>414514.58629483444</v>
      </c>
      <c r="E84" s="297">
        <v>414514.58629483444</v>
      </c>
      <c r="F84" s="297">
        <v>414514.58629483444</v>
      </c>
      <c r="G84" s="297">
        <v>414514.58629483444</v>
      </c>
      <c r="H84" s="297">
        <v>414514.58629483444</v>
      </c>
      <c r="I84" s="297">
        <v>414514.58629483444</v>
      </c>
      <c r="J84" s="297">
        <v>414514.58629483444</v>
      </c>
      <c r="K84" s="297">
        <v>414514.58629483444</v>
      </c>
      <c r="L84" s="297">
        <v>414514.58629483444</v>
      </c>
      <c r="M84" s="297">
        <v>32403.105282486657</v>
      </c>
      <c r="N84" s="297">
        <v>12</v>
      </c>
      <c r="O84" s="297">
        <v>62.004411813169177</v>
      </c>
      <c r="P84" s="297">
        <v>62.004411813169177</v>
      </c>
      <c r="Q84" s="297">
        <v>62.004411813169177</v>
      </c>
      <c r="R84" s="297">
        <v>62.004411813169177</v>
      </c>
      <c r="S84" s="297">
        <v>62.004411813169177</v>
      </c>
      <c r="T84" s="297">
        <v>62.004411813169177</v>
      </c>
      <c r="U84" s="297">
        <v>62.004411813169177</v>
      </c>
      <c r="V84" s="297">
        <v>62.004411813169177</v>
      </c>
      <c r="W84" s="297">
        <v>62.004411813169177</v>
      </c>
      <c r="X84" s="297">
        <v>3.6110571579451993</v>
      </c>
      <c r="Y84" s="412">
        <v>0</v>
      </c>
      <c r="Z84" s="417">
        <v>1.6E-2</v>
      </c>
      <c r="AA84" s="417">
        <v>0.98399999999999999</v>
      </c>
      <c r="AB84" s="417">
        <v>0</v>
      </c>
      <c r="AC84" s="417">
        <v>0</v>
      </c>
      <c r="AD84" s="417">
        <v>0</v>
      </c>
      <c r="AE84" s="417">
        <v>0</v>
      </c>
      <c r="AF84" s="417">
        <v>0</v>
      </c>
      <c r="AG84" s="417"/>
      <c r="AH84" s="417"/>
      <c r="AI84" s="417"/>
      <c r="AJ84" s="417"/>
      <c r="AK84" s="417"/>
      <c r="AL84" s="417"/>
      <c r="AM84" s="298">
        <f>SUM(Y84:AL84)</f>
        <v>1</v>
      </c>
    </row>
    <row r="85" spans="1:39" s="285" customFormat="1" ht="15" hidden="1" outlineLevel="1">
      <c r="A85" s="756"/>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1.6E-2</v>
      </c>
      <c r="AA85" s="413">
        <f t="shared" ref="AA85:AL85" si="20">AA84</f>
        <v>0.98399999999999999</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756"/>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756" t="s">
        <v>723</v>
      </c>
      <c r="B87" s="317" t="s">
        <v>9</v>
      </c>
      <c r="C87" s="293" t="s">
        <v>25</v>
      </c>
      <c r="D87" s="297">
        <v>4946.91</v>
      </c>
      <c r="E87" s="297">
        <v>0</v>
      </c>
      <c r="F87" s="297">
        <v>0</v>
      </c>
      <c r="G87" s="297">
        <v>0</v>
      </c>
      <c r="H87" s="297">
        <v>0</v>
      </c>
      <c r="I87" s="297">
        <v>0</v>
      </c>
      <c r="J87" s="297">
        <v>0</v>
      </c>
      <c r="K87" s="297">
        <v>0</v>
      </c>
      <c r="L87" s="297">
        <v>0</v>
      </c>
      <c r="M87" s="297">
        <v>0</v>
      </c>
      <c r="N87" s="293"/>
      <c r="O87" s="297">
        <v>84.27600000000001</v>
      </c>
      <c r="P87" s="297">
        <v>0</v>
      </c>
      <c r="Q87" s="297">
        <v>0</v>
      </c>
      <c r="R87" s="297">
        <v>0</v>
      </c>
      <c r="S87" s="297">
        <v>0</v>
      </c>
      <c r="T87" s="297">
        <v>0</v>
      </c>
      <c r="U87" s="297">
        <v>0</v>
      </c>
      <c r="V87" s="297">
        <v>0</v>
      </c>
      <c r="W87" s="297">
        <v>0</v>
      </c>
      <c r="X87" s="297">
        <v>0</v>
      </c>
      <c r="Y87" s="412">
        <v>0</v>
      </c>
      <c r="Z87" s="417">
        <v>0</v>
      </c>
      <c r="AA87" s="417">
        <v>0</v>
      </c>
      <c r="AB87" s="417">
        <v>0</v>
      </c>
      <c r="AC87" s="417">
        <v>0</v>
      </c>
      <c r="AD87" s="417">
        <v>0</v>
      </c>
      <c r="AE87" s="417">
        <v>0</v>
      </c>
      <c r="AF87" s="417">
        <v>0</v>
      </c>
      <c r="AG87" s="417"/>
      <c r="AH87" s="417"/>
      <c r="AI87" s="417"/>
      <c r="AJ87" s="417"/>
      <c r="AK87" s="417"/>
      <c r="AL87" s="417"/>
      <c r="AM87" s="298">
        <f>SUM(Y87:AL87)</f>
        <v>0</v>
      </c>
    </row>
    <row r="88" spans="1:39" s="285" customFormat="1" ht="15" hidden="1" outlineLevel="1">
      <c r="A88" s="756"/>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756"/>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hidden="1" outlineLevel="1">
      <c r="A90" s="758"/>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756" t="s">
        <v>724</v>
      </c>
      <c r="B91" s="317" t="s">
        <v>14</v>
      </c>
      <c r="C91" s="293" t="s">
        <v>25</v>
      </c>
      <c r="D91" s="297">
        <v>0</v>
      </c>
      <c r="E91" s="297">
        <v>0</v>
      </c>
      <c r="F91" s="297">
        <v>0</v>
      </c>
      <c r="G91" s="297">
        <v>0</v>
      </c>
      <c r="H91" s="297">
        <v>0</v>
      </c>
      <c r="I91" s="297">
        <v>0</v>
      </c>
      <c r="J91" s="297">
        <v>0</v>
      </c>
      <c r="K91" s="297">
        <v>0</v>
      </c>
      <c r="L91" s="297">
        <v>0</v>
      </c>
      <c r="M91" s="297">
        <v>0</v>
      </c>
      <c r="N91" s="293"/>
      <c r="O91" s="297">
        <v>0</v>
      </c>
      <c r="P91" s="297">
        <v>0</v>
      </c>
      <c r="Q91" s="297">
        <v>0</v>
      </c>
      <c r="R91" s="297">
        <v>0</v>
      </c>
      <c r="S91" s="297">
        <v>0</v>
      </c>
      <c r="T91" s="297">
        <v>0</v>
      </c>
      <c r="U91" s="297">
        <v>0</v>
      </c>
      <c r="V91" s="297">
        <v>0</v>
      </c>
      <c r="W91" s="297">
        <v>0</v>
      </c>
      <c r="X91" s="297">
        <v>0</v>
      </c>
      <c r="Y91" s="412">
        <v>0</v>
      </c>
      <c r="Z91" s="412">
        <v>0</v>
      </c>
      <c r="AA91" s="412">
        <v>0</v>
      </c>
      <c r="AB91" s="412">
        <v>0</v>
      </c>
      <c r="AC91" s="412">
        <v>0</v>
      </c>
      <c r="AD91" s="412">
        <v>0</v>
      </c>
      <c r="AE91" s="412">
        <v>0</v>
      </c>
      <c r="AF91" s="412">
        <v>0</v>
      </c>
      <c r="AG91" s="412"/>
      <c r="AH91" s="412"/>
      <c r="AI91" s="412"/>
      <c r="AJ91" s="412"/>
      <c r="AK91" s="412"/>
      <c r="AL91" s="412"/>
      <c r="AM91" s="298">
        <f>SUM(Y91:AL91)</f>
        <v>0</v>
      </c>
    </row>
    <row r="92" spans="1:39" s="285" customFormat="1" ht="15" hidden="1" outlineLevel="1">
      <c r="A92" s="756" t="s">
        <v>725</v>
      </c>
      <c r="B92" s="317" t="s">
        <v>215</v>
      </c>
      <c r="C92" s="293" t="s">
        <v>164</v>
      </c>
      <c r="D92" s="297">
        <v>0</v>
      </c>
      <c r="E92" s="297">
        <v>11875</v>
      </c>
      <c r="F92" s="297">
        <v>11875</v>
      </c>
      <c r="G92" s="297">
        <v>11813.39999</v>
      </c>
      <c r="H92" s="297">
        <v>11691.16001</v>
      </c>
      <c r="I92" s="297">
        <v>10677.136130000001</v>
      </c>
      <c r="J92" s="297">
        <v>9948.5042570000005</v>
      </c>
      <c r="K92" s="297">
        <v>9478.4722750000001</v>
      </c>
      <c r="L92" s="297">
        <v>9196.4722750000001</v>
      </c>
      <c r="M92" s="297">
        <v>9122.4722750000001</v>
      </c>
      <c r="N92" s="470"/>
      <c r="O92" s="297">
        <v>0</v>
      </c>
      <c r="P92" s="297">
        <v>1.4967264469999999</v>
      </c>
      <c r="Q92" s="297">
        <v>1.4967264469999999</v>
      </c>
      <c r="R92" s="297">
        <v>1.4935632029999999</v>
      </c>
      <c r="S92" s="297">
        <v>1.4872276360000001</v>
      </c>
      <c r="T92" s="297">
        <v>1.4343682879999999</v>
      </c>
      <c r="U92" s="297">
        <v>1.4073248810000001</v>
      </c>
      <c r="V92" s="297">
        <v>1.382801478</v>
      </c>
      <c r="W92" s="297">
        <v>1.368101478</v>
      </c>
      <c r="X92" s="297">
        <v>1.368101478</v>
      </c>
      <c r="Y92" s="747">
        <v>1</v>
      </c>
      <c r="Z92" s="743">
        <f>Z91</f>
        <v>0</v>
      </c>
      <c r="AA92" s="743">
        <f t="shared" ref="AA92:AL92" si="22">AA91</f>
        <v>0</v>
      </c>
      <c r="AB92" s="743">
        <f t="shared" si="22"/>
        <v>0</v>
      </c>
      <c r="AC92" s="743">
        <f t="shared" si="22"/>
        <v>0</v>
      </c>
      <c r="AD92" s="743">
        <f t="shared" si="22"/>
        <v>0</v>
      </c>
      <c r="AE92" s="743">
        <f t="shared" si="22"/>
        <v>0</v>
      </c>
      <c r="AF92" s="74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756"/>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hidden="1" outlineLevel="1">
      <c r="A94" s="758"/>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756" t="s">
        <v>726</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756"/>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756"/>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756" t="s">
        <v>727</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756"/>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756"/>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hidden="1" outlineLevel="1">
      <c r="A101" s="758"/>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756" t="s">
        <v>728</v>
      </c>
      <c r="B102" s="323" t="s">
        <v>16</v>
      </c>
      <c r="C102" s="293" t="s">
        <v>25</v>
      </c>
      <c r="D102" s="297">
        <v>2461077.7855921402</v>
      </c>
      <c r="E102" s="297">
        <v>2461077.7855921402</v>
      </c>
      <c r="F102" s="297">
        <v>2461077.7855921402</v>
      </c>
      <c r="G102" s="297">
        <v>2461077.7855921402</v>
      </c>
      <c r="H102" s="297">
        <v>2461077.7855921402</v>
      </c>
      <c r="I102" s="297">
        <v>2461077.7855921402</v>
      </c>
      <c r="J102" s="297">
        <v>2461077.7855921402</v>
      </c>
      <c r="K102" s="297">
        <v>2461077.7855921402</v>
      </c>
      <c r="L102" s="297">
        <v>2461077.7855921402</v>
      </c>
      <c r="M102" s="297">
        <v>2461077.7855921402</v>
      </c>
      <c r="N102" s="297">
        <v>12</v>
      </c>
      <c r="O102" s="297">
        <v>361.12124619999997</v>
      </c>
      <c r="P102" s="297">
        <v>361.12124619999997</v>
      </c>
      <c r="Q102" s="297">
        <v>361.12124619999997</v>
      </c>
      <c r="R102" s="297">
        <v>361.12124619999997</v>
      </c>
      <c r="S102" s="297">
        <v>361.12124619999997</v>
      </c>
      <c r="T102" s="297">
        <v>361.12124619999997</v>
      </c>
      <c r="U102" s="297">
        <v>361.12124619999997</v>
      </c>
      <c r="V102" s="297">
        <v>361.12124619999997</v>
      </c>
      <c r="W102" s="297">
        <v>361.12124619999997</v>
      </c>
      <c r="X102" s="297">
        <v>361.12124619999997</v>
      </c>
      <c r="Y102" s="412">
        <v>0</v>
      </c>
      <c r="Z102" s="412">
        <v>8.9999999999999993E-3</v>
      </c>
      <c r="AA102" s="412">
        <v>0.78500000000000003</v>
      </c>
      <c r="AB102" s="412">
        <v>0</v>
      </c>
      <c r="AC102" s="412">
        <v>0.20399999999999999</v>
      </c>
      <c r="AD102" s="412">
        <v>0</v>
      </c>
      <c r="AE102" s="417">
        <v>0</v>
      </c>
      <c r="AF102" s="417">
        <v>0</v>
      </c>
      <c r="AG102" s="417"/>
      <c r="AH102" s="417"/>
      <c r="AI102" s="417"/>
      <c r="AJ102" s="417"/>
      <c r="AK102" s="417"/>
      <c r="AL102" s="417"/>
      <c r="AM102" s="298">
        <f>SUM(Y102:AL102)</f>
        <v>0.998</v>
      </c>
    </row>
    <row r="103" spans="1:39" s="285" customFormat="1" ht="15" hidden="1" outlineLevel="1">
      <c r="A103" s="756"/>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8.9999999999999993E-3</v>
      </c>
      <c r="AA103" s="413">
        <f t="shared" ref="AA103:AL103" si="25">AA102</f>
        <v>0.78500000000000003</v>
      </c>
      <c r="AB103" s="413">
        <f t="shared" si="25"/>
        <v>0</v>
      </c>
      <c r="AC103" s="413">
        <f t="shared" si="25"/>
        <v>0.20399999999999999</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759"/>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756" t="s">
        <v>729</v>
      </c>
      <c r="B105" s="323" t="s">
        <v>17</v>
      </c>
      <c r="C105" s="293" t="s">
        <v>25</v>
      </c>
      <c r="D105" s="297">
        <v>29977.244958699237</v>
      </c>
      <c r="E105" s="297">
        <v>29977.244958699237</v>
      </c>
      <c r="F105" s="297">
        <v>29977.244958699237</v>
      </c>
      <c r="G105" s="297">
        <v>29977.244958699237</v>
      </c>
      <c r="H105" s="297">
        <v>29977.244958699237</v>
      </c>
      <c r="I105" s="297">
        <v>29977.244958699237</v>
      </c>
      <c r="J105" s="297">
        <v>29977.244958699237</v>
      </c>
      <c r="K105" s="297">
        <v>29977.244958699237</v>
      </c>
      <c r="L105" s="297">
        <v>29977.244958699237</v>
      </c>
      <c r="M105" s="297">
        <v>29977.244958699237</v>
      </c>
      <c r="N105" s="297">
        <v>12</v>
      </c>
      <c r="O105" s="297">
        <v>5.8366909966314724</v>
      </c>
      <c r="P105" s="297">
        <v>5.8366909966314724</v>
      </c>
      <c r="Q105" s="297">
        <v>5.8366909966314724</v>
      </c>
      <c r="R105" s="297">
        <v>5.8366909966314724</v>
      </c>
      <c r="S105" s="297">
        <v>5.8366909966314724</v>
      </c>
      <c r="T105" s="297">
        <v>5.8366909966314724</v>
      </c>
      <c r="U105" s="297">
        <v>5.8366909966314724</v>
      </c>
      <c r="V105" s="297">
        <v>5.8366909966314724</v>
      </c>
      <c r="W105" s="297">
        <v>5.8366909966314724</v>
      </c>
      <c r="X105" s="297">
        <v>5.8366909966314724</v>
      </c>
      <c r="Y105" s="412">
        <v>0</v>
      </c>
      <c r="Z105" s="412">
        <v>0</v>
      </c>
      <c r="AA105" s="412">
        <v>1</v>
      </c>
      <c r="AB105" s="412">
        <v>0</v>
      </c>
      <c r="AC105" s="412">
        <v>0</v>
      </c>
      <c r="AD105" s="412">
        <v>0</v>
      </c>
      <c r="AE105" s="417">
        <v>0</v>
      </c>
      <c r="AF105" s="417">
        <v>0</v>
      </c>
      <c r="AG105" s="417"/>
      <c r="AH105" s="417"/>
      <c r="AI105" s="417"/>
      <c r="AJ105" s="417"/>
      <c r="AK105" s="417"/>
      <c r="AL105" s="417"/>
      <c r="AM105" s="298">
        <f>SUM(Y105:AL105)</f>
        <v>1</v>
      </c>
    </row>
    <row r="106" spans="1:39" s="285" customFormat="1" ht="15" hidden="1" outlineLevel="1">
      <c r="A106" s="756" t="s">
        <v>736</v>
      </c>
      <c r="B106" s="317" t="s">
        <v>215</v>
      </c>
      <c r="C106" s="293" t="s">
        <v>164</v>
      </c>
      <c r="D106" s="297">
        <v>22680.576000000001</v>
      </c>
      <c r="E106" s="297">
        <v>22680.576000000001</v>
      </c>
      <c r="F106" s="297">
        <v>22680.576000000001</v>
      </c>
      <c r="G106" s="297">
        <v>22680.576000000001</v>
      </c>
      <c r="H106" s="297">
        <v>22680.576000000001</v>
      </c>
      <c r="I106" s="297">
        <v>22680.576000000001</v>
      </c>
      <c r="J106" s="297">
        <v>22680.576000000001</v>
      </c>
      <c r="K106" s="297">
        <v>22680.576000000001</v>
      </c>
      <c r="L106" s="297">
        <v>22680.576000000001</v>
      </c>
      <c r="M106" s="297">
        <v>22680.576000000001</v>
      </c>
      <c r="N106" s="297">
        <f>N105</f>
        <v>12</v>
      </c>
      <c r="O106" s="297">
        <v>4.4160000000000004</v>
      </c>
      <c r="P106" s="297">
        <v>4.4160000000000004</v>
      </c>
      <c r="Q106" s="297">
        <v>4.4160000000000004</v>
      </c>
      <c r="R106" s="297">
        <v>4.4160000000000004</v>
      </c>
      <c r="S106" s="297">
        <v>4.4160000000000004</v>
      </c>
      <c r="T106" s="297">
        <v>4.4160000000000004</v>
      </c>
      <c r="U106" s="297">
        <v>4.4160000000000004</v>
      </c>
      <c r="V106" s="297">
        <v>4.4160000000000004</v>
      </c>
      <c r="W106" s="297">
        <v>4.4160000000000004</v>
      </c>
      <c r="X106" s="297">
        <v>4.4160000000000004</v>
      </c>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hidden="1" outlineLevel="1">
      <c r="A107" s="759"/>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756" t="s">
        <v>730</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756"/>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759"/>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756" t="s">
        <v>731</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756"/>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hidden="1" outlineLevel="1">
      <c r="A113" s="756"/>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756" t="s">
        <v>732</v>
      </c>
      <c r="B114" s="326" t="s">
        <v>490</v>
      </c>
      <c r="C114" s="293" t="s">
        <v>25</v>
      </c>
      <c r="D114" s="297">
        <v>834131.77639999997</v>
      </c>
      <c r="E114" s="297">
        <v>834131.77639999997</v>
      </c>
      <c r="F114" s="297">
        <v>834131.77639999997</v>
      </c>
      <c r="G114" s="297">
        <v>834131.77639999997</v>
      </c>
      <c r="H114" s="297">
        <v>834131.77639999997</v>
      </c>
      <c r="I114" s="297">
        <v>834131.77639999997</v>
      </c>
      <c r="J114" s="297">
        <v>834131.77639999997</v>
      </c>
      <c r="K114" s="297">
        <v>834131.77639999997</v>
      </c>
      <c r="L114" s="297">
        <v>834131.77639999997</v>
      </c>
      <c r="M114" s="297">
        <v>834131.77639999997</v>
      </c>
      <c r="N114" s="297">
        <v>12</v>
      </c>
      <c r="O114" s="297">
        <v>317.12239999999997</v>
      </c>
      <c r="P114" s="297">
        <v>317.12239999999997</v>
      </c>
      <c r="Q114" s="297">
        <v>317.12239999999997</v>
      </c>
      <c r="R114" s="297">
        <v>317.12239999999997</v>
      </c>
      <c r="S114" s="297">
        <v>317.12239999999997</v>
      </c>
      <c r="T114" s="297">
        <v>317.12239999999997</v>
      </c>
      <c r="U114" s="297">
        <v>317.12239999999997</v>
      </c>
      <c r="V114" s="297">
        <v>317.12239999999997</v>
      </c>
      <c r="W114" s="297">
        <v>317.12239999999997</v>
      </c>
      <c r="X114" s="297">
        <v>317.12239999999997</v>
      </c>
      <c r="Y114" s="412">
        <v>0</v>
      </c>
      <c r="Z114" s="412">
        <v>0</v>
      </c>
      <c r="AA114" s="412">
        <v>0.13750000000000001</v>
      </c>
      <c r="AB114" s="412">
        <v>0</v>
      </c>
      <c r="AC114" s="412">
        <v>0.86240000000000006</v>
      </c>
      <c r="AD114" s="412">
        <v>0</v>
      </c>
      <c r="AE114" s="417">
        <v>0</v>
      </c>
      <c r="AF114" s="417">
        <v>0</v>
      </c>
      <c r="AG114" s="417"/>
      <c r="AH114" s="417"/>
      <c r="AI114" s="417"/>
      <c r="AJ114" s="417"/>
      <c r="AK114" s="417"/>
      <c r="AL114" s="417"/>
      <c r="AM114" s="298">
        <f>SUM(Y114:AL114)</f>
        <v>0.99990000000000001</v>
      </c>
    </row>
    <row r="115" spans="1:39" s="285" customFormat="1" ht="15" hidden="1" outlineLevel="1">
      <c r="A115" s="756"/>
      <c r="B115" s="326" t="s">
        <v>215</v>
      </c>
      <c r="C115" s="293" t="s">
        <v>164</v>
      </c>
      <c r="D115" s="297"/>
      <c r="E115" s="297"/>
      <c r="F115" s="297"/>
      <c r="G115" s="297"/>
      <c r="H115" s="297"/>
      <c r="I115" s="297"/>
      <c r="J115" s="297"/>
      <c r="K115" s="297"/>
      <c r="L115" s="297"/>
      <c r="M115" s="297"/>
      <c r="N115" s="297">
        <f>N114</f>
        <v>12</v>
      </c>
      <c r="O115" s="297"/>
      <c r="P115" s="297"/>
      <c r="Q115" s="297"/>
      <c r="R115" s="297"/>
      <c r="S115" s="297"/>
      <c r="T115" s="297"/>
      <c r="U115" s="297"/>
      <c r="V115" s="297"/>
      <c r="W115" s="297"/>
      <c r="X115" s="297"/>
      <c r="Y115" s="413">
        <f>Y114</f>
        <v>0</v>
      </c>
      <c r="Z115" s="413">
        <f t="shared" ref="Z115:AL115" si="29">Z114</f>
        <v>0</v>
      </c>
      <c r="AA115" s="413">
        <f t="shared" si="29"/>
        <v>0.13750000000000001</v>
      </c>
      <c r="AB115" s="413">
        <f t="shared" si="29"/>
        <v>0</v>
      </c>
      <c r="AC115" s="413">
        <f t="shared" si="29"/>
        <v>0.86240000000000006</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hidden="1" outlineLevel="1">
      <c r="A116" s="756"/>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hidden="1" outlineLevel="1">
      <c r="A117" s="756"/>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756" t="s">
        <v>733</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756"/>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hidden="1" outlineLevel="1">
      <c r="A120" s="756"/>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756" t="s">
        <v>734</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756"/>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hidden="1" outlineLevel="1">
      <c r="A123" s="756"/>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756" t="s">
        <v>735</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756"/>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hidden="1" outlineLevel="1">
      <c r="A126" s="756"/>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ollapsed="1">
      <c r="A127" s="756"/>
      <c r="B127" s="329" t="s">
        <v>238</v>
      </c>
      <c r="C127" s="330"/>
      <c r="D127" s="330">
        <f>SUM(D22:D125)</f>
        <v>9087895.7478898037</v>
      </c>
      <c r="E127" s="330"/>
      <c r="F127" s="330"/>
      <c r="G127" s="330"/>
      <c r="H127" s="330"/>
      <c r="I127" s="330"/>
      <c r="J127" s="330"/>
      <c r="K127" s="330"/>
      <c r="L127" s="330"/>
      <c r="M127" s="330"/>
      <c r="N127" s="330"/>
      <c r="O127" s="330">
        <f>SUM(O22:O125)</f>
        <v>3091.4831118890079</v>
      </c>
      <c r="P127" s="330"/>
      <c r="Q127" s="330"/>
      <c r="R127" s="330"/>
      <c r="S127" s="330"/>
      <c r="T127" s="330"/>
      <c r="U127" s="330"/>
      <c r="V127" s="330"/>
      <c r="W127" s="330"/>
      <c r="X127" s="330"/>
      <c r="Y127" s="331">
        <f>IF(Y21="kWh",SUMPRODUCT(D22:D125,Y22:Y125))</f>
        <v>2113239.7573435488</v>
      </c>
      <c r="Z127" s="331">
        <f>IF(Z21="kWh",SUMPRODUCT(D22:D125,Z22:Z125))</f>
        <v>2100721.5039429404</v>
      </c>
      <c r="AA127" s="746">
        <f>IF(AA21="kW",SUMPRODUCT(N22:N125,O22:O125,AA22:AA125),SUMPRODUCT(D22:D125,AA22:AA125))</f>
        <v>7530.8803529520037</v>
      </c>
      <c r="AB127" s="331">
        <f>IF(AB21="kW",SUMPRODUCT(N22:N125,O22:O125,AB22:AB125),SUMPRODUCT(D22:D125,AB22:AB125))</f>
        <v>0</v>
      </c>
      <c r="AC127" s="331">
        <f>IF(AC21="kW",SUMPRODUCT(N22:N125,O22:O125,AC22:AC125),SUMPRODUCT(D22:D125,AC22:AC125))</f>
        <v>4165.8611038175995</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756"/>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757"/>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76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1.9766666666666665E-2</v>
      </c>
      <c r="Z130" s="343">
        <f>HLOOKUP(Z$20,'3.  Distribution Rates'!$C$122:$P$133,3,FALSE)</f>
        <v>1.6066666666666667E-2</v>
      </c>
      <c r="AA130" s="343">
        <f>HLOOKUP(AA$20,'3.  Distribution Rates'!$C$122:$P$133,3,FALSE)</f>
        <v>4.6248333333333331</v>
      </c>
      <c r="AB130" s="343">
        <f>HLOOKUP(AB$20,'3.  Distribution Rates'!$C$122:$P$133,3,FALSE)</f>
        <v>1.9204666666666668</v>
      </c>
      <c r="AC130" s="343">
        <f>HLOOKUP(AC$20,'3.  Distribution Rates'!$C$122:$P$133,3,FALSE)</f>
        <v>2.1688666666666667</v>
      </c>
      <c r="AD130" s="343">
        <f>HLOOKUP(AD$20,'3.  Distribution Rates'!$C$122:$P$133,3,FALSE)</f>
        <v>2.5127666666666664</v>
      </c>
      <c r="AE130" s="343">
        <f>HLOOKUP(AE$20,'3.  Distribution Rates'!$C$122:$P$133,3,FALSE)</f>
        <v>-4.6199999999999998E-2</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757"/>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41771.705870157479</v>
      </c>
      <c r="Z131" s="745">
        <f t="shared" si="33"/>
        <v>33751.592163349909</v>
      </c>
      <c r="AA131" s="349">
        <f t="shared" si="33"/>
        <v>34829.066485677526</v>
      </c>
      <c r="AB131" s="349">
        <f t="shared" si="33"/>
        <v>0</v>
      </c>
      <c r="AC131" s="349">
        <f t="shared" si="33"/>
        <v>9035.1972860331971</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119387.56180521812</v>
      </c>
    </row>
    <row r="132" spans="1:40" s="305" customFormat="1" ht="15.75">
      <c r="A132" s="757"/>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761"/>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119387.56180521812</v>
      </c>
    </row>
    <row r="134" spans="1:40" s="356" customFormat="1" ht="19.5" customHeight="1">
      <c r="A134" s="76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756"/>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2125114.7573435488</v>
      </c>
      <c r="Z135" s="293">
        <f>SUMPRODUCT(E22:E125,Z22:Z125)</f>
        <v>2089031.5971372684</v>
      </c>
      <c r="AA135" s="293">
        <f>IF(AA21="kW",SUMPRODUCT(N22:N125,P22:P125,AA22:AA125),SUMPRODUCT(E22:E125,AA22:AA125))</f>
        <v>7530.8803529520037</v>
      </c>
      <c r="AB135" s="293">
        <f>IF(AB21="kW",SUMPRODUCT(N22:N125,P22:P125,AB22:AB125),SUMPRODUCT(E22:E125,AB22:AB125))</f>
        <v>0</v>
      </c>
      <c r="AC135" s="293">
        <f>IF(AC21="kW",SUMPRODUCT(N22:N125,P22:P125,AC22:AC125),SUMPRODUCT(E22:E125,AC22:AC125))</f>
        <v>4165.8611038175995</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756"/>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2125114.7573435488</v>
      </c>
      <c r="Z136" s="293">
        <f>SUMPRODUCT(F22:F125,Z22:Z125)</f>
        <v>2087362.4366913422</v>
      </c>
      <c r="AA136" s="293">
        <f>IF(AA21="kW",SUMPRODUCT(N22:N125,Q22:Q125,AA22:AA125),SUMPRODUCT(F22:F125,AA22:AA125))</f>
        <v>7530.8803529520037</v>
      </c>
      <c r="AB136" s="293">
        <f>IF(AB21="kW",SUMPRODUCT(N22:N125,Q22:Q125,AB22:AB125),SUMPRODUCT(F22:F125,AB22:AB125))</f>
        <v>0</v>
      </c>
      <c r="AC136" s="293">
        <f>IF(AC21="kW",SUMPRODUCT(N22:N125,Q22:Q125,AC22:AC125),SUMPRODUCT(F22:F125, AC22:AC125))</f>
        <v>4165.8611038175995</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756"/>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2119335.4380491422</v>
      </c>
      <c r="Z137" s="293">
        <f>SUMPRODUCT(G22:G125,Z22:Z125)</f>
        <v>1252031.6938955467</v>
      </c>
      <c r="AA137" s="293">
        <f>IF(AA21="kW",SUMPRODUCT(N22:N125,R22:R125,AA22:AA125),SUMPRODUCT(G22:G125,AA22:AA125))</f>
        <v>7530.8803529520037</v>
      </c>
      <c r="AB137" s="293">
        <f>IF(AB21="kW",SUMPRODUCT(N22:N125,R22:R125,AB22:AB125),SUMPRODUCT(G22:G125,AB22:AB125))</f>
        <v>0</v>
      </c>
      <c r="AC137" s="293">
        <f>IF(AC21="kW",SUMPRODUCT(N22:N125,R22:R125,AC22:AC125),SUMPRODUCT(G22:G125, AC22:AC125))</f>
        <v>4165.8611038175995</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756"/>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2015923.1667089437</v>
      </c>
      <c r="Z138" s="293">
        <f>SUMPRODUCT(H22:H125,Z22:Z125)</f>
        <v>1251389.3034453373</v>
      </c>
      <c r="AA138" s="293">
        <f>IF(AA21="kW",SUMPRODUCT(N22:N125,S22:S125,AA22:AA125),SUMPRODUCT(H22:H125,AA22:AA125))</f>
        <v>7524.9577475400029</v>
      </c>
      <c r="AB138" s="293">
        <f>IF(AB21="kW",SUMPRODUCT(N22:N125,S22:S125,AB22:AB125),SUMPRODUCT(H22:H125,AB22:AB125))</f>
        <v>0</v>
      </c>
      <c r="AC138" s="293">
        <f>IF(AC21="kW",SUMPRODUCT(N22:N125,S22:S125,AC22:AC125),SUMPRODUCT(H22:H125, AC22:AC125))</f>
        <v>4165.8611038175995</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756"/>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1812040.985251968</v>
      </c>
      <c r="Z139" s="293">
        <f>SUMPRODUCT(I22:I125,Z22:Z125)</f>
        <v>1251049.7340403758</v>
      </c>
      <c r="AA139" s="293">
        <f>IF(AA21="kW",SUMPRODUCT(N22:N125,T22:T125,AA22:AA125),SUMPRODUCT(I22:I125,AA22:AA125))</f>
        <v>7400.7055564304483</v>
      </c>
      <c r="AB139" s="293">
        <f>IF(AB21="kW",SUMPRODUCT(N22:N125,T22:T125,AB22:AB125),SUMPRODUCT(I22:I125,AB22:AB125))</f>
        <v>0</v>
      </c>
      <c r="AC139" s="293">
        <f>IF(AC21="kW",SUMPRODUCT(N22:N125,T22:T125,AC22:AC125),SUMPRODUCT(I22:I125, AC22:AC125))</f>
        <v>4165.8611038175995</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756"/>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1650425.7131647454</v>
      </c>
      <c r="Z140" s="293">
        <f>SUMPRODUCT(J22:J125,Z22:Z125)</f>
        <v>502357.21693934267</v>
      </c>
      <c r="AA140" s="293">
        <f>IF(AA21="kW",SUMPRODUCT(N22:N125,U22:U125,AA22:AA125),SUMPRODUCT(J22:J125,AA22:AA125))</f>
        <v>7400.7055564304483</v>
      </c>
      <c r="AB140" s="293">
        <f>IF(AB21="kW",SUMPRODUCT(N22:N125,U22:U125,AB22:AB125),SUMPRODUCT(J22:J125,AB22:AB125))</f>
        <v>0</v>
      </c>
      <c r="AC140" s="293">
        <f>IF(AC21="kW",SUMPRODUCT(N22:N125,U22:U125,AC22:AC125),SUMPRODUCT(J22:J125, AC22:AC125))</f>
        <v>4165.8611038175995</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756"/>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1647699.4629077499</v>
      </c>
      <c r="Z141" s="293">
        <f>SUMPRODUCT(K22:K125,Z22:Z125)</f>
        <v>502051.06004926085</v>
      </c>
      <c r="AA141" s="293">
        <f>IF(AA21="kW",SUMPRODUCT(N22:N125,V22:V125,AA22:AA125),SUMPRODUCT(K22:K125,AA22:AA125))</f>
        <v>7400.7055564304483</v>
      </c>
      <c r="AB141" s="293">
        <f>IF(AB21="kW",SUMPRODUCT(N22:N125,V22:V125,AB22:AB125),SUMPRODUCT(K22:K125,AB22:AB125))</f>
        <v>0</v>
      </c>
      <c r="AC141" s="293">
        <f>IF(AC21="kW",SUMPRODUCT(N22:N125,V22:V125,AC22:AC125),SUMPRODUCT(K22:K125, AC22:AC125))</f>
        <v>4165.8611038175995</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756"/>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1778547.6221669414</v>
      </c>
      <c r="Z142" s="293">
        <f>SUMPRODUCT(L22:L125,Z22:Z125)</f>
        <v>467882.36789713555</v>
      </c>
      <c r="AA142" s="293">
        <f>IF(AA21="kW",SUMPRODUCT(N22:N125,W22:W125,AA22:AA125),SUMPRODUCT(L22:L125,AA22:AA125))</f>
        <v>6915.021892091977</v>
      </c>
      <c r="AB142" s="293">
        <f>IF(AB21="kW",SUMPRODUCT(N22:N125,W22:W125,AB22:AB125),SUMPRODUCT(L22:L125,AB22:AB125))</f>
        <v>0</v>
      </c>
      <c r="AC142" s="293">
        <f>IF(AC21="kW",SUMPRODUCT(N22:N125,W22:W125,AC22:AC125),SUMPRODUCT(L22:L125, AC22:AC125))</f>
        <v>4165.8611038175995</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A143" s="756"/>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1370376.9004000654</v>
      </c>
      <c r="Z143" s="328">
        <f>SUMPRODUCT(M22:M125,Z22:Z125)</f>
        <v>251222.02275788182</v>
      </c>
      <c r="AA143" s="328">
        <f>IF(AA21="kW",SUMPRODUCT(N22:N125,X22:X125,AA22:AA125),SUMPRODUCT(M22:M125,AA22:AA125))</f>
        <v>4115.018149045758</v>
      </c>
      <c r="AB143" s="328">
        <f>IF(AB21="kW",SUMPRODUCT(N22:N125,X22:X125,AB22:AB125),SUMPRODUCT(M22:M125, AB22:AB125))</f>
        <v>0</v>
      </c>
      <c r="AC143" s="328">
        <f>IF(AC21="kW",SUMPRODUCT(N22:N125,X22:X125,AC22:AC125),SUMPRODUCT(M22:M125, AC22:AC125))</f>
        <v>4165.8611038175995</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A144" s="756"/>
      <c r="B144" s="370" t="s">
        <v>593</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5" spans="1:39">
      <c r="A145" s="756"/>
    </row>
    <row r="146" spans="1:39" ht="15.75">
      <c r="A146" s="756"/>
      <c r="B146" s="282" t="s">
        <v>243</v>
      </c>
      <c r="C146" s="283"/>
      <c r="D146" s="587" t="s">
        <v>527</v>
      </c>
      <c r="F146" s="587"/>
      <c r="O146" s="283"/>
      <c r="Y146" s="272"/>
      <c r="Z146" s="269"/>
      <c r="AA146" s="269"/>
      <c r="AB146" s="269"/>
      <c r="AC146" s="269"/>
      <c r="AD146" s="269"/>
      <c r="AE146" s="269"/>
      <c r="AF146" s="269"/>
      <c r="AG146" s="269"/>
      <c r="AH146" s="269"/>
      <c r="AI146" s="269"/>
      <c r="AJ146" s="269"/>
      <c r="AK146" s="269"/>
      <c r="AL146" s="269"/>
      <c r="AM146" s="284"/>
    </row>
    <row r="147" spans="1:39" ht="34.5" customHeight="1">
      <c r="A147" s="756"/>
      <c r="B147" s="826" t="s">
        <v>212</v>
      </c>
      <c r="C147" s="828" t="s">
        <v>33</v>
      </c>
      <c r="D147" s="286" t="s">
        <v>424</v>
      </c>
      <c r="E147" s="830" t="s">
        <v>210</v>
      </c>
      <c r="F147" s="831"/>
      <c r="G147" s="831"/>
      <c r="H147" s="831"/>
      <c r="I147" s="831"/>
      <c r="J147" s="831"/>
      <c r="K147" s="831"/>
      <c r="L147" s="831"/>
      <c r="M147" s="832"/>
      <c r="N147" s="836" t="s">
        <v>214</v>
      </c>
      <c r="O147" s="286" t="s">
        <v>425</v>
      </c>
      <c r="P147" s="830" t="s">
        <v>213</v>
      </c>
      <c r="Q147" s="831"/>
      <c r="R147" s="831"/>
      <c r="S147" s="831"/>
      <c r="T147" s="831"/>
      <c r="U147" s="831"/>
      <c r="V147" s="831"/>
      <c r="W147" s="831"/>
      <c r="X147" s="832"/>
      <c r="Y147" s="833" t="s">
        <v>244</v>
      </c>
      <c r="Z147" s="834"/>
      <c r="AA147" s="834"/>
      <c r="AB147" s="834"/>
      <c r="AC147" s="834"/>
      <c r="AD147" s="834"/>
      <c r="AE147" s="834"/>
      <c r="AF147" s="834"/>
      <c r="AG147" s="834"/>
      <c r="AH147" s="834"/>
      <c r="AI147" s="834"/>
      <c r="AJ147" s="834"/>
      <c r="AK147" s="834"/>
      <c r="AL147" s="834"/>
      <c r="AM147" s="835"/>
    </row>
    <row r="148" spans="1:39" ht="60.75" customHeight="1">
      <c r="A148" s="756"/>
      <c r="B148" s="827"/>
      <c r="C148" s="829"/>
      <c r="D148" s="287">
        <v>2012</v>
      </c>
      <c r="E148" s="287">
        <v>2013</v>
      </c>
      <c r="F148" s="287">
        <v>2014</v>
      </c>
      <c r="G148" s="287">
        <v>2015</v>
      </c>
      <c r="H148" s="287">
        <v>2016</v>
      </c>
      <c r="I148" s="287">
        <v>2017</v>
      </c>
      <c r="J148" s="287">
        <v>2018</v>
      </c>
      <c r="K148" s="287">
        <v>2019</v>
      </c>
      <c r="L148" s="287">
        <v>2020</v>
      </c>
      <c r="M148" s="287">
        <v>2021</v>
      </c>
      <c r="N148" s="837"/>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 50 kW</v>
      </c>
      <c r="AA148" s="287" t="str">
        <f>'1.  LRAMVA Summary'!F50</f>
        <v>General Service 50 - 4,999 kW</v>
      </c>
      <c r="AB148" s="287" t="str">
        <f>'1.  LRAMVA Summary'!G50</f>
        <v>General Service 3,000 - 4,999 kW</v>
      </c>
      <c r="AC148" s="287" t="str">
        <f>'1.  LRAMVA Summary'!H50</f>
        <v>Large Use - Regular</v>
      </c>
      <c r="AD148" s="287" t="str">
        <f>'1.  LRAMVA Summary'!I50</f>
        <v>Large Use - 3TS</v>
      </c>
      <c r="AE148" s="287" t="str">
        <f>'1.  LRAMVA Summary'!J50</f>
        <v>Large Use - Ford Annex</v>
      </c>
      <c r="AF148" s="287" t="str">
        <f>'1.  LRAMVA Summary'!K50</f>
        <v>Other</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758"/>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v>
      </c>
      <c r="AF149" s="293" t="str">
        <f>'1.  LRAMVA Summary'!K51</f>
        <v>kW</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756" t="s">
        <v>737</v>
      </c>
      <c r="B150" s="296" t="s">
        <v>1</v>
      </c>
      <c r="C150" s="293" t="s">
        <v>25</v>
      </c>
      <c r="D150" s="297">
        <v>55074.396876165796</v>
      </c>
      <c r="E150" s="297">
        <v>55074.396876165796</v>
      </c>
      <c r="F150" s="297">
        <v>55074.396876165796</v>
      </c>
      <c r="G150" s="297">
        <v>54971.911821165799</v>
      </c>
      <c r="H150" s="297">
        <v>35676.602715886678</v>
      </c>
      <c r="I150" s="297">
        <v>0</v>
      </c>
      <c r="J150" s="297">
        <v>0</v>
      </c>
      <c r="K150" s="297">
        <v>0</v>
      </c>
      <c r="L150" s="297">
        <v>0</v>
      </c>
      <c r="M150" s="297">
        <v>0</v>
      </c>
      <c r="N150" s="293"/>
      <c r="O150" s="297">
        <v>7.550528292342789</v>
      </c>
      <c r="P150" s="297">
        <v>7.550528292342789</v>
      </c>
      <c r="Q150" s="297">
        <v>7.550528292342789</v>
      </c>
      <c r="R150" s="297">
        <v>7.4359243802219996</v>
      </c>
      <c r="S150" s="297">
        <v>4.6907498550774909</v>
      </c>
      <c r="T150" s="297">
        <v>0</v>
      </c>
      <c r="U150" s="297">
        <v>0</v>
      </c>
      <c r="V150" s="297">
        <v>0</v>
      </c>
      <c r="W150" s="297">
        <v>0</v>
      </c>
      <c r="X150" s="297">
        <v>0</v>
      </c>
      <c r="Y150" s="412">
        <v>1</v>
      </c>
      <c r="Z150" s="412">
        <v>0</v>
      </c>
      <c r="AA150" s="412">
        <v>0</v>
      </c>
      <c r="AB150" s="412">
        <v>0</v>
      </c>
      <c r="AC150" s="412">
        <v>0</v>
      </c>
      <c r="AD150" s="412">
        <v>0</v>
      </c>
      <c r="AE150" s="412">
        <v>0</v>
      </c>
      <c r="AF150" s="412">
        <v>0</v>
      </c>
      <c r="AG150" s="412"/>
      <c r="AH150" s="412"/>
      <c r="AI150" s="412"/>
      <c r="AJ150" s="412"/>
      <c r="AK150" s="412"/>
      <c r="AL150" s="412"/>
      <c r="AM150" s="298">
        <f>SUM(Y150:AL150)</f>
        <v>1</v>
      </c>
    </row>
    <row r="151" spans="1:39" ht="15" hidden="1" outlineLevel="1">
      <c r="A151" s="756"/>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hidden="1" outlineLevel="1">
      <c r="A152" s="757"/>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756" t="s">
        <v>738</v>
      </c>
      <c r="B153" s="296" t="s">
        <v>2</v>
      </c>
      <c r="C153" s="293" t="s">
        <v>25</v>
      </c>
      <c r="D153" s="297">
        <v>21788.115124029966</v>
      </c>
      <c r="E153" s="297">
        <v>21788.115124029966</v>
      </c>
      <c r="F153" s="297">
        <v>21788.115124029966</v>
      </c>
      <c r="G153" s="297">
        <v>21606.480310843872</v>
      </c>
      <c r="H153" s="297">
        <v>0</v>
      </c>
      <c r="I153" s="297">
        <v>0</v>
      </c>
      <c r="J153" s="297">
        <v>0</v>
      </c>
      <c r="K153" s="297">
        <v>0</v>
      </c>
      <c r="L153" s="297">
        <v>0</v>
      </c>
      <c r="M153" s="297">
        <v>0</v>
      </c>
      <c r="N153" s="293"/>
      <c r="O153" s="297">
        <v>12.320741702479989</v>
      </c>
      <c r="P153" s="297">
        <v>12.320741702479989</v>
      </c>
      <c r="Q153" s="297">
        <v>12.320741702479989</v>
      </c>
      <c r="R153" s="297">
        <v>12.117628573756434</v>
      </c>
      <c r="S153" s="297">
        <v>0</v>
      </c>
      <c r="T153" s="297">
        <v>0</v>
      </c>
      <c r="U153" s="297">
        <v>0</v>
      </c>
      <c r="V153" s="297">
        <v>0</v>
      </c>
      <c r="W153" s="297">
        <v>0</v>
      </c>
      <c r="X153" s="297">
        <v>0</v>
      </c>
      <c r="Y153" s="412">
        <v>1</v>
      </c>
      <c r="Z153" s="412">
        <v>0</v>
      </c>
      <c r="AA153" s="412">
        <v>0</v>
      </c>
      <c r="AB153" s="412">
        <v>0</v>
      </c>
      <c r="AC153" s="412">
        <v>0</v>
      </c>
      <c r="AD153" s="412">
        <v>0</v>
      </c>
      <c r="AE153" s="412">
        <v>0</v>
      </c>
      <c r="AF153" s="412">
        <v>0</v>
      </c>
      <c r="AG153" s="412"/>
      <c r="AH153" s="412"/>
      <c r="AI153" s="412"/>
      <c r="AJ153" s="412"/>
      <c r="AK153" s="412"/>
      <c r="AL153" s="412"/>
      <c r="AM153" s="298">
        <f>SUM(Y153:AL153)</f>
        <v>1</v>
      </c>
    </row>
    <row r="154" spans="1:39" ht="15" hidden="1" outlineLevel="1">
      <c r="A154" s="756"/>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hidden="1" outlineLevel="1">
      <c r="A155" s="757"/>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756" t="s">
        <v>739</v>
      </c>
      <c r="B156" s="296" t="s">
        <v>3</v>
      </c>
      <c r="C156" s="293" t="s">
        <v>25</v>
      </c>
      <c r="D156" s="297">
        <v>479899.21153079078</v>
      </c>
      <c r="E156" s="297">
        <v>479899.21153079078</v>
      </c>
      <c r="F156" s="297">
        <v>479899.21153079078</v>
      </c>
      <c r="G156" s="297">
        <v>479899.21153079078</v>
      </c>
      <c r="H156" s="297">
        <v>479899.21153079078</v>
      </c>
      <c r="I156" s="297">
        <v>479899.21153079078</v>
      </c>
      <c r="J156" s="297">
        <v>479899.21153079078</v>
      </c>
      <c r="K156" s="297">
        <v>479899.21153079078</v>
      </c>
      <c r="L156" s="297">
        <v>479899.21153079078</v>
      </c>
      <c r="M156" s="297">
        <v>479899.21153079078</v>
      </c>
      <c r="N156" s="293"/>
      <c r="O156" s="297">
        <v>288.84731915146324</v>
      </c>
      <c r="P156" s="297">
        <v>288.84731915146324</v>
      </c>
      <c r="Q156" s="297">
        <v>288.84731915146324</v>
      </c>
      <c r="R156" s="297">
        <v>288.84731915146324</v>
      </c>
      <c r="S156" s="297">
        <v>288.84731915146324</v>
      </c>
      <c r="T156" s="297">
        <v>288.84731915146324</v>
      </c>
      <c r="U156" s="297">
        <v>288.84731915146324</v>
      </c>
      <c r="V156" s="297">
        <v>288.84731915146324</v>
      </c>
      <c r="W156" s="297">
        <v>288.84731915146324</v>
      </c>
      <c r="X156" s="297">
        <v>288.84731915146324</v>
      </c>
      <c r="Y156" s="412">
        <v>1</v>
      </c>
      <c r="Z156" s="412">
        <v>0</v>
      </c>
      <c r="AA156" s="412">
        <v>0</v>
      </c>
      <c r="AB156" s="412">
        <v>0</v>
      </c>
      <c r="AC156" s="412">
        <v>0</v>
      </c>
      <c r="AD156" s="412">
        <v>0</v>
      </c>
      <c r="AE156" s="412">
        <v>0</v>
      </c>
      <c r="AF156" s="412">
        <v>0</v>
      </c>
      <c r="AG156" s="412"/>
      <c r="AH156" s="412"/>
      <c r="AI156" s="412"/>
      <c r="AJ156" s="412"/>
      <c r="AK156" s="412"/>
      <c r="AL156" s="412"/>
      <c r="AM156" s="298">
        <f>SUM(Y156:AL156)</f>
        <v>1</v>
      </c>
    </row>
    <row r="157" spans="1:39" ht="15" hidden="1" outlineLevel="1">
      <c r="A157" s="756" t="s">
        <v>746</v>
      </c>
      <c r="B157" s="296" t="s">
        <v>245</v>
      </c>
      <c r="C157" s="293" t="s">
        <v>164</v>
      </c>
      <c r="D157" s="297">
        <v>12750.145522285458</v>
      </c>
      <c r="E157" s="297">
        <v>12750.145522285458</v>
      </c>
      <c r="F157" s="297">
        <v>12750.145522285458</v>
      </c>
      <c r="G157" s="297">
        <v>12750.145522285458</v>
      </c>
      <c r="H157" s="297">
        <v>12750.145522285458</v>
      </c>
      <c r="I157" s="297">
        <v>12750.145522285458</v>
      </c>
      <c r="J157" s="297">
        <v>12750.145522285458</v>
      </c>
      <c r="K157" s="297">
        <v>12750.145522285458</v>
      </c>
      <c r="L157" s="297">
        <v>12750.145522285458</v>
      </c>
      <c r="M157" s="297">
        <v>12750.145522285458</v>
      </c>
      <c r="N157" s="470"/>
      <c r="O157" s="297">
        <v>6.7150788454106696</v>
      </c>
      <c r="P157" s="297">
        <v>6.7150788454106696</v>
      </c>
      <c r="Q157" s="297">
        <v>6.7150788454106696</v>
      </c>
      <c r="R157" s="297">
        <v>6.7150788454106696</v>
      </c>
      <c r="S157" s="297">
        <v>6.7150788454106696</v>
      </c>
      <c r="T157" s="297">
        <v>6.7150788454106696</v>
      </c>
      <c r="U157" s="297">
        <v>6.7150788454106696</v>
      </c>
      <c r="V157" s="297">
        <v>6.7150788454106696</v>
      </c>
      <c r="W157" s="297">
        <v>6.7150788454106696</v>
      </c>
      <c r="X157" s="297">
        <v>6.7150788454106696</v>
      </c>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hidden="1" outlineLevel="1">
      <c r="A158" s="756"/>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756" t="s">
        <v>740</v>
      </c>
      <c r="B159" s="296" t="s">
        <v>4</v>
      </c>
      <c r="C159" s="293" t="s">
        <v>25</v>
      </c>
      <c r="D159" s="297">
        <v>21731.220387849058</v>
      </c>
      <c r="E159" s="297">
        <v>21731.220387849058</v>
      </c>
      <c r="F159" s="297">
        <v>21731.220387849058</v>
      </c>
      <c r="G159" s="297">
        <v>21731.220387849058</v>
      </c>
      <c r="H159" s="297">
        <v>21404.741628040956</v>
      </c>
      <c r="I159" s="297">
        <v>21404.741628040956</v>
      </c>
      <c r="J159" s="297">
        <v>10079.420068971864</v>
      </c>
      <c r="K159" s="297">
        <v>10023.791444063358</v>
      </c>
      <c r="L159" s="297">
        <v>10023.791444063358</v>
      </c>
      <c r="M159" s="297">
        <v>10023.791444063358</v>
      </c>
      <c r="N159" s="293"/>
      <c r="O159" s="297">
        <v>3.5811792309052661</v>
      </c>
      <c r="P159" s="297">
        <v>3.5811792309052661</v>
      </c>
      <c r="Q159" s="297">
        <v>3.5811792309052661</v>
      </c>
      <c r="R159" s="297">
        <v>3.5811792309052661</v>
      </c>
      <c r="S159" s="297">
        <v>3.5660623011801871</v>
      </c>
      <c r="T159" s="297">
        <v>3.5660623011801871</v>
      </c>
      <c r="U159" s="297">
        <v>3.0416665021303544</v>
      </c>
      <c r="V159" s="297">
        <v>3.0353162024832652</v>
      </c>
      <c r="W159" s="297">
        <v>3.0353162024832652</v>
      </c>
      <c r="X159" s="297">
        <v>3.0353162024832652</v>
      </c>
      <c r="Y159" s="412">
        <v>1</v>
      </c>
      <c r="Z159" s="412">
        <v>0</v>
      </c>
      <c r="AA159" s="412">
        <v>0</v>
      </c>
      <c r="AB159" s="412">
        <v>0</v>
      </c>
      <c r="AC159" s="412">
        <v>0</v>
      </c>
      <c r="AD159" s="412">
        <v>0</v>
      </c>
      <c r="AE159" s="412">
        <v>0</v>
      </c>
      <c r="AF159" s="412">
        <v>0</v>
      </c>
      <c r="AG159" s="412"/>
      <c r="AH159" s="412"/>
      <c r="AI159" s="412"/>
      <c r="AJ159" s="412"/>
      <c r="AK159" s="412"/>
      <c r="AL159" s="412"/>
      <c r="AM159" s="298">
        <f>SUM(Y159:AL159)</f>
        <v>1</v>
      </c>
    </row>
    <row r="160" spans="1:39" ht="15" hidden="1" outlineLevel="1">
      <c r="A160" s="756"/>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hidden="1" outlineLevel="1">
      <c r="A161" s="756"/>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756" t="s">
        <v>741</v>
      </c>
      <c r="B162" s="296" t="s">
        <v>5</v>
      </c>
      <c r="C162" s="293" t="s">
        <v>25</v>
      </c>
      <c r="D162" s="297">
        <v>416247.81454426551</v>
      </c>
      <c r="E162" s="297">
        <v>416247.81454426551</v>
      </c>
      <c r="F162" s="297">
        <v>416247.81454426551</v>
      </c>
      <c r="G162" s="297">
        <v>416247.81454426551</v>
      </c>
      <c r="H162" s="297">
        <v>374180.3054401704</v>
      </c>
      <c r="I162" s="297">
        <v>304262.03405248054</v>
      </c>
      <c r="J162" s="297">
        <v>207537.91339956436</v>
      </c>
      <c r="K162" s="297">
        <v>207106.50773700859</v>
      </c>
      <c r="L162" s="297">
        <v>207106.50773700859</v>
      </c>
      <c r="M162" s="297">
        <v>105194.34576140562</v>
      </c>
      <c r="N162" s="293"/>
      <c r="O162" s="297">
        <v>23.002290260719285</v>
      </c>
      <c r="P162" s="297">
        <v>23.002290260719285</v>
      </c>
      <c r="Q162" s="297">
        <v>23.002290260719285</v>
      </c>
      <c r="R162" s="297">
        <v>23.002290260719285</v>
      </c>
      <c r="S162" s="297">
        <v>21.054440485715517</v>
      </c>
      <c r="T162" s="297">
        <v>17.817018254364367</v>
      </c>
      <c r="U162" s="297">
        <v>13.338406122017309</v>
      </c>
      <c r="V162" s="297">
        <v>13.289158900264368</v>
      </c>
      <c r="W162" s="297">
        <v>13.289158900264368</v>
      </c>
      <c r="X162" s="297">
        <v>8.570325149420734</v>
      </c>
      <c r="Y162" s="412">
        <v>1</v>
      </c>
      <c r="Z162" s="412">
        <v>0</v>
      </c>
      <c r="AA162" s="412">
        <v>0</v>
      </c>
      <c r="AB162" s="412">
        <v>0</v>
      </c>
      <c r="AC162" s="412">
        <v>0</v>
      </c>
      <c r="AD162" s="412">
        <v>0</v>
      </c>
      <c r="AE162" s="412">
        <v>0</v>
      </c>
      <c r="AF162" s="412">
        <v>0</v>
      </c>
      <c r="AG162" s="412"/>
      <c r="AH162" s="412"/>
      <c r="AI162" s="412"/>
      <c r="AJ162" s="412"/>
      <c r="AK162" s="412"/>
      <c r="AL162" s="412"/>
      <c r="AM162" s="298">
        <f>SUM(Y162:AL162)</f>
        <v>1</v>
      </c>
    </row>
    <row r="163" spans="1:39" ht="15" hidden="1" outlineLevel="1">
      <c r="A163" s="756"/>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hidden="1" outlineLevel="1">
      <c r="A164" s="756"/>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756" t="s">
        <v>742</v>
      </c>
      <c r="B165" s="296" t="s">
        <v>6</v>
      </c>
      <c r="C165" s="293" t="s">
        <v>25</v>
      </c>
      <c r="D165" s="297">
        <v>0</v>
      </c>
      <c r="E165" s="297">
        <v>0</v>
      </c>
      <c r="F165" s="297">
        <v>0</v>
      </c>
      <c r="G165" s="297">
        <v>0</v>
      </c>
      <c r="H165" s="297">
        <v>0</v>
      </c>
      <c r="I165" s="297">
        <v>0</v>
      </c>
      <c r="J165" s="297">
        <v>0</v>
      </c>
      <c r="K165" s="297">
        <v>0</v>
      </c>
      <c r="L165" s="297">
        <v>0</v>
      </c>
      <c r="M165" s="297">
        <v>0</v>
      </c>
      <c r="N165" s="293"/>
      <c r="O165" s="297">
        <v>0</v>
      </c>
      <c r="P165" s="297">
        <v>0</v>
      </c>
      <c r="Q165" s="297">
        <v>0</v>
      </c>
      <c r="R165" s="297">
        <v>0</v>
      </c>
      <c r="S165" s="297">
        <v>0</v>
      </c>
      <c r="T165" s="297">
        <v>0</v>
      </c>
      <c r="U165" s="297">
        <v>0</v>
      </c>
      <c r="V165" s="297">
        <v>0</v>
      </c>
      <c r="W165" s="297">
        <v>0</v>
      </c>
      <c r="X165" s="297">
        <v>0</v>
      </c>
      <c r="Y165" s="412">
        <v>0</v>
      </c>
      <c r="Z165" s="412">
        <v>0</v>
      </c>
      <c r="AA165" s="412">
        <v>0</v>
      </c>
      <c r="AB165" s="412">
        <v>0</v>
      </c>
      <c r="AC165" s="412">
        <v>0</v>
      </c>
      <c r="AD165" s="412">
        <v>0</v>
      </c>
      <c r="AE165" s="412">
        <v>0</v>
      </c>
      <c r="AF165" s="412">
        <v>0</v>
      </c>
      <c r="AG165" s="412"/>
      <c r="AH165" s="412"/>
      <c r="AI165" s="412"/>
      <c r="AJ165" s="412"/>
      <c r="AK165" s="412"/>
      <c r="AL165" s="412"/>
      <c r="AM165" s="298">
        <f>SUM(Y165:AL165)</f>
        <v>0</v>
      </c>
    </row>
    <row r="166" spans="1:39" ht="15" hidden="1" outlineLevel="1">
      <c r="A166" s="756"/>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hidden="1" outlineLevel="1">
      <c r="A167" s="756"/>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756" t="s">
        <v>743</v>
      </c>
      <c r="B168" s="296" t="s">
        <v>42</v>
      </c>
      <c r="C168" s="293" t="s">
        <v>25</v>
      </c>
      <c r="D168" s="297">
        <v>0</v>
      </c>
      <c r="E168" s="297">
        <v>0</v>
      </c>
      <c r="F168" s="297">
        <v>0</v>
      </c>
      <c r="G168" s="297">
        <v>0</v>
      </c>
      <c r="H168" s="297">
        <v>0</v>
      </c>
      <c r="I168" s="297">
        <v>0</v>
      </c>
      <c r="J168" s="297">
        <v>0</v>
      </c>
      <c r="K168" s="297">
        <v>0</v>
      </c>
      <c r="L168" s="297">
        <v>0</v>
      </c>
      <c r="M168" s="297">
        <v>0</v>
      </c>
      <c r="N168" s="293"/>
      <c r="O168" s="297">
        <v>0</v>
      </c>
      <c r="P168" s="297">
        <v>0</v>
      </c>
      <c r="Q168" s="297">
        <v>0</v>
      </c>
      <c r="R168" s="297">
        <v>0</v>
      </c>
      <c r="S168" s="297">
        <v>0</v>
      </c>
      <c r="T168" s="297">
        <v>0</v>
      </c>
      <c r="U168" s="297">
        <v>0</v>
      </c>
      <c r="V168" s="297">
        <v>0</v>
      </c>
      <c r="W168" s="297">
        <v>0</v>
      </c>
      <c r="X168" s="297">
        <v>0</v>
      </c>
      <c r="Y168" s="412">
        <v>0</v>
      </c>
      <c r="Z168" s="412">
        <v>0</v>
      </c>
      <c r="AA168" s="412">
        <v>0</v>
      </c>
      <c r="AB168" s="412">
        <v>0</v>
      </c>
      <c r="AC168" s="412">
        <v>0</v>
      </c>
      <c r="AD168" s="412">
        <v>0</v>
      </c>
      <c r="AE168" s="412">
        <v>0</v>
      </c>
      <c r="AF168" s="412">
        <v>0</v>
      </c>
      <c r="AG168" s="412"/>
      <c r="AH168" s="412"/>
      <c r="AI168" s="412"/>
      <c r="AJ168" s="412"/>
      <c r="AK168" s="412"/>
      <c r="AL168" s="412"/>
      <c r="AM168" s="298">
        <f>SUM(Y168:AL168)</f>
        <v>0</v>
      </c>
    </row>
    <row r="169" spans="1:39" ht="15" hidden="1" outlineLevel="1">
      <c r="A169" s="756"/>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hidden="1" outlineLevel="1">
      <c r="A170" s="756"/>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756" t="s">
        <v>744</v>
      </c>
      <c r="B171" s="296" t="s">
        <v>486</v>
      </c>
      <c r="C171" s="293" t="s">
        <v>25</v>
      </c>
      <c r="D171" s="297">
        <v>0</v>
      </c>
      <c r="E171" s="297">
        <v>0</v>
      </c>
      <c r="F171" s="297">
        <v>0</v>
      </c>
      <c r="G171" s="297">
        <v>0</v>
      </c>
      <c r="H171" s="297">
        <v>0</v>
      </c>
      <c r="I171" s="297">
        <v>0</v>
      </c>
      <c r="J171" s="297">
        <v>0</v>
      </c>
      <c r="K171" s="297">
        <v>0</v>
      </c>
      <c r="L171" s="297">
        <v>0</v>
      </c>
      <c r="M171" s="297">
        <v>0</v>
      </c>
      <c r="N171" s="293"/>
      <c r="O171" s="297">
        <v>0</v>
      </c>
      <c r="P171" s="297">
        <v>0</v>
      </c>
      <c r="Q171" s="297">
        <v>0</v>
      </c>
      <c r="R171" s="297">
        <v>0</v>
      </c>
      <c r="S171" s="297">
        <v>0</v>
      </c>
      <c r="T171" s="297">
        <v>0</v>
      </c>
      <c r="U171" s="297">
        <v>0</v>
      </c>
      <c r="V171" s="297">
        <v>0</v>
      </c>
      <c r="W171" s="297">
        <v>0</v>
      </c>
      <c r="X171" s="297">
        <v>0</v>
      </c>
      <c r="Y171" s="412">
        <v>0</v>
      </c>
      <c r="Z171" s="412">
        <v>0</v>
      </c>
      <c r="AA171" s="412">
        <v>0</v>
      </c>
      <c r="AB171" s="412">
        <v>0</v>
      </c>
      <c r="AC171" s="412">
        <v>0</v>
      </c>
      <c r="AD171" s="412">
        <v>0</v>
      </c>
      <c r="AE171" s="412">
        <v>0</v>
      </c>
      <c r="AF171" s="412">
        <v>0</v>
      </c>
      <c r="AG171" s="412"/>
      <c r="AH171" s="412"/>
      <c r="AI171" s="412"/>
      <c r="AJ171" s="412"/>
      <c r="AK171" s="412"/>
      <c r="AL171" s="412"/>
      <c r="AM171" s="298">
        <f>SUM(Y171:AL171)</f>
        <v>0</v>
      </c>
    </row>
    <row r="172" spans="1:39" s="285" customFormat="1" ht="15" hidden="1" outlineLevel="1">
      <c r="A172" s="756"/>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hidden="1" outlineLevel="1">
      <c r="A173" s="756"/>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756" t="s">
        <v>745</v>
      </c>
      <c r="B174" s="296" t="s">
        <v>7</v>
      </c>
      <c r="C174" s="293" t="s">
        <v>25</v>
      </c>
      <c r="D174" s="297">
        <v>0</v>
      </c>
      <c r="E174" s="297">
        <v>0</v>
      </c>
      <c r="F174" s="297">
        <v>0</v>
      </c>
      <c r="G174" s="297">
        <v>0</v>
      </c>
      <c r="H174" s="297">
        <v>0</v>
      </c>
      <c r="I174" s="297">
        <v>0</v>
      </c>
      <c r="J174" s="297">
        <v>0</v>
      </c>
      <c r="K174" s="297">
        <v>0</v>
      </c>
      <c r="L174" s="297">
        <v>0</v>
      </c>
      <c r="M174" s="297">
        <v>0</v>
      </c>
      <c r="N174" s="293"/>
      <c r="O174" s="297">
        <v>0</v>
      </c>
      <c r="P174" s="297">
        <v>0</v>
      </c>
      <c r="Q174" s="297">
        <v>0</v>
      </c>
      <c r="R174" s="297">
        <v>0</v>
      </c>
      <c r="S174" s="297">
        <v>0</v>
      </c>
      <c r="T174" s="297">
        <v>0</v>
      </c>
      <c r="U174" s="297">
        <v>0</v>
      </c>
      <c r="V174" s="297">
        <v>0</v>
      </c>
      <c r="W174" s="297">
        <v>0</v>
      </c>
      <c r="X174" s="297">
        <v>0</v>
      </c>
      <c r="Y174" s="412">
        <v>0</v>
      </c>
      <c r="Z174" s="412">
        <v>0</v>
      </c>
      <c r="AA174" s="412">
        <v>0</v>
      </c>
      <c r="AB174" s="412">
        <v>0</v>
      </c>
      <c r="AC174" s="412">
        <v>0</v>
      </c>
      <c r="AD174" s="412">
        <v>0</v>
      </c>
      <c r="AE174" s="412">
        <v>0</v>
      </c>
      <c r="AF174" s="412">
        <v>0</v>
      </c>
      <c r="AG174" s="412"/>
      <c r="AH174" s="412"/>
      <c r="AI174" s="412"/>
      <c r="AJ174" s="412"/>
      <c r="AK174" s="412"/>
      <c r="AL174" s="412"/>
      <c r="AM174" s="298">
        <f>SUM(Y174:AL174)</f>
        <v>0</v>
      </c>
    </row>
    <row r="175" spans="1:39" ht="15" hidden="1" outlineLevel="1">
      <c r="A175" s="756"/>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hidden="1" outlineLevel="1">
      <c r="A176" s="756"/>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hidden="1" outlineLevel="1">
      <c r="A177" s="758"/>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756" t="s">
        <v>747</v>
      </c>
      <c r="B178" s="312" t="s">
        <v>22</v>
      </c>
      <c r="C178" s="293" t="s">
        <v>25</v>
      </c>
      <c r="D178" s="297">
        <v>13716462.422179827</v>
      </c>
      <c r="E178" s="297">
        <v>13641365.962057093</v>
      </c>
      <c r="F178" s="297">
        <v>13631036.930804655</v>
      </c>
      <c r="G178" s="297">
        <v>13620495.66211278</v>
      </c>
      <c r="H178" s="297">
        <v>13620495.66211278</v>
      </c>
      <c r="I178" s="297">
        <v>13294487.553081902</v>
      </c>
      <c r="J178" s="297">
        <v>12913153.957416214</v>
      </c>
      <c r="K178" s="297">
        <v>12913153.957416214</v>
      </c>
      <c r="L178" s="297">
        <v>11996690.075844685</v>
      </c>
      <c r="M178" s="297">
        <v>7303115.6395710502</v>
      </c>
      <c r="N178" s="297">
        <v>12</v>
      </c>
      <c r="O178" s="297">
        <v>2205.8440863164292</v>
      </c>
      <c r="P178" s="297">
        <v>2189.3193963177432</v>
      </c>
      <c r="Q178" s="297">
        <v>2186.1497072376042</v>
      </c>
      <c r="R178" s="297">
        <v>2182.9166284526623</v>
      </c>
      <c r="S178" s="297">
        <v>2182.9166284526623</v>
      </c>
      <c r="T178" s="297">
        <v>2082.9972183574328</v>
      </c>
      <c r="U178" s="297">
        <v>2041.4305022182689</v>
      </c>
      <c r="V178" s="297">
        <v>2041.4305022182689</v>
      </c>
      <c r="W178" s="297">
        <v>1764.8764409401406</v>
      </c>
      <c r="X178" s="297">
        <v>1204.3543556932598</v>
      </c>
      <c r="Y178" s="469">
        <v>0</v>
      </c>
      <c r="Z178" s="471">
        <v>4.82E-2</v>
      </c>
      <c r="AA178" s="471">
        <v>0.38300000000000001</v>
      </c>
      <c r="AB178" s="417">
        <v>1.8E-3</v>
      </c>
      <c r="AC178" s="417">
        <v>0.12820000000000001</v>
      </c>
      <c r="AD178" s="417">
        <v>0.44940000000000002</v>
      </c>
      <c r="AE178" s="417">
        <v>1.5E-3</v>
      </c>
      <c r="AF178" s="417">
        <v>0</v>
      </c>
      <c r="AG178" s="417"/>
      <c r="AH178" s="417"/>
      <c r="AI178" s="417"/>
      <c r="AJ178" s="417"/>
      <c r="AK178" s="417"/>
      <c r="AL178" s="417"/>
      <c r="AM178" s="298">
        <f>SUM(Y178:AL178)</f>
        <v>1.0121000000000002</v>
      </c>
    </row>
    <row r="179" spans="1:39" ht="15" hidden="1" outlineLevel="1">
      <c r="A179" s="756" t="s">
        <v>755</v>
      </c>
      <c r="B179" s="296" t="s">
        <v>245</v>
      </c>
      <c r="C179" s="293" t="s">
        <v>164</v>
      </c>
      <c r="D179" s="297">
        <v>382979.39588844898</v>
      </c>
      <c r="E179" s="297">
        <v>382979.39588844898</v>
      </c>
      <c r="F179" s="297">
        <v>382979.39588844898</v>
      </c>
      <c r="G179" s="297">
        <v>382979.39588844898</v>
      </c>
      <c r="H179" s="297">
        <v>382979.39588844898</v>
      </c>
      <c r="I179" s="297">
        <v>315394.87755800597</v>
      </c>
      <c r="J179" s="297">
        <v>309637.38156492601</v>
      </c>
      <c r="K179" s="297">
        <v>309637.38156492601</v>
      </c>
      <c r="L179" s="297">
        <v>308282.38156492601</v>
      </c>
      <c r="M179" s="297">
        <v>273880.029730679</v>
      </c>
      <c r="N179" s="297">
        <f>N178</f>
        <v>12</v>
      </c>
      <c r="O179" s="297">
        <v>63.872387592999999</v>
      </c>
      <c r="P179" s="297">
        <v>63.872387592999999</v>
      </c>
      <c r="Q179" s="297">
        <v>63.872387592999999</v>
      </c>
      <c r="R179" s="297">
        <v>63.872387592999999</v>
      </c>
      <c r="S179" s="297">
        <v>63.872387592999999</v>
      </c>
      <c r="T179" s="297">
        <v>42.807724093000004</v>
      </c>
      <c r="U179" s="297">
        <v>41.469767241</v>
      </c>
      <c r="V179" s="297">
        <v>41.469767241</v>
      </c>
      <c r="W179" s="297">
        <v>41.089767241000004</v>
      </c>
      <c r="X179" s="297">
        <v>33.092697166000001</v>
      </c>
      <c r="Y179" s="413">
        <f>Y178</f>
        <v>0</v>
      </c>
      <c r="Z179" s="413">
        <f>Z178</f>
        <v>4.82E-2</v>
      </c>
      <c r="AA179" s="413">
        <f t="shared" ref="AA179:AL179" si="46">AA178</f>
        <v>0.38300000000000001</v>
      </c>
      <c r="AB179" s="413">
        <f t="shared" si="46"/>
        <v>1.8E-3</v>
      </c>
      <c r="AC179" s="413">
        <f t="shared" si="46"/>
        <v>0.12820000000000001</v>
      </c>
      <c r="AD179" s="413">
        <f t="shared" si="46"/>
        <v>0.44940000000000002</v>
      </c>
      <c r="AE179" s="413">
        <f t="shared" si="46"/>
        <v>1.5E-3</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hidden="1" outlineLevel="1">
      <c r="A180" s="756"/>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756" t="s">
        <v>748</v>
      </c>
      <c r="B181" s="316" t="s">
        <v>21</v>
      </c>
      <c r="C181" s="293" t="s">
        <v>25</v>
      </c>
      <c r="D181" s="297">
        <v>234272.17557177602</v>
      </c>
      <c r="E181" s="297">
        <v>234272.17557177591</v>
      </c>
      <c r="F181" s="297">
        <v>232516.94690332646</v>
      </c>
      <c r="G181" s="297">
        <v>159873.33631573265</v>
      </c>
      <c r="H181" s="297">
        <v>159873.33631573265</v>
      </c>
      <c r="I181" s="297">
        <v>31539.760692809417</v>
      </c>
      <c r="J181" s="297">
        <v>31539.760692809417</v>
      </c>
      <c r="K181" s="297">
        <v>31539.760692809417</v>
      </c>
      <c r="L181" s="297">
        <v>31539.760692809417</v>
      </c>
      <c r="M181" s="297">
        <v>31539.760692809417</v>
      </c>
      <c r="N181" s="297">
        <v>12</v>
      </c>
      <c r="O181" s="297">
        <v>61.050039723779314</v>
      </c>
      <c r="P181" s="297">
        <v>61.050039723779314</v>
      </c>
      <c r="Q181" s="297">
        <v>60.627733992408764</v>
      </c>
      <c r="R181" s="297">
        <v>43.36581961734997</v>
      </c>
      <c r="S181" s="297">
        <v>43.36581961734997</v>
      </c>
      <c r="T181" s="297">
        <v>7.6433650061746103</v>
      </c>
      <c r="U181" s="297">
        <v>7.6433650061746103</v>
      </c>
      <c r="V181" s="297">
        <v>7.6433650061746103</v>
      </c>
      <c r="W181" s="297">
        <v>7.6433650061746103</v>
      </c>
      <c r="X181" s="297">
        <v>7.6433650061746103</v>
      </c>
      <c r="Y181" s="417">
        <v>0</v>
      </c>
      <c r="Z181" s="471">
        <v>1</v>
      </c>
      <c r="AA181" s="417">
        <v>0</v>
      </c>
      <c r="AB181" s="417">
        <v>0</v>
      </c>
      <c r="AC181" s="417">
        <v>0</v>
      </c>
      <c r="AD181" s="417">
        <v>0</v>
      </c>
      <c r="AE181" s="417">
        <v>0</v>
      </c>
      <c r="AF181" s="417">
        <v>0</v>
      </c>
      <c r="AG181" s="417"/>
      <c r="AH181" s="417"/>
      <c r="AI181" s="417"/>
      <c r="AJ181" s="417"/>
      <c r="AK181" s="417"/>
      <c r="AL181" s="417"/>
      <c r="AM181" s="298">
        <f>SUM(Y181:AL181)</f>
        <v>1</v>
      </c>
    </row>
    <row r="182" spans="1:39" ht="15" hidden="1" outlineLevel="1">
      <c r="A182" s="756" t="s">
        <v>756</v>
      </c>
      <c r="B182" s="296" t="s">
        <v>245</v>
      </c>
      <c r="C182" s="293" t="s">
        <v>164</v>
      </c>
      <c r="D182" s="297">
        <v>21648.656781637001</v>
      </c>
      <c r="E182" s="297">
        <v>21648.656781637001</v>
      </c>
      <c r="F182" s="297">
        <v>21648.656781637001</v>
      </c>
      <c r="G182" s="297">
        <v>2053.5776829699998</v>
      </c>
      <c r="H182" s="297">
        <v>2053.5776829699998</v>
      </c>
      <c r="I182" s="297">
        <v>475.94268758800001</v>
      </c>
      <c r="J182" s="297">
        <v>475.94268758800001</v>
      </c>
      <c r="K182" s="297">
        <v>475.94268758800001</v>
      </c>
      <c r="L182" s="297">
        <v>475.94268758800001</v>
      </c>
      <c r="M182" s="297">
        <v>475.94268758800001</v>
      </c>
      <c r="N182" s="297">
        <f>N181</f>
        <v>12</v>
      </c>
      <c r="O182" s="297">
        <v>5.2456730409999999</v>
      </c>
      <c r="P182" s="297">
        <v>5.2456730409999999</v>
      </c>
      <c r="Q182" s="297">
        <v>5.2456730409999999</v>
      </c>
      <c r="R182" s="297">
        <v>0.53112253300000001</v>
      </c>
      <c r="S182" s="297">
        <v>0.53112253300000001</v>
      </c>
      <c r="T182" s="297">
        <v>9.6936939E-2</v>
      </c>
      <c r="U182" s="297">
        <v>9.6936939E-2</v>
      </c>
      <c r="V182" s="297">
        <v>9.6936939E-2</v>
      </c>
      <c r="W182" s="297">
        <v>9.6936939E-2</v>
      </c>
      <c r="X182" s="297">
        <v>9.6936939E-2</v>
      </c>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hidden="1" outlineLevel="1">
      <c r="A183" s="756"/>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756" t="s">
        <v>749</v>
      </c>
      <c r="B184" s="316" t="s">
        <v>23</v>
      </c>
      <c r="C184" s="293" t="s">
        <v>25</v>
      </c>
      <c r="D184" s="297">
        <v>0</v>
      </c>
      <c r="E184" s="297">
        <v>0</v>
      </c>
      <c r="F184" s="297">
        <v>0</v>
      </c>
      <c r="G184" s="297">
        <v>0</v>
      </c>
      <c r="H184" s="297">
        <v>0</v>
      </c>
      <c r="I184" s="297">
        <v>0</v>
      </c>
      <c r="J184" s="297">
        <v>0</v>
      </c>
      <c r="K184" s="297">
        <v>0</v>
      </c>
      <c r="L184" s="297">
        <v>0</v>
      </c>
      <c r="M184" s="297">
        <v>0</v>
      </c>
      <c r="N184" s="297">
        <v>3</v>
      </c>
      <c r="O184" s="297">
        <v>0</v>
      </c>
      <c r="P184" s="297">
        <v>0</v>
      </c>
      <c r="Q184" s="297">
        <v>0</v>
      </c>
      <c r="R184" s="297">
        <v>0</v>
      </c>
      <c r="S184" s="297">
        <v>0</v>
      </c>
      <c r="T184" s="297">
        <v>0</v>
      </c>
      <c r="U184" s="297">
        <v>0</v>
      </c>
      <c r="V184" s="297">
        <v>0</v>
      </c>
      <c r="W184" s="297">
        <v>0</v>
      </c>
      <c r="X184" s="297">
        <v>0</v>
      </c>
      <c r="Y184" s="417">
        <v>0</v>
      </c>
      <c r="Z184" s="417">
        <v>0</v>
      </c>
      <c r="AA184" s="417">
        <v>0</v>
      </c>
      <c r="AB184" s="417">
        <v>0</v>
      </c>
      <c r="AC184" s="417">
        <v>0</v>
      </c>
      <c r="AD184" s="417">
        <v>0</v>
      </c>
      <c r="AE184" s="417">
        <v>0</v>
      </c>
      <c r="AF184" s="417">
        <v>0</v>
      </c>
      <c r="AG184" s="417"/>
      <c r="AH184" s="417"/>
      <c r="AI184" s="417"/>
      <c r="AJ184" s="417"/>
      <c r="AK184" s="417"/>
      <c r="AL184" s="417"/>
      <c r="AM184" s="298">
        <f>SUM(Y184:AL184)</f>
        <v>0</v>
      </c>
    </row>
    <row r="185" spans="1:39" ht="15" hidden="1" outlineLevel="1">
      <c r="A185" s="756"/>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hidden="1" outlineLevel="1">
      <c r="A186" s="756"/>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756" t="s">
        <v>750</v>
      </c>
      <c r="B187" s="316" t="s">
        <v>24</v>
      </c>
      <c r="C187" s="293" t="s">
        <v>25</v>
      </c>
      <c r="D187" s="297">
        <v>0</v>
      </c>
      <c r="E187" s="297">
        <v>0</v>
      </c>
      <c r="F187" s="297">
        <v>0</v>
      </c>
      <c r="G187" s="297">
        <v>0</v>
      </c>
      <c r="H187" s="297">
        <v>0</v>
      </c>
      <c r="I187" s="297">
        <v>0</v>
      </c>
      <c r="J187" s="297">
        <v>0</v>
      </c>
      <c r="K187" s="297">
        <v>0</v>
      </c>
      <c r="L187" s="297">
        <v>0</v>
      </c>
      <c r="M187" s="297">
        <v>0</v>
      </c>
      <c r="N187" s="297">
        <v>12</v>
      </c>
      <c r="O187" s="297">
        <v>0</v>
      </c>
      <c r="P187" s="297">
        <v>0</v>
      </c>
      <c r="Q187" s="297">
        <v>0</v>
      </c>
      <c r="R187" s="297">
        <v>0</v>
      </c>
      <c r="S187" s="297">
        <v>0</v>
      </c>
      <c r="T187" s="297">
        <v>0</v>
      </c>
      <c r="U187" s="297">
        <v>0</v>
      </c>
      <c r="V187" s="297">
        <v>0</v>
      </c>
      <c r="W187" s="297">
        <v>0</v>
      </c>
      <c r="X187" s="297">
        <v>0</v>
      </c>
      <c r="Y187" s="417">
        <v>0</v>
      </c>
      <c r="Z187" s="417">
        <v>0</v>
      </c>
      <c r="AA187" s="417">
        <v>0</v>
      </c>
      <c r="AB187" s="417">
        <v>0</v>
      </c>
      <c r="AC187" s="417">
        <v>0</v>
      </c>
      <c r="AD187" s="417">
        <v>0</v>
      </c>
      <c r="AE187" s="417">
        <v>0</v>
      </c>
      <c r="AF187" s="417">
        <v>0</v>
      </c>
      <c r="AG187" s="417"/>
      <c r="AH187" s="417"/>
      <c r="AI187" s="417"/>
      <c r="AJ187" s="417"/>
      <c r="AK187" s="417"/>
      <c r="AL187" s="417"/>
      <c r="AM187" s="298">
        <f>SUM(Y187:AL187)</f>
        <v>0</v>
      </c>
    </row>
    <row r="188" spans="1:39" ht="15" hidden="1" outlineLevel="1">
      <c r="A188" s="756" t="s">
        <v>757</v>
      </c>
      <c r="B188" s="296" t="s">
        <v>245</v>
      </c>
      <c r="C188" s="293" t="s">
        <v>164</v>
      </c>
      <c r="D188" s="297">
        <v>5519.7986010000004</v>
      </c>
      <c r="E188" s="297">
        <v>5519.7986010000004</v>
      </c>
      <c r="F188" s="297">
        <v>5519.7986010000004</v>
      </c>
      <c r="G188" s="297">
        <v>5519.7986010000004</v>
      </c>
      <c r="H188" s="297">
        <v>5519.7986010000004</v>
      </c>
      <c r="I188" s="297">
        <v>5519.7986010000004</v>
      </c>
      <c r="J188" s="297">
        <v>5519.7986010000004</v>
      </c>
      <c r="K188" s="297">
        <v>5519.7986010000004</v>
      </c>
      <c r="L188" s="297">
        <v>5519.7986010000004</v>
      </c>
      <c r="M188" s="297">
        <v>5519.7986010000004</v>
      </c>
      <c r="N188" s="297">
        <f>N187</f>
        <v>12</v>
      </c>
      <c r="O188" s="297">
        <v>3.290618555</v>
      </c>
      <c r="P188" s="297">
        <v>3.290618555</v>
      </c>
      <c r="Q188" s="297">
        <v>3.290618555</v>
      </c>
      <c r="R188" s="297">
        <v>3.290618555</v>
      </c>
      <c r="S188" s="297">
        <v>3.290618555</v>
      </c>
      <c r="T188" s="297">
        <v>3.290618555</v>
      </c>
      <c r="U188" s="297">
        <v>3.290618555</v>
      </c>
      <c r="V188" s="297">
        <v>3.290618555</v>
      </c>
      <c r="W188" s="297">
        <v>3.290618555</v>
      </c>
      <c r="X188" s="297">
        <v>3.290618555</v>
      </c>
      <c r="Y188" s="413">
        <f>Y187</f>
        <v>0</v>
      </c>
      <c r="Z188" s="747">
        <v>1</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hidden="1" outlineLevel="1">
      <c r="A189" s="756"/>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756" t="s">
        <v>751</v>
      </c>
      <c r="B190" s="316" t="s">
        <v>20</v>
      </c>
      <c r="C190" s="293" t="s">
        <v>25</v>
      </c>
      <c r="D190" s="297">
        <v>125881.27231281539</v>
      </c>
      <c r="E190" s="297">
        <v>125881.27231281539</v>
      </c>
      <c r="F190" s="297">
        <v>125881.27231281539</v>
      </c>
      <c r="G190" s="297">
        <v>125881.27231281539</v>
      </c>
      <c r="H190" s="297">
        <v>0</v>
      </c>
      <c r="I190" s="297">
        <v>0</v>
      </c>
      <c r="J190" s="297">
        <v>0</v>
      </c>
      <c r="K190" s="297">
        <v>0</v>
      </c>
      <c r="L190" s="297">
        <v>0</v>
      </c>
      <c r="M190" s="297">
        <v>0</v>
      </c>
      <c r="N190" s="297">
        <v>12</v>
      </c>
      <c r="O190" s="297">
        <v>25.885873147823911</v>
      </c>
      <c r="P190" s="297">
        <v>25.885873147823911</v>
      </c>
      <c r="Q190" s="297">
        <v>25.885873147823911</v>
      </c>
      <c r="R190" s="297">
        <v>25.885873147823911</v>
      </c>
      <c r="S190" s="297">
        <v>0</v>
      </c>
      <c r="T190" s="297">
        <v>0</v>
      </c>
      <c r="U190" s="297">
        <v>0</v>
      </c>
      <c r="V190" s="297">
        <v>0</v>
      </c>
      <c r="W190" s="297">
        <v>0</v>
      </c>
      <c r="X190" s="297">
        <v>0</v>
      </c>
      <c r="Y190" s="417">
        <v>0</v>
      </c>
      <c r="Z190" s="417">
        <v>0</v>
      </c>
      <c r="AA190" s="417">
        <v>1</v>
      </c>
      <c r="AB190" s="417">
        <v>0</v>
      </c>
      <c r="AC190" s="417">
        <v>0</v>
      </c>
      <c r="AD190" s="417">
        <v>0</v>
      </c>
      <c r="AE190" s="417">
        <v>0</v>
      </c>
      <c r="AF190" s="417">
        <v>0</v>
      </c>
      <c r="AG190" s="417"/>
      <c r="AH190" s="417"/>
      <c r="AI190" s="417"/>
      <c r="AJ190" s="417"/>
      <c r="AK190" s="417"/>
      <c r="AL190" s="417"/>
      <c r="AM190" s="298">
        <f>SUM(Y190:AL190)</f>
        <v>1</v>
      </c>
    </row>
    <row r="191" spans="1:39" ht="15" hidden="1" outlineLevel="1">
      <c r="A191" s="756" t="s">
        <v>758</v>
      </c>
      <c r="B191" s="296" t="s">
        <v>245</v>
      </c>
      <c r="C191" s="293" t="s">
        <v>164</v>
      </c>
      <c r="D191" s="297">
        <v>74185.922224125999</v>
      </c>
      <c r="E191" s="297">
        <v>74185.922224125999</v>
      </c>
      <c r="F191" s="297">
        <v>74185.922224125999</v>
      </c>
      <c r="G191" s="297">
        <v>74185.922224125999</v>
      </c>
      <c r="H191" s="297">
        <v>0</v>
      </c>
      <c r="I191" s="297">
        <v>0</v>
      </c>
      <c r="J191" s="297">
        <v>0</v>
      </c>
      <c r="K191" s="297">
        <v>0</v>
      </c>
      <c r="L191" s="297">
        <v>0</v>
      </c>
      <c r="M191" s="297">
        <v>0</v>
      </c>
      <c r="N191" s="297">
        <f>N190</f>
        <v>12</v>
      </c>
      <c r="O191" s="297">
        <v>15.167197415</v>
      </c>
      <c r="P191" s="297">
        <v>15.167197415</v>
      </c>
      <c r="Q191" s="297">
        <v>15.167197415</v>
      </c>
      <c r="R191" s="297">
        <v>15.167197415</v>
      </c>
      <c r="S191" s="297">
        <v>0</v>
      </c>
      <c r="T191" s="297">
        <v>0</v>
      </c>
      <c r="U191" s="297">
        <v>0</v>
      </c>
      <c r="V191" s="297">
        <v>0</v>
      </c>
      <c r="W191" s="297">
        <v>0</v>
      </c>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hidden="1" outlineLevel="1">
      <c r="A192" s="756"/>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756" t="s">
        <v>752</v>
      </c>
      <c r="B193" s="316" t="s">
        <v>487</v>
      </c>
      <c r="C193" s="293" t="s">
        <v>25</v>
      </c>
      <c r="D193" s="297">
        <v>0</v>
      </c>
      <c r="E193" s="297">
        <v>0</v>
      </c>
      <c r="F193" s="297">
        <v>0</v>
      </c>
      <c r="G193" s="297">
        <v>0</v>
      </c>
      <c r="H193" s="297">
        <v>0</v>
      </c>
      <c r="I193" s="297">
        <v>0</v>
      </c>
      <c r="J193" s="297">
        <v>0</v>
      </c>
      <c r="K193" s="297">
        <v>0</v>
      </c>
      <c r="L193" s="297">
        <v>0</v>
      </c>
      <c r="M193" s="297">
        <v>0</v>
      </c>
      <c r="N193" s="293"/>
      <c r="O193" s="297">
        <v>0</v>
      </c>
      <c r="P193" s="297">
        <v>0</v>
      </c>
      <c r="Q193" s="297">
        <v>0</v>
      </c>
      <c r="R193" s="297">
        <v>0</v>
      </c>
      <c r="S193" s="297">
        <v>0</v>
      </c>
      <c r="T193" s="297">
        <v>0</v>
      </c>
      <c r="U193" s="297">
        <v>0</v>
      </c>
      <c r="V193" s="297">
        <v>0</v>
      </c>
      <c r="W193" s="297">
        <v>0</v>
      </c>
      <c r="X193" s="297">
        <v>0</v>
      </c>
      <c r="Y193" s="417">
        <v>0</v>
      </c>
      <c r="Z193" s="417">
        <v>0</v>
      </c>
      <c r="AA193" s="417">
        <v>0</v>
      </c>
      <c r="AB193" s="417">
        <v>0</v>
      </c>
      <c r="AC193" s="417">
        <v>0</v>
      </c>
      <c r="AD193" s="417">
        <v>0</v>
      </c>
      <c r="AE193" s="417">
        <v>0</v>
      </c>
      <c r="AF193" s="417">
        <v>0</v>
      </c>
      <c r="AG193" s="417"/>
      <c r="AH193" s="417"/>
      <c r="AI193" s="417"/>
      <c r="AJ193" s="417"/>
      <c r="AK193" s="417"/>
      <c r="AL193" s="417"/>
      <c r="AM193" s="298">
        <f>SUM(Y193:AL193)</f>
        <v>0</v>
      </c>
    </row>
    <row r="194" spans="1:39" s="285" customFormat="1" ht="15" hidden="1" outlineLevel="1">
      <c r="A194" s="756"/>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hidden="1" outlineLevel="1">
      <c r="A195" s="756"/>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756" t="s">
        <v>753</v>
      </c>
      <c r="B196" s="316" t="s">
        <v>488</v>
      </c>
      <c r="C196" s="293" t="s">
        <v>25</v>
      </c>
      <c r="D196" s="297">
        <v>0</v>
      </c>
      <c r="E196" s="297">
        <v>0</v>
      </c>
      <c r="F196" s="297">
        <v>0</v>
      </c>
      <c r="G196" s="297">
        <v>0</v>
      </c>
      <c r="H196" s="297">
        <v>0</v>
      </c>
      <c r="I196" s="297">
        <v>0</v>
      </c>
      <c r="J196" s="297">
        <v>0</v>
      </c>
      <c r="K196" s="297">
        <v>0</v>
      </c>
      <c r="L196" s="297">
        <v>0</v>
      </c>
      <c r="M196" s="297">
        <v>0</v>
      </c>
      <c r="N196" s="293"/>
      <c r="O196" s="297">
        <v>0</v>
      </c>
      <c r="P196" s="297">
        <v>0</v>
      </c>
      <c r="Q196" s="297">
        <v>0</v>
      </c>
      <c r="R196" s="297">
        <v>0</v>
      </c>
      <c r="S196" s="297">
        <v>0</v>
      </c>
      <c r="T196" s="297">
        <v>0</v>
      </c>
      <c r="U196" s="297">
        <v>0</v>
      </c>
      <c r="V196" s="297">
        <v>0</v>
      </c>
      <c r="W196" s="297">
        <v>0</v>
      </c>
      <c r="X196" s="297">
        <v>0</v>
      </c>
      <c r="Y196" s="417">
        <v>0</v>
      </c>
      <c r="Z196" s="417">
        <v>0</v>
      </c>
      <c r="AA196" s="417">
        <v>0</v>
      </c>
      <c r="AB196" s="417">
        <v>0</v>
      </c>
      <c r="AC196" s="417">
        <v>0</v>
      </c>
      <c r="AD196" s="417">
        <v>0</v>
      </c>
      <c r="AE196" s="417">
        <v>0</v>
      </c>
      <c r="AF196" s="417">
        <v>0</v>
      </c>
      <c r="AG196" s="417"/>
      <c r="AH196" s="417"/>
      <c r="AI196" s="417"/>
      <c r="AJ196" s="417"/>
      <c r="AK196" s="417"/>
      <c r="AL196" s="417"/>
      <c r="AM196" s="298">
        <f>SUM(Y196:AL196)</f>
        <v>0</v>
      </c>
    </row>
    <row r="197" spans="1:39" s="285" customFormat="1" ht="15" hidden="1" outlineLevel="1">
      <c r="A197" s="756"/>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hidden="1" outlineLevel="1">
      <c r="A198" s="756"/>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756" t="s">
        <v>754</v>
      </c>
      <c r="B199" s="316" t="s">
        <v>9</v>
      </c>
      <c r="C199" s="293" t="s">
        <v>25</v>
      </c>
      <c r="D199" s="297">
        <v>3427.7</v>
      </c>
      <c r="E199" s="297">
        <v>0</v>
      </c>
      <c r="F199" s="297">
        <v>0</v>
      </c>
      <c r="G199" s="297">
        <v>0</v>
      </c>
      <c r="H199" s="297">
        <v>0</v>
      </c>
      <c r="I199" s="297">
        <v>0</v>
      </c>
      <c r="J199" s="297">
        <v>0</v>
      </c>
      <c r="K199" s="297">
        <v>0</v>
      </c>
      <c r="L199" s="297">
        <v>0</v>
      </c>
      <c r="M199" s="297">
        <v>0</v>
      </c>
      <c r="N199" s="293"/>
      <c r="O199" s="297">
        <v>235.81870500000002</v>
      </c>
      <c r="P199" s="297">
        <v>0</v>
      </c>
      <c r="Q199" s="297">
        <v>0</v>
      </c>
      <c r="R199" s="297">
        <v>0</v>
      </c>
      <c r="S199" s="297">
        <v>0</v>
      </c>
      <c r="T199" s="297">
        <v>0</v>
      </c>
      <c r="U199" s="297">
        <v>0</v>
      </c>
      <c r="V199" s="297">
        <v>0</v>
      </c>
      <c r="W199" s="297">
        <v>0</v>
      </c>
      <c r="X199" s="297">
        <v>0</v>
      </c>
      <c r="Y199" s="417">
        <v>0</v>
      </c>
      <c r="Z199" s="417">
        <v>0</v>
      </c>
      <c r="AA199" s="417">
        <v>0</v>
      </c>
      <c r="AB199" s="417">
        <v>0</v>
      </c>
      <c r="AC199" s="417">
        <v>0</v>
      </c>
      <c r="AD199" s="417">
        <v>0</v>
      </c>
      <c r="AE199" s="417">
        <v>0</v>
      </c>
      <c r="AF199" s="417">
        <v>0</v>
      </c>
      <c r="AG199" s="417"/>
      <c r="AH199" s="417"/>
      <c r="AI199" s="417"/>
      <c r="AJ199" s="417"/>
      <c r="AK199" s="417"/>
      <c r="AL199" s="417"/>
      <c r="AM199" s="298">
        <f>SUM(Y199:AL199)</f>
        <v>0</v>
      </c>
    </row>
    <row r="200" spans="1:39" ht="15" hidden="1" outlineLevel="1">
      <c r="A200" s="756"/>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hidden="1" outlineLevel="1">
      <c r="A201" s="756"/>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hidden="1" outlineLevel="1">
      <c r="A202" s="758"/>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756" t="s">
        <v>759</v>
      </c>
      <c r="B203" s="317" t="s">
        <v>11</v>
      </c>
      <c r="C203" s="293" t="s">
        <v>25</v>
      </c>
      <c r="D203" s="297">
        <v>0</v>
      </c>
      <c r="E203" s="297">
        <v>0</v>
      </c>
      <c r="F203" s="297">
        <v>0</v>
      </c>
      <c r="G203" s="297">
        <v>0</v>
      </c>
      <c r="H203" s="297">
        <v>0</v>
      </c>
      <c r="I203" s="297">
        <v>0</v>
      </c>
      <c r="J203" s="297">
        <v>0</v>
      </c>
      <c r="K203" s="297">
        <v>0</v>
      </c>
      <c r="L203" s="297">
        <v>0</v>
      </c>
      <c r="M203" s="297">
        <v>0</v>
      </c>
      <c r="N203" s="297">
        <v>12</v>
      </c>
      <c r="O203" s="297">
        <v>0</v>
      </c>
      <c r="P203" s="297">
        <v>0</v>
      </c>
      <c r="Q203" s="297">
        <v>0</v>
      </c>
      <c r="R203" s="297">
        <v>0</v>
      </c>
      <c r="S203" s="297">
        <v>0</v>
      </c>
      <c r="T203" s="297">
        <v>0</v>
      </c>
      <c r="U203" s="297">
        <v>0</v>
      </c>
      <c r="V203" s="297">
        <v>0</v>
      </c>
      <c r="W203" s="297">
        <v>0</v>
      </c>
      <c r="X203" s="297">
        <v>0</v>
      </c>
      <c r="Y203" s="428">
        <v>0</v>
      </c>
      <c r="Z203" s="417">
        <v>0</v>
      </c>
      <c r="AA203" s="417">
        <v>0</v>
      </c>
      <c r="AB203" s="417">
        <v>0</v>
      </c>
      <c r="AC203" s="417">
        <v>0</v>
      </c>
      <c r="AD203" s="417">
        <v>0</v>
      </c>
      <c r="AE203" s="417">
        <v>0</v>
      </c>
      <c r="AF203" s="417">
        <v>0</v>
      </c>
      <c r="AG203" s="417"/>
      <c r="AH203" s="417"/>
      <c r="AI203" s="417"/>
      <c r="AJ203" s="417"/>
      <c r="AK203" s="417"/>
      <c r="AL203" s="417"/>
      <c r="AM203" s="298">
        <f>SUM(Y203:AL203)</f>
        <v>0</v>
      </c>
    </row>
    <row r="204" spans="1:39" ht="15" hidden="1" outlineLevel="1">
      <c r="A204" s="756"/>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hidden="1" outlineLevel="1">
      <c r="A205" s="759"/>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756" t="s">
        <v>760</v>
      </c>
      <c r="B206" s="317" t="s">
        <v>12</v>
      </c>
      <c r="C206" s="293" t="s">
        <v>25</v>
      </c>
      <c r="D206" s="297">
        <v>0</v>
      </c>
      <c r="E206" s="297">
        <v>0</v>
      </c>
      <c r="F206" s="297">
        <v>0</v>
      </c>
      <c r="G206" s="297">
        <v>0</v>
      </c>
      <c r="H206" s="297">
        <v>0</v>
      </c>
      <c r="I206" s="297">
        <v>0</v>
      </c>
      <c r="J206" s="297">
        <v>0</v>
      </c>
      <c r="K206" s="297">
        <v>0</v>
      </c>
      <c r="L206" s="297">
        <v>0</v>
      </c>
      <c r="M206" s="297">
        <v>0</v>
      </c>
      <c r="N206" s="297">
        <v>12</v>
      </c>
      <c r="O206" s="297">
        <v>0</v>
      </c>
      <c r="P206" s="297">
        <v>0</v>
      </c>
      <c r="Q206" s="297">
        <v>0</v>
      </c>
      <c r="R206" s="297">
        <v>0</v>
      </c>
      <c r="S206" s="297">
        <v>0</v>
      </c>
      <c r="T206" s="297">
        <v>0</v>
      </c>
      <c r="U206" s="297">
        <v>0</v>
      </c>
      <c r="V206" s="297">
        <v>0</v>
      </c>
      <c r="W206" s="297">
        <v>0</v>
      </c>
      <c r="X206" s="297">
        <v>0</v>
      </c>
      <c r="Y206" s="412">
        <v>0</v>
      </c>
      <c r="Z206" s="417">
        <v>0</v>
      </c>
      <c r="AA206" s="417">
        <v>0</v>
      </c>
      <c r="AB206" s="417">
        <v>0</v>
      </c>
      <c r="AC206" s="417">
        <v>0</v>
      </c>
      <c r="AD206" s="417">
        <v>0</v>
      </c>
      <c r="AE206" s="417">
        <v>0</v>
      </c>
      <c r="AF206" s="417">
        <v>0</v>
      </c>
      <c r="AG206" s="417"/>
      <c r="AH206" s="417"/>
      <c r="AI206" s="417"/>
      <c r="AJ206" s="417"/>
      <c r="AK206" s="417"/>
      <c r="AL206" s="417"/>
      <c r="AM206" s="298">
        <f>SUM(Y206:AL206)</f>
        <v>0</v>
      </c>
    </row>
    <row r="207" spans="1:39" ht="15" hidden="1" outlineLevel="1">
      <c r="A207" s="756"/>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hidden="1" outlineLevel="1">
      <c r="A208" s="756"/>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756" t="s">
        <v>761</v>
      </c>
      <c r="B209" s="317" t="s">
        <v>13</v>
      </c>
      <c r="C209" s="293" t="s">
        <v>25</v>
      </c>
      <c r="D209" s="297">
        <v>667662.71672247676</v>
      </c>
      <c r="E209" s="297">
        <v>667662.71672247676</v>
      </c>
      <c r="F209" s="297">
        <v>667662.71672247676</v>
      </c>
      <c r="G209" s="297">
        <v>667662.71672247676</v>
      </c>
      <c r="H209" s="297">
        <v>667662.71672247676</v>
      </c>
      <c r="I209" s="297">
        <v>667662.71672247676</v>
      </c>
      <c r="J209" s="297">
        <v>667662.71672247676</v>
      </c>
      <c r="K209" s="297">
        <v>667662.71672247676</v>
      </c>
      <c r="L209" s="297">
        <v>667662.71672247676</v>
      </c>
      <c r="M209" s="297">
        <v>667662.71672247676</v>
      </c>
      <c r="N209" s="297">
        <v>12</v>
      </c>
      <c r="O209" s="297">
        <v>76.934979994366302</v>
      </c>
      <c r="P209" s="297">
        <v>76.934979994366302</v>
      </c>
      <c r="Q209" s="297">
        <v>76.934979994366302</v>
      </c>
      <c r="R209" s="297">
        <v>76.934979994366302</v>
      </c>
      <c r="S209" s="297">
        <v>76.934979994366302</v>
      </c>
      <c r="T209" s="297">
        <v>76.934979994366302</v>
      </c>
      <c r="U209" s="297">
        <v>76.934979994366302</v>
      </c>
      <c r="V209" s="297">
        <v>76.934979994366302</v>
      </c>
      <c r="W209" s="297">
        <v>76.934979994366302</v>
      </c>
      <c r="X209" s="297">
        <v>76.934979994366302</v>
      </c>
      <c r="Y209" s="412">
        <v>0</v>
      </c>
      <c r="Z209" s="417">
        <v>0</v>
      </c>
      <c r="AA209" s="417">
        <v>0</v>
      </c>
      <c r="AB209" s="417">
        <v>0</v>
      </c>
      <c r="AC209" s="417">
        <v>0</v>
      </c>
      <c r="AD209" s="417">
        <v>1</v>
      </c>
      <c r="AE209" s="417">
        <v>0</v>
      </c>
      <c r="AF209" s="417">
        <v>0</v>
      </c>
      <c r="AG209" s="417"/>
      <c r="AH209" s="417"/>
      <c r="AI209" s="417"/>
      <c r="AJ209" s="417"/>
      <c r="AK209" s="417"/>
      <c r="AL209" s="417"/>
      <c r="AM209" s="298">
        <f>SUM(Y209:AL209)</f>
        <v>1</v>
      </c>
    </row>
    <row r="210" spans="1:39" ht="15" hidden="1" outlineLevel="1">
      <c r="A210" s="756" t="s">
        <v>764</v>
      </c>
      <c r="B210" s="296" t="s">
        <v>245</v>
      </c>
      <c r="C210" s="293" t="s">
        <v>164</v>
      </c>
      <c r="D210" s="297">
        <v>512100</v>
      </c>
      <c r="E210" s="297">
        <v>496386</v>
      </c>
      <c r="F210" s="297">
        <v>496386</v>
      </c>
      <c r="G210" s="297">
        <v>496386</v>
      </c>
      <c r="H210" s="297">
        <v>496386</v>
      </c>
      <c r="I210" s="297">
        <v>512100</v>
      </c>
      <c r="J210" s="297">
        <v>512100</v>
      </c>
      <c r="K210" s="297">
        <v>512100</v>
      </c>
      <c r="L210" s="297">
        <v>512100</v>
      </c>
      <c r="M210" s="297">
        <v>512100</v>
      </c>
      <c r="N210" s="297">
        <f>N209</f>
        <v>12</v>
      </c>
      <c r="O210" s="297">
        <v>55.575000000000003</v>
      </c>
      <c r="P210" s="297">
        <v>55.575000000000003</v>
      </c>
      <c r="Q210" s="297">
        <v>55.575000000000003</v>
      </c>
      <c r="R210" s="297">
        <v>55.575000000000003</v>
      </c>
      <c r="S210" s="297">
        <v>55.575000000000003</v>
      </c>
      <c r="T210" s="297">
        <v>55.575000000000003</v>
      </c>
      <c r="U210" s="297">
        <v>55.575000000000003</v>
      </c>
      <c r="V210" s="297">
        <v>55.575000000000003</v>
      </c>
      <c r="W210" s="297">
        <v>55.575000000000003</v>
      </c>
      <c r="X210" s="297">
        <v>55.575000000000003</v>
      </c>
      <c r="Y210" s="413">
        <f>Y209</f>
        <v>0</v>
      </c>
      <c r="Z210" s="413">
        <f>Z209</f>
        <v>0</v>
      </c>
      <c r="AA210" s="413">
        <f t="shared" ref="AA210:AL210" si="56">AA209</f>
        <v>0</v>
      </c>
      <c r="AB210" s="413">
        <f t="shared" si="56"/>
        <v>0</v>
      </c>
      <c r="AC210" s="413">
        <f t="shared" si="56"/>
        <v>0</v>
      </c>
      <c r="AD210" s="413">
        <f t="shared" si="56"/>
        <v>1</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hidden="1" outlineLevel="1">
      <c r="A211" s="756"/>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756" t="s">
        <v>762</v>
      </c>
      <c r="B212" s="317" t="s">
        <v>22</v>
      </c>
      <c r="C212" s="293" t="s">
        <v>25</v>
      </c>
      <c r="D212" s="297">
        <v>0</v>
      </c>
      <c r="E212" s="297">
        <v>0</v>
      </c>
      <c r="F212" s="297">
        <v>0</v>
      </c>
      <c r="G212" s="297">
        <v>0</v>
      </c>
      <c r="H212" s="297">
        <v>0</v>
      </c>
      <c r="I212" s="297">
        <v>0</v>
      </c>
      <c r="J212" s="297">
        <v>0</v>
      </c>
      <c r="K212" s="297">
        <v>0</v>
      </c>
      <c r="L212" s="297">
        <v>0</v>
      </c>
      <c r="M212" s="297">
        <v>0</v>
      </c>
      <c r="N212" s="297">
        <v>12</v>
      </c>
      <c r="O212" s="297">
        <v>0</v>
      </c>
      <c r="P212" s="297">
        <v>0</v>
      </c>
      <c r="Q212" s="297">
        <v>0</v>
      </c>
      <c r="R212" s="297">
        <v>0</v>
      </c>
      <c r="S212" s="297">
        <v>0</v>
      </c>
      <c r="T212" s="297">
        <v>0</v>
      </c>
      <c r="U212" s="297">
        <v>0</v>
      </c>
      <c r="V212" s="297">
        <v>0</v>
      </c>
      <c r="W212" s="297">
        <v>0</v>
      </c>
      <c r="X212" s="297">
        <v>0</v>
      </c>
      <c r="Y212" s="412">
        <v>0</v>
      </c>
      <c r="Z212" s="417">
        <v>0</v>
      </c>
      <c r="AA212" s="417">
        <v>0</v>
      </c>
      <c r="AB212" s="417">
        <v>0</v>
      </c>
      <c r="AC212" s="417">
        <v>0</v>
      </c>
      <c r="AD212" s="417">
        <v>0</v>
      </c>
      <c r="AE212" s="417">
        <v>0</v>
      </c>
      <c r="AF212" s="417">
        <v>0</v>
      </c>
      <c r="AG212" s="417"/>
      <c r="AH212" s="417"/>
      <c r="AI212" s="417"/>
      <c r="AJ212" s="417"/>
      <c r="AK212" s="417"/>
      <c r="AL212" s="417"/>
      <c r="AM212" s="298">
        <f>SUM(Y212:AL212)</f>
        <v>0</v>
      </c>
    </row>
    <row r="213" spans="1:39" ht="15" hidden="1" outlineLevel="1">
      <c r="A213" s="756"/>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hidden="1" outlineLevel="1">
      <c r="A214" s="756"/>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756" t="s">
        <v>763</v>
      </c>
      <c r="B215" s="317" t="s">
        <v>9</v>
      </c>
      <c r="C215" s="293" t="s">
        <v>25</v>
      </c>
      <c r="D215" s="297">
        <v>24195.06</v>
      </c>
      <c r="E215" s="297">
        <v>0</v>
      </c>
      <c r="F215" s="297">
        <v>0</v>
      </c>
      <c r="G215" s="297">
        <v>0</v>
      </c>
      <c r="H215" s="297">
        <v>0</v>
      </c>
      <c r="I215" s="297">
        <v>0</v>
      </c>
      <c r="J215" s="297">
        <v>0</v>
      </c>
      <c r="K215" s="297">
        <v>0</v>
      </c>
      <c r="L215" s="297">
        <v>0</v>
      </c>
      <c r="M215" s="297">
        <v>0</v>
      </c>
      <c r="N215" s="293"/>
      <c r="O215" s="297">
        <v>1003.9625350000001</v>
      </c>
      <c r="P215" s="297">
        <v>0</v>
      </c>
      <c r="Q215" s="297">
        <v>0</v>
      </c>
      <c r="R215" s="297">
        <v>0</v>
      </c>
      <c r="S215" s="297">
        <v>0</v>
      </c>
      <c r="T215" s="297">
        <v>0</v>
      </c>
      <c r="U215" s="297">
        <v>0</v>
      </c>
      <c r="V215" s="297">
        <v>0</v>
      </c>
      <c r="W215" s="297">
        <v>0</v>
      </c>
      <c r="X215" s="297">
        <v>0</v>
      </c>
      <c r="Y215" s="412">
        <v>0</v>
      </c>
      <c r="Z215" s="417">
        <v>0</v>
      </c>
      <c r="AA215" s="417">
        <v>0</v>
      </c>
      <c r="AB215" s="417">
        <v>0</v>
      </c>
      <c r="AC215" s="417">
        <v>0</v>
      </c>
      <c r="AD215" s="417">
        <v>0</v>
      </c>
      <c r="AE215" s="417">
        <v>0</v>
      </c>
      <c r="AF215" s="417">
        <v>0</v>
      </c>
      <c r="AG215" s="417"/>
      <c r="AH215" s="417"/>
      <c r="AI215" s="417"/>
      <c r="AJ215" s="417"/>
      <c r="AK215" s="417"/>
      <c r="AL215" s="417"/>
      <c r="AM215" s="298">
        <f>SUM(Y215:AL215)</f>
        <v>0</v>
      </c>
    </row>
    <row r="216" spans="1:39" ht="15" hidden="1" outlineLevel="1">
      <c r="A216" s="756"/>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hidden="1" outlineLevel="1">
      <c r="A217" s="756"/>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hidden="1" outlineLevel="1">
      <c r="A218" s="758"/>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756" t="s">
        <v>765</v>
      </c>
      <c r="B219" s="317" t="s">
        <v>14</v>
      </c>
      <c r="C219" s="293" t="s">
        <v>25</v>
      </c>
      <c r="D219" s="297">
        <v>989326.28814697277</v>
      </c>
      <c r="E219" s="297">
        <v>989326.28790283203</v>
      </c>
      <c r="F219" s="297">
        <v>989326.28790283203</v>
      </c>
      <c r="G219" s="297">
        <v>989326.28814697277</v>
      </c>
      <c r="H219" s="297">
        <v>983691.28814697266</v>
      </c>
      <c r="I219" s="297">
        <v>983691.28814697266</v>
      </c>
      <c r="J219" s="297">
        <v>948751.15203857422</v>
      </c>
      <c r="K219" s="297">
        <v>946012.33792114258</v>
      </c>
      <c r="L219" s="297">
        <v>371496.33792114258</v>
      </c>
      <c r="M219" s="297">
        <v>366615.33792114258</v>
      </c>
      <c r="N219" s="293"/>
      <c r="O219" s="297">
        <v>98.965070463731507</v>
      </c>
      <c r="P219" s="297">
        <v>98.965070463731507</v>
      </c>
      <c r="Q219" s="297">
        <v>98.965070463731507</v>
      </c>
      <c r="R219" s="297">
        <v>98.965070463731507</v>
      </c>
      <c r="S219" s="297">
        <v>98.781440332546481</v>
      </c>
      <c r="T219" s="297">
        <v>98.781440332546481</v>
      </c>
      <c r="U219" s="297">
        <v>96.96642998141769</v>
      </c>
      <c r="V219" s="297">
        <v>96.96642998141769</v>
      </c>
      <c r="W219" s="297">
        <v>67.122456702185417</v>
      </c>
      <c r="X219" s="297">
        <v>61.896202745629125</v>
      </c>
      <c r="Y219" s="472">
        <v>1</v>
      </c>
      <c r="Z219" s="412">
        <v>0</v>
      </c>
      <c r="AA219" s="412">
        <v>0</v>
      </c>
      <c r="AB219" s="412">
        <v>0</v>
      </c>
      <c r="AC219" s="412">
        <v>0</v>
      </c>
      <c r="AD219" s="412">
        <v>0</v>
      </c>
      <c r="AE219" s="412">
        <v>0</v>
      </c>
      <c r="AF219" s="412">
        <v>0</v>
      </c>
      <c r="AG219" s="412"/>
      <c r="AH219" s="412"/>
      <c r="AI219" s="412"/>
      <c r="AJ219" s="412"/>
      <c r="AK219" s="412"/>
      <c r="AL219" s="412"/>
      <c r="AM219" s="298">
        <f>SUM(Y219:AL219)</f>
        <v>1</v>
      </c>
    </row>
    <row r="220" spans="1:39" ht="15" hidden="1" outlineLevel="1">
      <c r="A220" s="756" t="s">
        <v>766</v>
      </c>
      <c r="B220" s="296" t="s">
        <v>245</v>
      </c>
      <c r="C220" s="293" t="s">
        <v>164</v>
      </c>
      <c r="D220" s="297">
        <v>0</v>
      </c>
      <c r="E220" s="297">
        <v>0</v>
      </c>
      <c r="F220" s="297">
        <v>0</v>
      </c>
      <c r="G220" s="297">
        <v>0</v>
      </c>
      <c r="H220" s="297">
        <v>0</v>
      </c>
      <c r="I220" s="297">
        <v>0</v>
      </c>
      <c r="J220" s="297">
        <v>0</v>
      </c>
      <c r="K220" s="297">
        <v>0</v>
      </c>
      <c r="L220" s="297">
        <v>0</v>
      </c>
      <c r="M220" s="297">
        <v>0</v>
      </c>
      <c r="N220" s="470"/>
      <c r="O220" s="297">
        <v>0</v>
      </c>
      <c r="P220" s="297">
        <v>0</v>
      </c>
      <c r="Q220" s="297">
        <v>0</v>
      </c>
      <c r="R220" s="297">
        <v>0</v>
      </c>
      <c r="S220" s="297">
        <v>0</v>
      </c>
      <c r="T220" s="297">
        <v>0</v>
      </c>
      <c r="U220" s="297">
        <v>0</v>
      </c>
      <c r="V220" s="297">
        <v>0</v>
      </c>
      <c r="W220" s="297">
        <v>0</v>
      </c>
      <c r="X220" s="297">
        <v>0</v>
      </c>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hidden="1" outlineLevel="1">
      <c r="A221" s="756"/>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hidden="1" outlineLevel="1">
      <c r="A222" s="758"/>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756" t="s">
        <v>775</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756"/>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hidden="1" outlineLevel="1">
      <c r="A225" s="756"/>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756" t="s">
        <v>776</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756"/>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hidden="1" outlineLevel="1">
      <c r="A228" s="756"/>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hidden="1" outlineLevel="1">
      <c r="A229" s="758"/>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756" t="s">
        <v>767</v>
      </c>
      <c r="B230" s="323" t="s">
        <v>16</v>
      </c>
      <c r="C230" s="293" t="s">
        <v>25</v>
      </c>
      <c r="D230" s="297">
        <v>0</v>
      </c>
      <c r="E230" s="297">
        <v>0</v>
      </c>
      <c r="F230" s="297">
        <v>0</v>
      </c>
      <c r="G230" s="297">
        <v>0</v>
      </c>
      <c r="H230" s="297">
        <v>0</v>
      </c>
      <c r="I230" s="297">
        <v>0</v>
      </c>
      <c r="J230" s="297">
        <v>0</v>
      </c>
      <c r="K230" s="297">
        <v>0</v>
      </c>
      <c r="L230" s="297">
        <v>0</v>
      </c>
      <c r="M230" s="297">
        <v>0</v>
      </c>
      <c r="N230" s="297">
        <v>12</v>
      </c>
      <c r="O230" s="297">
        <v>0</v>
      </c>
      <c r="P230" s="297">
        <v>0</v>
      </c>
      <c r="Q230" s="297">
        <v>0</v>
      </c>
      <c r="R230" s="297">
        <v>0</v>
      </c>
      <c r="S230" s="297">
        <v>0</v>
      </c>
      <c r="T230" s="297">
        <v>0</v>
      </c>
      <c r="U230" s="297">
        <v>0</v>
      </c>
      <c r="V230" s="297">
        <v>0</v>
      </c>
      <c r="W230" s="297">
        <v>0</v>
      </c>
      <c r="X230" s="297">
        <v>0</v>
      </c>
      <c r="Y230" s="428">
        <v>0</v>
      </c>
      <c r="Z230" s="417">
        <v>0</v>
      </c>
      <c r="AA230" s="471">
        <v>0</v>
      </c>
      <c r="AB230" s="417">
        <v>0</v>
      </c>
      <c r="AC230" s="417">
        <v>0</v>
      </c>
      <c r="AD230" s="417">
        <v>0</v>
      </c>
      <c r="AE230" s="417">
        <v>0</v>
      </c>
      <c r="AF230" s="417">
        <v>0</v>
      </c>
      <c r="AG230" s="417"/>
      <c r="AH230" s="417"/>
      <c r="AI230" s="417"/>
      <c r="AJ230" s="417"/>
      <c r="AK230" s="417"/>
      <c r="AL230" s="417"/>
      <c r="AM230" s="298">
        <f>SUM(Y230:AL230)</f>
        <v>0</v>
      </c>
    </row>
    <row r="231" spans="1:39" ht="15" hidden="1" outlineLevel="1">
      <c r="A231" s="756"/>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hidden="1" outlineLevel="1">
      <c r="A232" s="759"/>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756" t="s">
        <v>768</v>
      </c>
      <c r="B233" s="323" t="s">
        <v>17</v>
      </c>
      <c r="C233" s="293" t="s">
        <v>25</v>
      </c>
      <c r="D233" s="297">
        <v>148198.23959544348</v>
      </c>
      <c r="E233" s="297">
        <v>148198.23959544348</v>
      </c>
      <c r="F233" s="297">
        <v>148198.23959544348</v>
      </c>
      <c r="G233" s="297">
        <v>148198.23959544348</v>
      </c>
      <c r="H233" s="297">
        <v>148198.23959544348</v>
      </c>
      <c r="I233" s="297">
        <v>148198.23959544348</v>
      </c>
      <c r="J233" s="297">
        <v>148198.23959544348</v>
      </c>
      <c r="K233" s="297">
        <v>148198.23959544348</v>
      </c>
      <c r="L233" s="297">
        <v>148198.23959544348</v>
      </c>
      <c r="M233" s="297">
        <v>148198.23959544348</v>
      </c>
      <c r="N233" s="297">
        <v>12</v>
      </c>
      <c r="O233" s="297">
        <v>30.279775673169745</v>
      </c>
      <c r="P233" s="297">
        <v>30.279775673169745</v>
      </c>
      <c r="Q233" s="297">
        <v>30.279775673169745</v>
      </c>
      <c r="R233" s="297">
        <v>30.279775673169745</v>
      </c>
      <c r="S233" s="297">
        <v>30.279775673169745</v>
      </c>
      <c r="T233" s="297">
        <v>30.279775673169745</v>
      </c>
      <c r="U233" s="297">
        <v>30.279775673169745</v>
      </c>
      <c r="V233" s="297">
        <v>30.279775673169745</v>
      </c>
      <c r="W233" s="297">
        <v>30.279775673169745</v>
      </c>
      <c r="X233" s="297">
        <v>30.279775673169745</v>
      </c>
      <c r="Y233" s="428">
        <v>0</v>
      </c>
      <c r="Z233" s="417">
        <v>1</v>
      </c>
      <c r="AA233" s="417">
        <v>0</v>
      </c>
      <c r="AB233" s="417">
        <v>0</v>
      </c>
      <c r="AC233" s="417">
        <v>0</v>
      </c>
      <c r="AD233" s="417">
        <v>0</v>
      </c>
      <c r="AE233" s="417">
        <v>0</v>
      </c>
      <c r="AF233" s="417">
        <v>0</v>
      </c>
      <c r="AG233" s="417"/>
      <c r="AH233" s="417"/>
      <c r="AI233" s="417"/>
      <c r="AJ233" s="417"/>
      <c r="AK233" s="417"/>
      <c r="AL233" s="417"/>
      <c r="AM233" s="298">
        <f>SUM(Y233:AL233)</f>
        <v>1</v>
      </c>
    </row>
    <row r="234" spans="1:39" ht="15" hidden="1" outlineLevel="1">
      <c r="A234" s="756"/>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1</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hidden="1" outlineLevel="1">
      <c r="A235" s="759"/>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756" t="s">
        <v>770</v>
      </c>
      <c r="B236" s="323" t="s">
        <v>18</v>
      </c>
      <c r="C236" s="293" t="s">
        <v>25</v>
      </c>
      <c r="D236" s="297">
        <v>0</v>
      </c>
      <c r="E236" s="297">
        <v>0</v>
      </c>
      <c r="F236" s="297">
        <v>0</v>
      </c>
      <c r="G236" s="297">
        <v>0</v>
      </c>
      <c r="H236" s="297">
        <v>0</v>
      </c>
      <c r="I236" s="297">
        <v>0</v>
      </c>
      <c r="J236" s="297">
        <v>0</v>
      </c>
      <c r="K236" s="297">
        <v>0</v>
      </c>
      <c r="L236" s="297">
        <v>0</v>
      </c>
      <c r="M236" s="297">
        <v>0</v>
      </c>
      <c r="N236" s="297">
        <v>0</v>
      </c>
      <c r="O236" s="297">
        <v>0</v>
      </c>
      <c r="P236" s="297">
        <v>0</v>
      </c>
      <c r="Q236" s="297">
        <v>0</v>
      </c>
      <c r="R236" s="297">
        <v>0</v>
      </c>
      <c r="S236" s="297">
        <v>0</v>
      </c>
      <c r="T236" s="297">
        <v>0</v>
      </c>
      <c r="U236" s="297">
        <v>0</v>
      </c>
      <c r="V236" s="297">
        <v>0</v>
      </c>
      <c r="W236" s="297">
        <v>0</v>
      </c>
      <c r="X236" s="297">
        <v>0</v>
      </c>
      <c r="Y236" s="428">
        <v>0</v>
      </c>
      <c r="Z236" s="417">
        <v>0</v>
      </c>
      <c r="AA236" s="417">
        <v>0</v>
      </c>
      <c r="AB236" s="417">
        <v>0</v>
      </c>
      <c r="AC236" s="417">
        <v>0</v>
      </c>
      <c r="AD236" s="417">
        <v>0</v>
      </c>
      <c r="AE236" s="417">
        <v>0</v>
      </c>
      <c r="AF236" s="417">
        <v>0</v>
      </c>
      <c r="AG236" s="417"/>
      <c r="AH236" s="417"/>
      <c r="AI236" s="417"/>
      <c r="AJ236" s="417"/>
      <c r="AK236" s="417"/>
      <c r="AL236" s="417"/>
      <c r="AM236" s="298">
        <f>SUM(Y236:AL236)</f>
        <v>0</v>
      </c>
    </row>
    <row r="237" spans="1:39" ht="15" hidden="1" outlineLevel="1">
      <c r="A237" s="756"/>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hidden="1" outlineLevel="1">
      <c r="A238" s="759"/>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756" t="s">
        <v>771</v>
      </c>
      <c r="B239" s="326" t="s">
        <v>19</v>
      </c>
      <c r="C239" s="293" t="s">
        <v>25</v>
      </c>
      <c r="D239" s="297">
        <v>0</v>
      </c>
      <c r="E239" s="297">
        <v>0</v>
      </c>
      <c r="F239" s="297">
        <v>0</v>
      </c>
      <c r="G239" s="297">
        <v>0</v>
      </c>
      <c r="H239" s="297">
        <v>0</v>
      </c>
      <c r="I239" s="297">
        <v>0</v>
      </c>
      <c r="J239" s="297">
        <v>0</v>
      </c>
      <c r="K239" s="297">
        <v>0</v>
      </c>
      <c r="L239" s="297">
        <v>0</v>
      </c>
      <c r="M239" s="297">
        <v>0</v>
      </c>
      <c r="N239" s="297">
        <v>0</v>
      </c>
      <c r="O239" s="297">
        <v>0</v>
      </c>
      <c r="P239" s="297">
        <v>0</v>
      </c>
      <c r="Q239" s="297">
        <v>0</v>
      </c>
      <c r="R239" s="297">
        <v>0</v>
      </c>
      <c r="S239" s="297">
        <v>0</v>
      </c>
      <c r="T239" s="297">
        <v>0</v>
      </c>
      <c r="U239" s="297">
        <v>0</v>
      </c>
      <c r="V239" s="297">
        <v>0</v>
      </c>
      <c r="W239" s="297">
        <v>0</v>
      </c>
      <c r="X239" s="297">
        <v>0</v>
      </c>
      <c r="Y239" s="428">
        <v>0</v>
      </c>
      <c r="Z239" s="417">
        <v>0</v>
      </c>
      <c r="AA239" s="417">
        <v>0</v>
      </c>
      <c r="AB239" s="417">
        <v>0</v>
      </c>
      <c r="AC239" s="417">
        <v>0</v>
      </c>
      <c r="AD239" s="417">
        <v>0</v>
      </c>
      <c r="AE239" s="417">
        <v>0</v>
      </c>
      <c r="AF239" s="417">
        <v>0</v>
      </c>
      <c r="AG239" s="417"/>
      <c r="AH239" s="417"/>
      <c r="AI239" s="417"/>
      <c r="AJ239" s="417"/>
      <c r="AK239" s="417"/>
      <c r="AL239" s="417"/>
      <c r="AM239" s="298">
        <f>SUM(Y239:AL239)</f>
        <v>0</v>
      </c>
    </row>
    <row r="240" spans="1:39" ht="15" hidden="1" outlineLevel="1">
      <c r="A240" s="756"/>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hidden="1" outlineLevel="1">
      <c r="A241" s="756"/>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756" t="s">
        <v>769</v>
      </c>
      <c r="B242" s="326" t="s">
        <v>490</v>
      </c>
      <c r="C242" s="293" t="s">
        <v>25</v>
      </c>
      <c r="D242" s="297">
        <v>0</v>
      </c>
      <c r="E242" s="297">
        <v>0</v>
      </c>
      <c r="F242" s="297">
        <v>0</v>
      </c>
      <c r="G242" s="297">
        <v>0</v>
      </c>
      <c r="H242" s="297">
        <v>0</v>
      </c>
      <c r="I242" s="297">
        <v>0</v>
      </c>
      <c r="J242" s="297">
        <v>0</v>
      </c>
      <c r="K242" s="297">
        <v>0</v>
      </c>
      <c r="L242" s="297">
        <v>0</v>
      </c>
      <c r="M242" s="297">
        <v>0</v>
      </c>
      <c r="N242" s="297">
        <v>0</v>
      </c>
      <c r="O242" s="297">
        <v>0</v>
      </c>
      <c r="P242" s="297">
        <v>0</v>
      </c>
      <c r="Q242" s="297">
        <v>0</v>
      </c>
      <c r="R242" s="297">
        <v>0</v>
      </c>
      <c r="S242" s="297">
        <v>0</v>
      </c>
      <c r="T242" s="297">
        <v>0</v>
      </c>
      <c r="U242" s="297">
        <v>0</v>
      </c>
      <c r="V242" s="297">
        <v>0</v>
      </c>
      <c r="W242" s="297">
        <v>0</v>
      </c>
      <c r="X242" s="297">
        <v>0</v>
      </c>
      <c r="Y242" s="412">
        <v>0</v>
      </c>
      <c r="Z242" s="412">
        <v>0</v>
      </c>
      <c r="AA242" s="412">
        <v>0</v>
      </c>
      <c r="AB242" s="412">
        <v>0</v>
      </c>
      <c r="AC242" s="412">
        <v>0</v>
      </c>
      <c r="AD242" s="412">
        <v>0</v>
      </c>
      <c r="AE242" s="412">
        <v>0</v>
      </c>
      <c r="AF242" s="412">
        <v>0</v>
      </c>
      <c r="AG242" s="412"/>
      <c r="AH242" s="412"/>
      <c r="AI242" s="412"/>
      <c r="AJ242" s="412"/>
      <c r="AK242" s="412"/>
      <c r="AL242" s="412"/>
      <c r="AM242" s="298">
        <f>SUM(Y242:AL242)</f>
        <v>0</v>
      </c>
    </row>
    <row r="243" spans="1:39" s="285" customFormat="1" ht="15" hidden="1" outlineLevel="1">
      <c r="A243" s="756"/>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hidden="1" outlineLevel="1">
      <c r="A244" s="756"/>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hidden="1" outlineLevel="1">
      <c r="A245" s="756"/>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756" t="s">
        <v>772</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756"/>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hidden="1" outlineLevel="1">
      <c r="A248" s="756"/>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756" t="s">
        <v>773</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756"/>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hidden="1" outlineLevel="1">
      <c r="A251" s="756"/>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756" t="s">
        <v>774</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756"/>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hidden="1" outlineLevel="1">
      <c r="A254" s="756"/>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ollapsed="1">
      <c r="A255" s="756"/>
      <c r="B255" s="329" t="s">
        <v>246</v>
      </c>
      <c r="C255" s="331"/>
      <c r="D255" s="331">
        <f>SUM(D150:D253)</f>
        <v>17913350.552009914</v>
      </c>
      <c r="E255" s="331"/>
      <c r="F255" s="331"/>
      <c r="G255" s="331"/>
      <c r="H255" s="331"/>
      <c r="I255" s="331"/>
      <c r="J255" s="331"/>
      <c r="K255" s="331"/>
      <c r="L255" s="331"/>
      <c r="M255" s="331"/>
      <c r="N255" s="331"/>
      <c r="O255" s="331">
        <f>SUM(O150:O253)</f>
        <v>4223.9090794066205</v>
      </c>
      <c r="P255" s="331"/>
      <c r="Q255" s="331"/>
      <c r="R255" s="331"/>
      <c r="S255" s="331"/>
      <c r="T255" s="331"/>
      <c r="U255" s="331"/>
      <c r="V255" s="331"/>
      <c r="W255" s="331"/>
      <c r="X255" s="331"/>
      <c r="Y255" s="331">
        <f>IF(Y149="kWh",SUMPRODUCT(D150:D253,Y150:Y253))</f>
        <v>1996817.1921323594</v>
      </c>
      <c r="Z255" s="746">
        <f>IF(Z149="kWh",SUMPRODUCT(D150:D253,Z150:Z253))</f>
        <v>1089231.9661807474</v>
      </c>
      <c r="AA255" s="331">
        <f>IF(AA149="kW",SUMPRODUCT(N150:N253,O150:O253,AA150:AA253),SUMPRODUCT(D150:D253,AA150:AA253))</f>
        <v>10924.253760841624</v>
      </c>
      <c r="AB255" s="331">
        <f>IF(AB149="kW",SUMPRODUCT(N150:N253,O150:O253,AB150:AB253),SUMPRODUCT(D150:D253,AB150:AB253))</f>
        <v>49.025875836443674</v>
      </c>
      <c r="AC255" s="331">
        <f>IF(AC149="kW",SUMPRODUCT(N150:N253,O150:O253,AC150:AC253),SUMPRODUCT(D150:D253,AC150:AC253))</f>
        <v>3491.7318234622662</v>
      </c>
      <c r="AD255" s="331">
        <f>IF(AD149="kW",SUMPRODUCT(N150:N253,O150:O253,AD150:AD253),SUMPRODUCT(D150:D253,AD150:AD253))</f>
        <v>13830.246760431166</v>
      </c>
      <c r="AE255" s="331">
        <f>IF(AE149="kW",SUMPRODUCT(N150:N253,O150:O253,AE150:AE253),SUMPRODUCT(D150:D253,AE150:AE253))</f>
        <v>40.854896530369729</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A256" s="756"/>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A257" s="756"/>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A258" s="756"/>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1.9766666666666665E-2</v>
      </c>
      <c r="Z258" s="343">
        <f>HLOOKUP(Z$20,'3.  Distribution Rates'!$C$122:$P$133,4,FALSE)</f>
        <v>1.6066666666666667E-2</v>
      </c>
      <c r="AA258" s="343">
        <f>HLOOKUP(AA$20,'3.  Distribution Rates'!$C$122:$P$133,4,FALSE)</f>
        <v>4.5983666666666672</v>
      </c>
      <c r="AB258" s="343">
        <f>HLOOKUP(AB$20,'3.  Distribution Rates'!$C$122:$P$133,4,FALSE)</f>
        <v>1.9214000000000002</v>
      </c>
      <c r="AC258" s="343">
        <f>HLOOKUP(AC$20,'3.  Distribution Rates'!$C$122:$P$133,4,FALSE)</f>
        <v>2.1683000000000003</v>
      </c>
      <c r="AD258" s="343">
        <f>HLOOKUP(AD$20,'3.  Distribution Rates'!$C$122:$P$133,4,FALSE)</f>
        <v>2.6074666666666668</v>
      </c>
      <c r="AE258" s="343">
        <f>HLOOKUP(AE$20,'3.  Distribution Rates'!$C$122:$P$133,4,FALSE)</f>
        <v>-7.9899999999999999E-2</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A259" s="756"/>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42006.435036824143</v>
      </c>
      <c r="Z259" s="380">
        <f t="shared" si="70"/>
        <v>33563.774327338782</v>
      </c>
      <c r="AA259" s="380">
        <f t="shared" si="70"/>
        <v>34629.749185669396</v>
      </c>
      <c r="AB259" s="380">
        <f t="shared" si="70"/>
        <v>0</v>
      </c>
      <c r="AC259" s="380">
        <f t="shared" si="70"/>
        <v>9032.836631407703</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6">
        <f>SUM(Y259:AL259)</f>
        <v>119232.79518124003</v>
      </c>
    </row>
    <row r="260" spans="1:41" ht="15">
      <c r="A260" s="756"/>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39470.419831149637</v>
      </c>
      <c r="Z260" s="380">
        <f t="shared" si="71"/>
        <v>17500.326923304008</v>
      </c>
      <c r="AA260" s="381">
        <f t="shared" si="71"/>
        <v>50233.724352062105</v>
      </c>
      <c r="AB260" s="381">
        <f t="shared" si="71"/>
        <v>94.198317832142891</v>
      </c>
      <c r="AC260" s="381">
        <f t="shared" si="71"/>
        <v>7571.1221128132329</v>
      </c>
      <c r="AD260" s="381">
        <f t="shared" si="71"/>
        <v>36061.907419598923</v>
      </c>
      <c r="AE260" s="381">
        <f t="shared" si="71"/>
        <v>-3.2643062327765411</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6">
        <f>SUM(Y260:AL260)</f>
        <v>150928.43465052728</v>
      </c>
    </row>
    <row r="261" spans="1:41" s="382" customFormat="1" ht="15.75">
      <c r="A261" s="757"/>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81476.854867973772</v>
      </c>
      <c r="Z261" s="348">
        <f t="shared" ref="Z261:AE261" si="73">SUM(Z259:Z260)</f>
        <v>51064.101250642794</v>
      </c>
      <c r="AA261" s="348">
        <f t="shared" si="73"/>
        <v>84863.473537731508</v>
      </c>
      <c r="AB261" s="348">
        <f t="shared" si="73"/>
        <v>94.198317832142891</v>
      </c>
      <c r="AC261" s="348">
        <f t="shared" si="73"/>
        <v>16603.958744220938</v>
      </c>
      <c r="AD261" s="348">
        <f t="shared" si="73"/>
        <v>36061.907419598923</v>
      </c>
      <c r="AE261" s="348">
        <f t="shared" si="73"/>
        <v>-3.2643062327765411</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270161.22983176733</v>
      </c>
    </row>
    <row r="262" spans="1:41" s="382" customFormat="1" ht="15.75">
      <c r="A262" s="757"/>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757"/>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270161.22983176733</v>
      </c>
    </row>
    <row r="264" spans="1:41" ht="15">
      <c r="A264" s="756"/>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A265" s="756"/>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1996817.1918882187</v>
      </c>
      <c r="Z265" s="293">
        <f>SUMPRODUCT(E150:E253,Z150:Z253)</f>
        <v>1085612.3168028314</v>
      </c>
      <c r="AA265" s="293">
        <f>IF(AA149="kW",SUMPRODUCT(N150:N253,P150:P253,AA150:AA253),SUMPRODUCT(E150:E253,AA150:AA253))</f>
        <v>10848.306285607661</v>
      </c>
      <c r="AB265" s="293">
        <f>IF(AB149="kW",SUMPRODUCT(N150:N253,P150:P253,AB150:AB253),SUMPRODUCT(E150:E253,AB150:AB253))</f>
        <v>48.668942532472052</v>
      </c>
      <c r="AC265" s="293">
        <f>IF(AC149="kW",SUMPRODUCT(N150:N253,P150:P253,AC150:AC253),SUMPRODUCT(E150:E253,AC150:AC253))</f>
        <v>3466.3102403682874</v>
      </c>
      <c r="AD265" s="293">
        <f>IF(AD149="kW",SUMPRODUCT(N150:N253,P150:P253,AD150:AD253),SUMPRODUCT(E150:E253, AD150:AD253))</f>
        <v>13741.132412206251</v>
      </c>
      <c r="AE265" s="293">
        <f>IF(AE149="kW",SUMPRODUCT(N150:N253,P150:P253,AE150:AE253),SUMPRODUCT(E150:E253,AE150:AE253))</f>
        <v>40.557452110393378</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A266" s="756"/>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1996817.1918882187</v>
      </c>
      <c r="Z266" s="293">
        <f>SUMPRODUCT(F150:F253,Z150:Z253)</f>
        <v>1083359.2288280146</v>
      </c>
      <c r="AA266" s="293">
        <f>IF(AA149="kW",SUMPRODUCT(N150:N253,Q150:Q253,AA150:AA253),SUMPRODUCT(F150:F253,AA150:AA253))</f>
        <v>10833.738394595344</v>
      </c>
      <c r="AB266" s="293">
        <f>IF(AB149="kW",SUMPRODUCT(N150:N253,Q150:Q253,AB150:AB253),SUMPRODUCT(F150:F253,AB150:AB253))</f>
        <v>48.600477248341051</v>
      </c>
      <c r="AC266" s="293">
        <f>IF(AC149="kW",SUMPRODUCT(N150:N253,Q150:Q253,AC150:AC253),SUMPRODUCT(F150:F253, AC150:AC253))</f>
        <v>3461.4339906874015</v>
      </c>
      <c r="AD266" s="293">
        <f>IF(AD149="kW",SUMPRODUCT(N150:N253,Q150:Q253,AD150:AD253),SUMPRODUCT(F150:F253, AD150:AD253))</f>
        <v>13724.038912934877</v>
      </c>
      <c r="AE266" s="293">
        <f>IF(AE149="kW",SUMPRODUCT(N150:N253,Q150:Q253,AE150:AE253),SUMPRODUCT(F150:F253,AE150:AE253))</f>
        <v>40.500397706950878</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A267" s="756"/>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1996533.0722641733</v>
      </c>
      <c r="Z267" s="293">
        <f>SUMPRODUCT(G150:G253,Z150:Z253)</f>
        <v>990612.44999080535</v>
      </c>
      <c r="AA267" s="293">
        <f>IF(AA149="kW",SUMPRODUCT(N150:N253,R150:R253,AA150:AA253),SUMPRODUCT(G150:G253,AA150:AA253))</f>
        <v>10818.879164499751</v>
      </c>
      <c r="AB267" s="293">
        <f>IF(AB149="kW",SUMPRODUCT(N150:N253,R150:R253,AB150:AB253),SUMPRODUCT(G150:G253,AB150:AB253))</f>
        <v>48.530642746586309</v>
      </c>
      <c r="AC267" s="293">
        <f>IF(AC149="kW",SUMPRODUCT(N150:N253,R150:R253,AC150:AC253),SUMPRODUCT(G150:G253, AC150:AC253))</f>
        <v>3456.4602222846474</v>
      </c>
      <c r="AD267" s="293">
        <f>IF(AD149="kW",SUMPRODUCT(N150:N253,R150:R253,AD150:AD253),SUMPRODUCT(G150:G253, AD150:AD253))</f>
        <v>13706.603565663443</v>
      </c>
      <c r="AE267" s="293">
        <f>IF(AE149="kW",SUMPRODUCT(N150:N253,R150:R253,AE150:AE253),SUMPRODUCT(G150:G253,AE150:AE253))</f>
        <v>40.442202288821925</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A268" s="756"/>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1907602.294984147</v>
      </c>
      <c r="Z268" s="293">
        <f>SUMPRODUCT(H150:H253,Z150:Z253)</f>
        <v>990612.44999080535</v>
      </c>
      <c r="AA268" s="293">
        <f>IF(AA149="kW",SUMPRODUCT(N150:N253,S150:S253,AA150:AA253),SUMPRODUCT(H150:H253,AA150:AA253))</f>
        <v>10326.242317745864</v>
      </c>
      <c r="AB268" s="293">
        <f>IF(AB149="kW",SUMPRODUCT(N150:N253,S150:S253,AB150:AB253),SUMPRODUCT(H150:H253,AB150:AB253))</f>
        <v>48.530642746586309</v>
      </c>
      <c r="AC268" s="293">
        <f>IF(AC149="kW",SUMPRODUCT(N150:N253,S150:S253,AC150:AC253),SUMPRODUCT(H150:H253, AC150:AC253))</f>
        <v>3456.4602222846474</v>
      </c>
      <c r="AD268" s="293">
        <f>IF(AD149="kW",SUMPRODUCT(N150:N253,S150:S253,AD150:AD253),SUMPRODUCT(H150:H253, AD150:AD253))</f>
        <v>13706.603565663443</v>
      </c>
      <c r="AE268" s="293">
        <f>IF(AE149="kW",SUMPRODUCT(N150:N253,S150:S253,AE150:AE253),SUMPRODUCT(H150:H253,AE150:AE253))</f>
        <v>40.442202288821925</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A269" s="756"/>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1802007.4208805705</v>
      </c>
      <c r="Z269" s="293">
        <f>SUMPRODUCT(I150:I253,Z150:Z253)</f>
        <v>841730.07473368442</v>
      </c>
      <c r="AA269" s="293">
        <f>IF(AA149="kW",SUMPRODUCT(N150:N253,T150:T253,AA150:AA253),SUMPRODUCT(I150:I253,AA150:AA253))</f>
        <v>9770.1995155021887</v>
      </c>
      <c r="AB269" s="293">
        <f>IF(AB149="kW",SUMPRODUCT(N150:N253,T150:T253,AB150:AB253),SUMPRODUCT(I150:I253,AB150:AB253))</f>
        <v>45.917386756929346</v>
      </c>
      <c r="AC269" s="293">
        <f>IF(AC149="kW",SUMPRODUCT(N150:N253,T150:T253,AC150:AC253),SUMPRODUCT(I150:I253, AC150:AC253))</f>
        <v>3270.3383234657458</v>
      </c>
      <c r="AD269" s="293">
        <f>IF(AD149="kW",SUMPRODUCT(N150:N253,T150:T253,AD150:AD253),SUMPRODUCT(I150:I253, AD150:AD253))</f>
        <v>13054.160653579089</v>
      </c>
      <c r="AE269" s="293">
        <f>IF(AE149="kW",SUMPRODUCT(N150:N253,T150:T253,AE150:AE253),SUMPRODUCT(I150:I253,AE150:AE253))</f>
        <v>38.264488964107791</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A270" s="756"/>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1659017.8425601867</v>
      </c>
      <c r="Z270" s="293">
        <f>SUMPRODUCT(J150:J253,Z150:Z253)</f>
        <v>823072.28411573183</v>
      </c>
      <c r="AA270" s="293">
        <f>IF(AA149="kW",SUMPRODUCT(N150:N253,U150:U253,AA150:AA253),SUMPRODUCT(J150:J253,AA150:AA253))</f>
        <v>9573.0096384347999</v>
      </c>
      <c r="AB270" s="293">
        <f>IF(AB149="kW",SUMPRODUCT(N150:N253,U150:U253,AB150:AB253),SUMPRODUCT(J150:J253,AB150:AB253))</f>
        <v>44.990645820320204</v>
      </c>
      <c r="AC270" s="293">
        <f>IF(AC149="kW",SUMPRODUCT(N150:N253,U150:U253,AC150:AC253),SUMPRODUCT(J150:J253, AC150:AC253))</f>
        <v>3204.3337745361391</v>
      </c>
      <c r="AD270" s="293">
        <f>IF(AD149="kW",SUMPRODUCT(N150:N253,U150:U253,AD150:AD253),SUMPRODUCT(J150:J253, AD150:AD253))</f>
        <v>12822.784333072341</v>
      </c>
      <c r="AE270" s="293">
        <f>IF(AE149="kW",SUMPRODUCT(N150:N253,U150:U253,AE150:AE253),SUMPRODUCT(J150:J253,AE150:AE253))</f>
        <v>37.492204850266837</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A271" s="756"/>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1655791.9941552908</v>
      </c>
      <c r="Z271" s="293">
        <f>SUMPRODUCT(K150:K253,Z150:Z253)</f>
        <v>823072.28411573183</v>
      </c>
      <c r="AA271" s="293">
        <f>IF(AA149="kW",SUMPRODUCT(N150:N253,V150:V253,AA150:AA253),SUMPRODUCT(K150:K253,AA150:AA253))</f>
        <v>9573.0096384347999</v>
      </c>
      <c r="AB271" s="293">
        <f>IF(AB149="kW",SUMPRODUCT(N150:N253,V150:V253,AB150:AB253),SUMPRODUCT(K150:K253,AB150:AB253))</f>
        <v>44.990645820320204</v>
      </c>
      <c r="AC271" s="293">
        <f>IF(AC149="kW",SUMPRODUCT(N150:N253,V150:V253,AC150:AC253),SUMPRODUCT(K150:K253, AC150:AC253))</f>
        <v>3204.3337745361391</v>
      </c>
      <c r="AD271" s="293">
        <f>IF(AD149="kW",SUMPRODUCT(N150:N253,V150:V253,AD150:AD253),SUMPRODUCT(K150:K253, AD150:AD253))</f>
        <v>12822.784333072341</v>
      </c>
      <c r="AE271" s="293">
        <f>IF(AE149="kW",SUMPRODUCT(N150:N253,V150:V253,AE150:AE253),SUMPRODUCT(K150:K253,AE150:AE253))</f>
        <v>37.492204850266837</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A272" s="756"/>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1081275.9941552908</v>
      </c>
      <c r="Z272" s="328">
        <f>SUMPRODUCT(L150:L253,Z150:Z253)</f>
        <v>778833.41402398411</v>
      </c>
      <c r="AA272" s="328">
        <f>IF(AA149="kW",SUMPRODUCT(N150:N253,W150:W253,AA150:AA253),SUMPRODUCT(L150:L253,AA150:AA253))</f>
        <v>8300.2206928005216</v>
      </c>
      <c r="AB272" s="328">
        <f>IF(AB149="kW",SUMPRODUCT(N150:N253,W150:W253,AB150:AB253),SUMPRODUCT(L150:L253,AB150:AB253))</f>
        <v>39.008870096712634</v>
      </c>
      <c r="AC272" s="328">
        <f>IF(AC149="kW",SUMPRODUCT(N150:N253,W150:W253,AC150:AC253),SUMPRODUCT(L150:L253, AC150:AC253))</f>
        <v>2778.2984146658669</v>
      </c>
      <c r="AD272" s="328">
        <f>IF(AD149="kW",SUMPRODUCT(N150:N253,W150:W253,AD150:AD253),SUMPRODUCT(L150:L253, AD150:AD253))</f>
        <v>11329.334327411649</v>
      </c>
      <c r="AE272" s="328">
        <f>IF(AE149="kW",SUMPRODUCT(N150:N253,W150:W253,AE150:AE253),SUMPRODUCT(L150:L253,AE150:AE253))</f>
        <v>32.507391747260527</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A273" s="756"/>
      <c r="B273" s="370" t="s">
        <v>593</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A274" s="756"/>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A275" s="756"/>
      <c r="B275" s="282" t="s">
        <v>249</v>
      </c>
      <c r="C275" s="283"/>
      <c r="D275" s="589" t="s">
        <v>527</v>
      </c>
      <c r="E275" s="587"/>
      <c r="O275" s="283"/>
      <c r="Y275" s="272"/>
      <c r="Z275" s="269"/>
      <c r="AA275" s="269"/>
      <c r="AB275" s="269"/>
      <c r="AC275" s="269"/>
      <c r="AD275" s="269"/>
      <c r="AE275" s="269"/>
      <c r="AF275" s="269"/>
      <c r="AG275" s="269"/>
      <c r="AH275" s="269"/>
      <c r="AI275" s="269"/>
      <c r="AJ275" s="269"/>
      <c r="AK275" s="269"/>
      <c r="AL275" s="269"/>
      <c r="AM275" s="284"/>
    </row>
    <row r="276" spans="1:39" ht="33" customHeight="1">
      <c r="A276" s="756"/>
      <c r="B276" s="826" t="s">
        <v>212</v>
      </c>
      <c r="C276" s="828" t="s">
        <v>33</v>
      </c>
      <c r="D276" s="286" t="s">
        <v>424</v>
      </c>
      <c r="E276" s="830" t="s">
        <v>210</v>
      </c>
      <c r="F276" s="831"/>
      <c r="G276" s="831"/>
      <c r="H276" s="831"/>
      <c r="I276" s="831"/>
      <c r="J276" s="831"/>
      <c r="K276" s="831"/>
      <c r="L276" s="831"/>
      <c r="M276" s="832"/>
      <c r="N276" s="836" t="s">
        <v>214</v>
      </c>
      <c r="O276" s="286" t="s">
        <v>425</v>
      </c>
      <c r="P276" s="830" t="s">
        <v>213</v>
      </c>
      <c r="Q276" s="831"/>
      <c r="R276" s="831"/>
      <c r="S276" s="831"/>
      <c r="T276" s="831"/>
      <c r="U276" s="831"/>
      <c r="V276" s="831"/>
      <c r="W276" s="831"/>
      <c r="X276" s="832"/>
      <c r="Y276" s="833" t="s">
        <v>244</v>
      </c>
      <c r="Z276" s="834"/>
      <c r="AA276" s="834"/>
      <c r="AB276" s="834"/>
      <c r="AC276" s="834"/>
      <c r="AD276" s="834"/>
      <c r="AE276" s="834"/>
      <c r="AF276" s="834"/>
      <c r="AG276" s="834"/>
      <c r="AH276" s="834"/>
      <c r="AI276" s="834"/>
      <c r="AJ276" s="834"/>
      <c r="AK276" s="834"/>
      <c r="AL276" s="834"/>
      <c r="AM276" s="835"/>
    </row>
    <row r="277" spans="1:39" ht="60.75" customHeight="1">
      <c r="A277" s="756"/>
      <c r="B277" s="827"/>
      <c r="C277" s="829"/>
      <c r="D277" s="287">
        <v>2013</v>
      </c>
      <c r="E277" s="287">
        <v>2014</v>
      </c>
      <c r="F277" s="287">
        <v>2015</v>
      </c>
      <c r="G277" s="287">
        <v>2016</v>
      </c>
      <c r="H277" s="287">
        <v>2017</v>
      </c>
      <c r="I277" s="287">
        <v>2018</v>
      </c>
      <c r="J277" s="287">
        <v>2019</v>
      </c>
      <c r="K277" s="287">
        <v>2020</v>
      </c>
      <c r="L277" s="287">
        <v>2021</v>
      </c>
      <c r="M277" s="287">
        <v>2022</v>
      </c>
      <c r="N277" s="837"/>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 50 kW</v>
      </c>
      <c r="AA277" s="287" t="str">
        <f>'1.  LRAMVA Summary'!F50</f>
        <v>General Service 50 - 4,999 kW</v>
      </c>
      <c r="AB277" s="287" t="str">
        <f>'1.  LRAMVA Summary'!G50</f>
        <v>General Service 3,000 - 4,999 kW</v>
      </c>
      <c r="AC277" s="287" t="str">
        <f>'1.  LRAMVA Summary'!H50</f>
        <v>Large Use - Regular</v>
      </c>
      <c r="AD277" s="287" t="str">
        <f>'1.  LRAMVA Summary'!I50</f>
        <v>Large Use - 3TS</v>
      </c>
      <c r="AE277" s="287" t="str">
        <f>'1.  LRAMVA Summary'!J50</f>
        <v>Large Use - Ford Annex</v>
      </c>
      <c r="AF277" s="287" t="str">
        <f>'1.  LRAMVA Summary'!K50</f>
        <v>Other</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758"/>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v>
      </c>
      <c r="AF278" s="293" t="str">
        <f>'1.  LRAMVA Summary'!K51</f>
        <v>kW</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756" t="s">
        <v>777</v>
      </c>
      <c r="B279" s="296" t="s">
        <v>1</v>
      </c>
      <c r="C279" s="293" t="s">
        <v>25</v>
      </c>
      <c r="D279" s="297">
        <v>41990.836520529861</v>
      </c>
      <c r="E279" s="297">
        <v>41990.836520529861</v>
      </c>
      <c r="F279" s="297">
        <v>41990.836520529861</v>
      </c>
      <c r="G279" s="297">
        <v>41478.113928862862</v>
      </c>
      <c r="H279" s="297">
        <v>25652.339953991694</v>
      </c>
      <c r="I279" s="297">
        <v>0</v>
      </c>
      <c r="J279" s="297">
        <v>0</v>
      </c>
      <c r="K279" s="297">
        <v>0</v>
      </c>
      <c r="L279" s="297">
        <v>0</v>
      </c>
      <c r="M279" s="297">
        <v>0</v>
      </c>
      <c r="N279" s="293"/>
      <c r="O279" s="297">
        <v>6.6054230684132218</v>
      </c>
      <c r="P279" s="297">
        <v>6.6054230684132218</v>
      </c>
      <c r="Q279" s="297">
        <v>6.6054230684132218</v>
      </c>
      <c r="R279" s="297">
        <v>6.0815029204132216</v>
      </c>
      <c r="S279" s="297">
        <v>3.7700936321082978</v>
      </c>
      <c r="T279" s="297">
        <v>0</v>
      </c>
      <c r="U279" s="297">
        <v>0</v>
      </c>
      <c r="V279" s="297">
        <v>0</v>
      </c>
      <c r="W279" s="297">
        <v>0</v>
      </c>
      <c r="X279" s="297">
        <v>0</v>
      </c>
      <c r="Y279" s="412">
        <v>1</v>
      </c>
      <c r="Z279" s="412">
        <v>0</v>
      </c>
      <c r="AA279" s="412">
        <v>0</v>
      </c>
      <c r="AB279" s="412">
        <v>0</v>
      </c>
      <c r="AC279" s="412">
        <v>0</v>
      </c>
      <c r="AD279" s="412">
        <v>0</v>
      </c>
      <c r="AE279" s="412">
        <v>0</v>
      </c>
      <c r="AF279" s="412">
        <v>0</v>
      </c>
      <c r="AG279" s="412"/>
      <c r="AH279" s="412"/>
      <c r="AI279" s="412"/>
      <c r="AJ279" s="412"/>
      <c r="AK279" s="412"/>
      <c r="AL279" s="412"/>
      <c r="AM279" s="298">
        <f>SUM(Y279:AL279)</f>
        <v>1</v>
      </c>
    </row>
    <row r="280" spans="1:39" ht="15" hidden="1" outlineLevel="1">
      <c r="A280" s="756"/>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hidden="1" outlineLevel="1">
      <c r="A281" s="757"/>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756" t="s">
        <v>778</v>
      </c>
      <c r="B282" s="296" t="s">
        <v>2</v>
      </c>
      <c r="C282" s="293" t="s">
        <v>25</v>
      </c>
      <c r="D282" s="297">
        <v>18471.993900000001</v>
      </c>
      <c r="E282" s="297">
        <v>18471.993900000001</v>
      </c>
      <c r="F282" s="297">
        <v>18471.993900000001</v>
      </c>
      <c r="G282" s="297">
        <v>18471.993900000001</v>
      </c>
      <c r="H282" s="297">
        <v>0</v>
      </c>
      <c r="I282" s="297">
        <v>0</v>
      </c>
      <c r="J282" s="297">
        <v>0</v>
      </c>
      <c r="K282" s="297">
        <v>0</v>
      </c>
      <c r="L282" s="297">
        <v>0</v>
      </c>
      <c r="M282" s="297">
        <v>0</v>
      </c>
      <c r="N282" s="293"/>
      <c r="O282" s="297">
        <v>10.359704949999999</v>
      </c>
      <c r="P282" s="297">
        <v>10.359704949999999</v>
      </c>
      <c r="Q282" s="297">
        <v>10.359704949999999</v>
      </c>
      <c r="R282" s="297">
        <v>10.359704949999999</v>
      </c>
      <c r="S282" s="297">
        <v>0</v>
      </c>
      <c r="T282" s="297">
        <v>0</v>
      </c>
      <c r="U282" s="297">
        <v>0</v>
      </c>
      <c r="V282" s="297">
        <v>0</v>
      </c>
      <c r="W282" s="297">
        <v>0</v>
      </c>
      <c r="X282" s="297">
        <v>0</v>
      </c>
      <c r="Y282" s="412">
        <v>1</v>
      </c>
      <c r="Z282" s="412">
        <v>0</v>
      </c>
      <c r="AA282" s="412">
        <v>0</v>
      </c>
      <c r="AB282" s="412">
        <v>0</v>
      </c>
      <c r="AC282" s="412">
        <v>0</v>
      </c>
      <c r="AD282" s="412">
        <v>0</v>
      </c>
      <c r="AE282" s="412">
        <v>0</v>
      </c>
      <c r="AF282" s="412">
        <v>0</v>
      </c>
      <c r="AG282" s="412"/>
      <c r="AH282" s="412"/>
      <c r="AI282" s="412"/>
      <c r="AJ282" s="412"/>
      <c r="AK282" s="412"/>
      <c r="AL282" s="412"/>
      <c r="AM282" s="298">
        <f>SUM(Y282:AL282)</f>
        <v>1</v>
      </c>
    </row>
    <row r="283" spans="1:39" ht="15" hidden="1" outlineLevel="1">
      <c r="A283" s="756"/>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hidden="1" outlineLevel="1">
      <c r="A284" s="757"/>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756" t="s">
        <v>779</v>
      </c>
      <c r="B285" s="296" t="s">
        <v>3</v>
      </c>
      <c r="C285" s="293" t="s">
        <v>25</v>
      </c>
      <c r="D285" s="297">
        <v>576778.19216940808</v>
      </c>
      <c r="E285" s="297">
        <v>576778.19216940808</v>
      </c>
      <c r="F285" s="297">
        <v>576778.19216940808</v>
      </c>
      <c r="G285" s="297">
        <v>576778.19216940808</v>
      </c>
      <c r="H285" s="297">
        <v>576778.19216940808</v>
      </c>
      <c r="I285" s="297">
        <v>576778.19216940808</v>
      </c>
      <c r="J285" s="297">
        <v>576778.19216940808</v>
      </c>
      <c r="K285" s="297">
        <v>576778.19216940808</v>
      </c>
      <c r="L285" s="297">
        <v>576778.19216940808</v>
      </c>
      <c r="M285" s="297">
        <v>576778.19216940808</v>
      </c>
      <c r="N285" s="293"/>
      <c r="O285" s="297">
        <v>353.62541750600002</v>
      </c>
      <c r="P285" s="297">
        <v>353.62541750600002</v>
      </c>
      <c r="Q285" s="297">
        <v>353.62541750600002</v>
      </c>
      <c r="R285" s="297">
        <v>353.62541750600002</v>
      </c>
      <c r="S285" s="297">
        <v>353.62541750600002</v>
      </c>
      <c r="T285" s="297">
        <v>353.62541750600002</v>
      </c>
      <c r="U285" s="297">
        <v>353.62541750600002</v>
      </c>
      <c r="V285" s="297">
        <v>353.62541750600002</v>
      </c>
      <c r="W285" s="297">
        <v>353.62541750600002</v>
      </c>
      <c r="X285" s="297">
        <v>353.62541750600002</v>
      </c>
      <c r="Y285" s="412">
        <v>1</v>
      </c>
      <c r="Z285" s="412">
        <v>0</v>
      </c>
      <c r="AA285" s="412">
        <v>0</v>
      </c>
      <c r="AB285" s="412">
        <v>0</v>
      </c>
      <c r="AC285" s="412">
        <v>0</v>
      </c>
      <c r="AD285" s="412">
        <v>0</v>
      </c>
      <c r="AE285" s="412">
        <v>0</v>
      </c>
      <c r="AF285" s="412">
        <v>0</v>
      </c>
      <c r="AG285" s="412"/>
      <c r="AH285" s="412"/>
      <c r="AI285" s="412"/>
      <c r="AJ285" s="412"/>
      <c r="AK285" s="412"/>
      <c r="AL285" s="412"/>
      <c r="AM285" s="298">
        <f>SUM(Y285:AL285)</f>
        <v>1</v>
      </c>
    </row>
    <row r="286" spans="1:39" ht="15" hidden="1" outlineLevel="1">
      <c r="A286" s="756" t="s">
        <v>786</v>
      </c>
      <c r="B286" s="296" t="s">
        <v>250</v>
      </c>
      <c r="C286" s="293" t="s">
        <v>164</v>
      </c>
      <c r="D286" s="297">
        <v>25323.688089500003</v>
      </c>
      <c r="E286" s="297">
        <v>25323.688089500003</v>
      </c>
      <c r="F286" s="297">
        <v>25323.688089500003</v>
      </c>
      <c r="G286" s="297">
        <v>25323.688089500003</v>
      </c>
      <c r="H286" s="297">
        <v>25323.688089500003</v>
      </c>
      <c r="I286" s="297">
        <v>25323.688089500003</v>
      </c>
      <c r="J286" s="297">
        <v>25323.688089500003</v>
      </c>
      <c r="K286" s="297">
        <v>25323.688089500003</v>
      </c>
      <c r="L286" s="297">
        <v>25323.688089500003</v>
      </c>
      <c r="M286" s="297">
        <v>25323.688089500003</v>
      </c>
      <c r="N286" s="470"/>
      <c r="O286" s="297">
        <v>15.074723483</v>
      </c>
      <c r="P286" s="297">
        <v>15.074723483</v>
      </c>
      <c r="Q286" s="297">
        <v>15.074723483</v>
      </c>
      <c r="R286" s="297">
        <v>15.074723483</v>
      </c>
      <c r="S286" s="297">
        <v>15.074723483</v>
      </c>
      <c r="T286" s="297">
        <v>15.074723483</v>
      </c>
      <c r="U286" s="297">
        <v>15.074723483</v>
      </c>
      <c r="V286" s="297">
        <v>15.074723483</v>
      </c>
      <c r="W286" s="297">
        <v>15.074723483</v>
      </c>
      <c r="X286" s="297">
        <v>15.074723483</v>
      </c>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hidden="1" outlineLevel="1">
      <c r="A287" s="756"/>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756" t="s">
        <v>780</v>
      </c>
      <c r="B288" s="296" t="s">
        <v>4</v>
      </c>
      <c r="C288" s="293" t="s">
        <v>25</v>
      </c>
      <c r="D288" s="297">
        <v>119793.122700836</v>
      </c>
      <c r="E288" s="297">
        <v>119793.122700836</v>
      </c>
      <c r="F288" s="297">
        <v>115176.78958425899</v>
      </c>
      <c r="G288" s="297">
        <v>97578.508775843002</v>
      </c>
      <c r="H288" s="297">
        <v>97578.508775843002</v>
      </c>
      <c r="I288" s="297">
        <v>97578.508775843002</v>
      </c>
      <c r="J288" s="297">
        <v>97578.508775843002</v>
      </c>
      <c r="K288" s="297">
        <v>97497.187330197004</v>
      </c>
      <c r="L288" s="297">
        <v>70896.842713520004</v>
      </c>
      <c r="M288" s="297">
        <v>70896.842713520004</v>
      </c>
      <c r="N288" s="293"/>
      <c r="O288" s="297">
        <v>8.0289126839999998</v>
      </c>
      <c r="P288" s="297">
        <v>8.0289126839999998</v>
      </c>
      <c r="Q288" s="297">
        <v>7.739111759</v>
      </c>
      <c r="R288" s="297">
        <v>6.6343392220000004</v>
      </c>
      <c r="S288" s="297">
        <v>6.6343392220000004</v>
      </c>
      <c r="T288" s="297">
        <v>6.6343392220000004</v>
      </c>
      <c r="U288" s="297">
        <v>6.6343392220000004</v>
      </c>
      <c r="V288" s="297">
        <v>6.6250559520000003</v>
      </c>
      <c r="W288" s="297">
        <v>4.9551581640000002</v>
      </c>
      <c r="X288" s="297">
        <v>4.9551581640000002</v>
      </c>
      <c r="Y288" s="412">
        <v>1</v>
      </c>
      <c r="Z288" s="412">
        <v>0</v>
      </c>
      <c r="AA288" s="412">
        <v>0</v>
      </c>
      <c r="AB288" s="412">
        <v>0</v>
      </c>
      <c r="AC288" s="412">
        <v>0</v>
      </c>
      <c r="AD288" s="412">
        <v>0</v>
      </c>
      <c r="AE288" s="412">
        <v>0</v>
      </c>
      <c r="AF288" s="412">
        <v>0</v>
      </c>
      <c r="AG288" s="412"/>
      <c r="AH288" s="412"/>
      <c r="AI288" s="412"/>
      <c r="AJ288" s="412"/>
      <c r="AK288" s="412"/>
      <c r="AL288" s="412"/>
      <c r="AM288" s="298">
        <f>SUM(Y288:AL288)</f>
        <v>1</v>
      </c>
    </row>
    <row r="289" spans="1:39" ht="15" hidden="1" outlineLevel="1">
      <c r="A289" s="756" t="s">
        <v>787</v>
      </c>
      <c r="B289" s="296" t="s">
        <v>250</v>
      </c>
      <c r="C289" s="293" t="s">
        <v>164</v>
      </c>
      <c r="D289" s="297">
        <v>366</v>
      </c>
      <c r="E289" s="297">
        <v>366</v>
      </c>
      <c r="F289" s="297">
        <v>349</v>
      </c>
      <c r="G289" s="297">
        <v>301</v>
      </c>
      <c r="H289" s="297">
        <v>301</v>
      </c>
      <c r="I289" s="297">
        <v>301</v>
      </c>
      <c r="J289" s="297">
        <v>301</v>
      </c>
      <c r="K289" s="297">
        <v>301</v>
      </c>
      <c r="L289" s="297">
        <v>253</v>
      </c>
      <c r="M289" s="297">
        <v>253</v>
      </c>
      <c r="N289" s="470"/>
      <c r="O289" s="297">
        <v>2.5999999999999999E-2</v>
      </c>
      <c r="P289" s="297">
        <v>2.5999999999999999E-2</v>
      </c>
      <c r="Q289" s="297">
        <v>2.5000000000000001E-2</v>
      </c>
      <c r="R289" s="297">
        <v>2.1999999999999999E-2</v>
      </c>
      <c r="S289" s="297">
        <v>2.1999999999999999E-2</v>
      </c>
      <c r="T289" s="297">
        <v>2.1999999999999999E-2</v>
      </c>
      <c r="U289" s="297">
        <v>2.1999999999999999E-2</v>
      </c>
      <c r="V289" s="297">
        <v>2.1999999999999999E-2</v>
      </c>
      <c r="W289" s="297">
        <v>1.9E-2</v>
      </c>
      <c r="X289" s="297">
        <v>1.9E-2</v>
      </c>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hidden="1" outlineLevel="1">
      <c r="A290" s="756"/>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756" t="s">
        <v>781</v>
      </c>
      <c r="B291" s="296" t="s">
        <v>5</v>
      </c>
      <c r="C291" s="293" t="s">
        <v>25</v>
      </c>
      <c r="D291" s="297">
        <v>267013.59946421202</v>
      </c>
      <c r="E291" s="297">
        <v>267013.59946421202</v>
      </c>
      <c r="F291" s="297">
        <v>250925.38718142401</v>
      </c>
      <c r="G291" s="297">
        <v>196020.40234152001</v>
      </c>
      <c r="H291" s="297">
        <v>196020.40234152001</v>
      </c>
      <c r="I291" s="297">
        <v>196020.40234152001</v>
      </c>
      <c r="J291" s="297">
        <v>196020.40234152001</v>
      </c>
      <c r="K291" s="297">
        <v>195789.402293021</v>
      </c>
      <c r="L291" s="297">
        <v>164647.51213123501</v>
      </c>
      <c r="M291" s="297">
        <v>164647.51213123501</v>
      </c>
      <c r="N291" s="293"/>
      <c r="O291" s="297">
        <v>18.396778871999999</v>
      </c>
      <c r="P291" s="297">
        <v>18.396778871999999</v>
      </c>
      <c r="Q291" s="297">
        <v>17.386804358999999</v>
      </c>
      <c r="R291" s="297">
        <v>13.940017706000001</v>
      </c>
      <c r="S291" s="297">
        <v>13.940017706000001</v>
      </c>
      <c r="T291" s="297">
        <v>13.940017706000001</v>
      </c>
      <c r="U291" s="297">
        <v>13.940017706000001</v>
      </c>
      <c r="V291" s="297">
        <v>13.913647836999999</v>
      </c>
      <c r="W291" s="297">
        <v>11.958644086</v>
      </c>
      <c r="X291" s="297">
        <v>11.958644086</v>
      </c>
      <c r="Y291" s="412">
        <v>1</v>
      </c>
      <c r="Z291" s="412">
        <v>0</v>
      </c>
      <c r="AA291" s="412">
        <v>0</v>
      </c>
      <c r="AB291" s="412">
        <v>0</v>
      </c>
      <c r="AC291" s="412">
        <v>0</v>
      </c>
      <c r="AD291" s="412">
        <v>0</v>
      </c>
      <c r="AE291" s="412">
        <v>0</v>
      </c>
      <c r="AF291" s="412">
        <v>0</v>
      </c>
      <c r="AG291" s="412"/>
      <c r="AH291" s="412"/>
      <c r="AI291" s="412"/>
      <c r="AJ291" s="412"/>
      <c r="AK291" s="412"/>
      <c r="AL291" s="412"/>
      <c r="AM291" s="298">
        <f>SUM(Y291:AL291)</f>
        <v>1</v>
      </c>
    </row>
    <row r="292" spans="1:39" ht="15" hidden="1" outlineLevel="1">
      <c r="A292" s="756"/>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hidden="1" outlineLevel="1">
      <c r="A293" s="756"/>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756" t="s">
        <v>782</v>
      </c>
      <c r="B294" s="296" t="s">
        <v>6</v>
      </c>
      <c r="C294" s="293" t="s">
        <v>25</v>
      </c>
      <c r="D294" s="297">
        <v>0</v>
      </c>
      <c r="E294" s="297">
        <v>0</v>
      </c>
      <c r="F294" s="297">
        <v>0</v>
      </c>
      <c r="G294" s="297">
        <v>0</v>
      </c>
      <c r="H294" s="297">
        <v>0</v>
      </c>
      <c r="I294" s="297">
        <v>0</v>
      </c>
      <c r="J294" s="297">
        <v>0</v>
      </c>
      <c r="K294" s="297">
        <v>0</v>
      </c>
      <c r="L294" s="297">
        <v>0</v>
      </c>
      <c r="M294" s="297">
        <v>0</v>
      </c>
      <c r="N294" s="293"/>
      <c r="O294" s="297">
        <v>0</v>
      </c>
      <c r="P294" s="297">
        <v>0</v>
      </c>
      <c r="Q294" s="297">
        <v>0</v>
      </c>
      <c r="R294" s="297">
        <v>0</v>
      </c>
      <c r="S294" s="297">
        <v>0</v>
      </c>
      <c r="T294" s="297">
        <v>0</v>
      </c>
      <c r="U294" s="297">
        <v>0</v>
      </c>
      <c r="V294" s="297">
        <v>0</v>
      </c>
      <c r="W294" s="297">
        <v>0</v>
      </c>
      <c r="X294" s="297">
        <v>0</v>
      </c>
      <c r="Y294" s="412">
        <v>0</v>
      </c>
      <c r="Z294" s="412">
        <v>0</v>
      </c>
      <c r="AA294" s="412">
        <v>0</v>
      </c>
      <c r="AB294" s="412">
        <v>0</v>
      </c>
      <c r="AC294" s="412">
        <v>0</v>
      </c>
      <c r="AD294" s="412">
        <v>0</v>
      </c>
      <c r="AE294" s="412">
        <v>0</v>
      </c>
      <c r="AF294" s="412">
        <v>0</v>
      </c>
      <c r="AG294" s="412"/>
      <c r="AH294" s="412"/>
      <c r="AI294" s="412"/>
      <c r="AJ294" s="412"/>
      <c r="AK294" s="412"/>
      <c r="AL294" s="412"/>
      <c r="AM294" s="298">
        <f>SUM(Y294:AL294)</f>
        <v>0</v>
      </c>
    </row>
    <row r="295" spans="1:39" ht="15" hidden="1" outlineLevel="1">
      <c r="A295" s="756"/>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hidden="1" outlineLevel="1">
      <c r="A296" s="756"/>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756" t="s">
        <v>783</v>
      </c>
      <c r="B297" s="296" t="s">
        <v>42</v>
      </c>
      <c r="C297" s="293" t="s">
        <v>25</v>
      </c>
      <c r="D297" s="297">
        <v>1621.231389</v>
      </c>
      <c r="E297" s="297">
        <v>0</v>
      </c>
      <c r="F297" s="297">
        <v>0</v>
      </c>
      <c r="G297" s="297">
        <v>0</v>
      </c>
      <c r="H297" s="297">
        <v>0</v>
      </c>
      <c r="I297" s="297">
        <v>0</v>
      </c>
      <c r="J297" s="297">
        <v>0</v>
      </c>
      <c r="K297" s="297">
        <v>0</v>
      </c>
      <c r="L297" s="297">
        <v>0</v>
      </c>
      <c r="M297" s="297">
        <v>0</v>
      </c>
      <c r="N297" s="293"/>
      <c r="O297" s="297">
        <v>1746.8331000000001</v>
      </c>
      <c r="P297" s="297">
        <v>0</v>
      </c>
      <c r="Q297" s="297">
        <v>0</v>
      </c>
      <c r="R297" s="297">
        <v>0</v>
      </c>
      <c r="S297" s="297">
        <v>0</v>
      </c>
      <c r="T297" s="297">
        <v>0</v>
      </c>
      <c r="U297" s="297">
        <v>0</v>
      </c>
      <c r="V297" s="297">
        <v>0</v>
      </c>
      <c r="W297" s="297">
        <v>0</v>
      </c>
      <c r="X297" s="297">
        <v>0</v>
      </c>
      <c r="Y297" s="412">
        <v>1</v>
      </c>
      <c r="Z297" s="412">
        <v>0</v>
      </c>
      <c r="AA297" s="412">
        <v>0</v>
      </c>
      <c r="AB297" s="412">
        <v>0</v>
      </c>
      <c r="AC297" s="412">
        <v>0</v>
      </c>
      <c r="AD297" s="412">
        <v>0</v>
      </c>
      <c r="AE297" s="412">
        <v>0</v>
      </c>
      <c r="AF297" s="412">
        <v>0</v>
      </c>
      <c r="AG297" s="412"/>
      <c r="AH297" s="412"/>
      <c r="AI297" s="412"/>
      <c r="AJ297" s="412"/>
      <c r="AK297" s="412"/>
      <c r="AL297" s="412"/>
      <c r="AM297" s="298">
        <f>SUM(Y297:AL297)</f>
        <v>1</v>
      </c>
    </row>
    <row r="298" spans="1:39" ht="15" hidden="1" outlineLevel="1">
      <c r="A298" s="756"/>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hidden="1" outlineLevel="1">
      <c r="A299" s="756"/>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756" t="s">
        <v>784</v>
      </c>
      <c r="B300" s="296" t="s">
        <v>486</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2">
        <v>0</v>
      </c>
      <c r="Z300" s="412">
        <v>0</v>
      </c>
      <c r="AA300" s="412">
        <v>0</v>
      </c>
      <c r="AB300" s="412">
        <v>0</v>
      </c>
      <c r="AC300" s="412">
        <v>0</v>
      </c>
      <c r="AD300" s="412">
        <v>0</v>
      </c>
      <c r="AE300" s="412">
        <v>0</v>
      </c>
      <c r="AF300" s="412">
        <v>0</v>
      </c>
      <c r="AG300" s="412"/>
      <c r="AH300" s="412"/>
      <c r="AI300" s="412"/>
      <c r="AJ300" s="412"/>
      <c r="AK300" s="412"/>
      <c r="AL300" s="412"/>
      <c r="AM300" s="298">
        <f>SUM(Y300:AL300)</f>
        <v>0</v>
      </c>
    </row>
    <row r="301" spans="1:39" s="285" customFormat="1" ht="15" hidden="1" outlineLevel="1">
      <c r="A301" s="756"/>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hidden="1" outlineLevel="1">
      <c r="A302" s="756"/>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756" t="s">
        <v>785</v>
      </c>
      <c r="B303" s="296" t="s">
        <v>7</v>
      </c>
      <c r="C303" s="293" t="s">
        <v>25</v>
      </c>
      <c r="D303" s="297">
        <v>0</v>
      </c>
      <c r="E303" s="297">
        <v>0</v>
      </c>
      <c r="F303" s="297">
        <v>0</v>
      </c>
      <c r="G303" s="297">
        <v>0</v>
      </c>
      <c r="H303" s="297">
        <v>0</v>
      </c>
      <c r="I303" s="297">
        <v>0</v>
      </c>
      <c r="J303" s="297">
        <v>0</v>
      </c>
      <c r="K303" s="297">
        <v>0</v>
      </c>
      <c r="L303" s="297">
        <v>0</v>
      </c>
      <c r="M303" s="297">
        <v>0</v>
      </c>
      <c r="N303" s="293"/>
      <c r="O303" s="297">
        <v>0</v>
      </c>
      <c r="P303" s="297">
        <v>0</v>
      </c>
      <c r="Q303" s="297">
        <v>0</v>
      </c>
      <c r="R303" s="297">
        <v>0</v>
      </c>
      <c r="S303" s="297">
        <v>0</v>
      </c>
      <c r="T303" s="297">
        <v>0</v>
      </c>
      <c r="U303" s="297">
        <v>0</v>
      </c>
      <c r="V303" s="297">
        <v>0</v>
      </c>
      <c r="W303" s="297">
        <v>0</v>
      </c>
      <c r="X303" s="297">
        <v>0</v>
      </c>
      <c r="Y303" s="412">
        <v>0</v>
      </c>
      <c r="Z303" s="412">
        <v>0</v>
      </c>
      <c r="AA303" s="412">
        <v>0</v>
      </c>
      <c r="AB303" s="412">
        <v>0</v>
      </c>
      <c r="AC303" s="412">
        <v>0</v>
      </c>
      <c r="AD303" s="412">
        <v>0</v>
      </c>
      <c r="AE303" s="412">
        <v>0</v>
      </c>
      <c r="AF303" s="412">
        <v>0</v>
      </c>
      <c r="AG303" s="412"/>
      <c r="AH303" s="412"/>
      <c r="AI303" s="412"/>
      <c r="AJ303" s="412"/>
      <c r="AK303" s="412"/>
      <c r="AL303" s="412"/>
      <c r="AM303" s="298">
        <f>SUM(Y303:AL303)</f>
        <v>0</v>
      </c>
    </row>
    <row r="304" spans="1:39" ht="15" hidden="1" outlineLevel="1">
      <c r="A304" s="756"/>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hidden="1" outlineLevel="1">
      <c r="A305" s="756"/>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hidden="1" outlineLevel="1">
      <c r="A306" s="758"/>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756" t="s">
        <v>788</v>
      </c>
      <c r="B307" s="312" t="s">
        <v>22</v>
      </c>
      <c r="C307" s="293" t="s">
        <v>25</v>
      </c>
      <c r="D307" s="297">
        <v>16643765.234566599</v>
      </c>
      <c r="E307" s="297">
        <v>16604186.9388269</v>
      </c>
      <c r="F307" s="297">
        <v>16580304.3480669</v>
      </c>
      <c r="G307" s="297">
        <v>16514595.384760702</v>
      </c>
      <c r="H307" s="297">
        <v>16234711.794127701</v>
      </c>
      <c r="I307" s="297">
        <v>15906500.301157201</v>
      </c>
      <c r="J307" s="297">
        <v>15906500.301157201</v>
      </c>
      <c r="K307" s="297">
        <v>15899584.2387319</v>
      </c>
      <c r="L307" s="297">
        <v>15065368.3693159</v>
      </c>
      <c r="M307" s="297">
        <v>12672786.73718</v>
      </c>
      <c r="N307" s="297">
        <v>12</v>
      </c>
      <c r="O307" s="297">
        <v>2466.856308373</v>
      </c>
      <c r="P307" s="297">
        <v>2455.186476374</v>
      </c>
      <c r="Q307" s="297">
        <v>2448.0510462349998</v>
      </c>
      <c r="R307" s="297">
        <v>2429.761042609</v>
      </c>
      <c r="S307" s="297">
        <v>2348.7074051549998</v>
      </c>
      <c r="T307" s="297">
        <v>2303.0808380849999</v>
      </c>
      <c r="U307" s="297">
        <v>2303.0808380849999</v>
      </c>
      <c r="V307" s="297">
        <v>2303.0808380849999</v>
      </c>
      <c r="W307" s="297">
        <v>2076.6816261029999</v>
      </c>
      <c r="X307" s="297">
        <v>1744.0750945049999</v>
      </c>
      <c r="Y307" s="417">
        <v>0</v>
      </c>
      <c r="Z307" s="505">
        <v>2.5000000000000001E-2</v>
      </c>
      <c r="AA307" s="505">
        <v>0.51300000000000001</v>
      </c>
      <c r="AB307" s="505">
        <v>0</v>
      </c>
      <c r="AC307" s="417">
        <v>0.17649999999999999</v>
      </c>
      <c r="AD307" s="417">
        <v>0.2767</v>
      </c>
      <c r="AE307" s="417">
        <v>0</v>
      </c>
      <c r="AF307" s="417">
        <v>0</v>
      </c>
      <c r="AG307" s="417"/>
      <c r="AH307" s="417"/>
      <c r="AI307" s="417"/>
      <c r="AJ307" s="417"/>
      <c r="AK307" s="417"/>
      <c r="AL307" s="417"/>
      <c r="AM307" s="298">
        <f>SUM(Y307:AL307)</f>
        <v>0.99120000000000008</v>
      </c>
    </row>
    <row r="308" spans="1:39" ht="15" hidden="1" outlineLevel="1">
      <c r="A308" s="756" t="s">
        <v>796</v>
      </c>
      <c r="B308" s="296" t="s">
        <v>250</v>
      </c>
      <c r="C308" s="293" t="s">
        <v>164</v>
      </c>
      <c r="D308" s="297">
        <v>1153254.4240000001</v>
      </c>
      <c r="E308" s="297">
        <v>1151088.915</v>
      </c>
      <c r="F308" s="297">
        <v>1151088.915</v>
      </c>
      <c r="G308" s="297">
        <v>1121044.9410000001</v>
      </c>
      <c r="H308" s="297">
        <v>1038121.5649999999</v>
      </c>
      <c r="I308" s="297">
        <v>1016021.311</v>
      </c>
      <c r="J308" s="297">
        <v>1016021.311</v>
      </c>
      <c r="K308" s="297">
        <v>988261.66890000005</v>
      </c>
      <c r="L308" s="297">
        <v>937460.21299999999</v>
      </c>
      <c r="M308" s="297">
        <v>923891.19220000005</v>
      </c>
      <c r="N308" s="297">
        <f>N307</f>
        <v>12</v>
      </c>
      <c r="O308" s="297">
        <v>229.06507120000001</v>
      </c>
      <c r="P308" s="297">
        <v>228.54644070000001</v>
      </c>
      <c r="Q308" s="297">
        <v>228.54644070000001</v>
      </c>
      <c r="R308" s="297">
        <v>219.99191999999999</v>
      </c>
      <c r="S308" s="297">
        <v>196.38087139999999</v>
      </c>
      <c r="T308" s="297">
        <v>190.32892580000001</v>
      </c>
      <c r="U308" s="297">
        <v>190.32892580000001</v>
      </c>
      <c r="V308" s="297">
        <v>183.68617800000001</v>
      </c>
      <c r="W308" s="297">
        <v>170.4484607</v>
      </c>
      <c r="X308" s="297">
        <v>168.33979439999999</v>
      </c>
      <c r="Y308" s="413">
        <f>Y307</f>
        <v>0</v>
      </c>
      <c r="Z308" s="413">
        <f>Z307</f>
        <v>2.5000000000000001E-2</v>
      </c>
      <c r="AA308" s="413">
        <f t="shared" ref="AA308:AL308" si="86">AA307</f>
        <v>0.51300000000000001</v>
      </c>
      <c r="AB308" s="413">
        <f t="shared" si="86"/>
        <v>0</v>
      </c>
      <c r="AC308" s="413">
        <f t="shared" si="86"/>
        <v>0.17649999999999999</v>
      </c>
      <c r="AD308" s="413">
        <f t="shared" si="86"/>
        <v>0.2767</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hidden="1" outlineLevel="1">
      <c r="A309" s="756"/>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756" t="s">
        <v>789</v>
      </c>
      <c r="B310" s="316" t="s">
        <v>21</v>
      </c>
      <c r="C310" s="293" t="s">
        <v>25</v>
      </c>
      <c r="D310" s="297">
        <v>213704.50038888201</v>
      </c>
      <c r="E310" s="297">
        <v>213704.50038888201</v>
      </c>
      <c r="F310" s="297">
        <v>208863.115459997</v>
      </c>
      <c r="G310" s="297">
        <v>132170.841432644</v>
      </c>
      <c r="H310" s="297">
        <v>36958.736311954002</v>
      </c>
      <c r="I310" s="297">
        <v>36545.675778167002</v>
      </c>
      <c r="J310" s="297">
        <v>36545.675778167002</v>
      </c>
      <c r="K310" s="297">
        <v>35877.415596238003</v>
      </c>
      <c r="L310" s="297">
        <v>35877.415596238003</v>
      </c>
      <c r="M310" s="297">
        <v>35877.415596238003</v>
      </c>
      <c r="N310" s="297">
        <v>12</v>
      </c>
      <c r="O310" s="297">
        <v>59.571354272999997</v>
      </c>
      <c r="P310" s="297">
        <v>59.571354272999997</v>
      </c>
      <c r="Q310" s="297">
        <v>58.364146722999998</v>
      </c>
      <c r="R310" s="297">
        <v>38.397652583999999</v>
      </c>
      <c r="S310" s="297">
        <v>9.2673233100000001</v>
      </c>
      <c r="T310" s="297">
        <v>9.1135606849999995</v>
      </c>
      <c r="U310" s="297">
        <v>9.1135606849999995</v>
      </c>
      <c r="V310" s="297">
        <v>8.4448239189999992</v>
      </c>
      <c r="W310" s="297">
        <v>8.4448239189999992</v>
      </c>
      <c r="X310" s="297">
        <v>8.4448239189999992</v>
      </c>
      <c r="Y310" s="417">
        <v>0</v>
      </c>
      <c r="Z310" s="505">
        <v>1</v>
      </c>
      <c r="AA310" s="417">
        <v>0</v>
      </c>
      <c r="AB310" s="417">
        <v>0</v>
      </c>
      <c r="AC310" s="417">
        <v>0</v>
      </c>
      <c r="AD310" s="417">
        <v>0</v>
      </c>
      <c r="AE310" s="417">
        <v>0</v>
      </c>
      <c r="AF310" s="417">
        <v>0</v>
      </c>
      <c r="AG310" s="417"/>
      <c r="AH310" s="417"/>
      <c r="AI310" s="417"/>
      <c r="AJ310" s="417"/>
      <c r="AK310" s="417"/>
      <c r="AL310" s="417"/>
      <c r="AM310" s="298">
        <f>SUM(Y310:AL310)</f>
        <v>1</v>
      </c>
    </row>
    <row r="311" spans="1:39" ht="15" hidden="1" outlineLevel="1">
      <c r="A311" s="756"/>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hidden="1" outlineLevel="1">
      <c r="A312" s="756"/>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756" t="s">
        <v>790</v>
      </c>
      <c r="B313" s="316" t="s">
        <v>23</v>
      </c>
      <c r="C313" s="293" t="s">
        <v>25</v>
      </c>
      <c r="D313" s="297">
        <v>0</v>
      </c>
      <c r="E313" s="297">
        <v>0</v>
      </c>
      <c r="F313" s="297">
        <v>0</v>
      </c>
      <c r="G313" s="297">
        <v>0</v>
      </c>
      <c r="H313" s="297">
        <v>0</v>
      </c>
      <c r="I313" s="297">
        <v>0</v>
      </c>
      <c r="J313" s="297">
        <v>0</v>
      </c>
      <c r="K313" s="297">
        <v>0</v>
      </c>
      <c r="L313" s="297">
        <v>0</v>
      </c>
      <c r="M313" s="297">
        <v>0</v>
      </c>
      <c r="N313" s="297">
        <v>3</v>
      </c>
      <c r="O313" s="297">
        <v>0</v>
      </c>
      <c r="P313" s="297">
        <v>0</v>
      </c>
      <c r="Q313" s="297">
        <v>0</v>
      </c>
      <c r="R313" s="297">
        <v>0</v>
      </c>
      <c r="S313" s="297">
        <v>0</v>
      </c>
      <c r="T313" s="297">
        <v>0</v>
      </c>
      <c r="U313" s="297">
        <v>0</v>
      </c>
      <c r="V313" s="297">
        <v>0</v>
      </c>
      <c r="W313" s="297">
        <v>0</v>
      </c>
      <c r="X313" s="297">
        <v>0</v>
      </c>
      <c r="Y313" s="417">
        <v>0</v>
      </c>
      <c r="Z313" s="417">
        <v>0</v>
      </c>
      <c r="AA313" s="417">
        <v>0</v>
      </c>
      <c r="AB313" s="417">
        <v>0</v>
      </c>
      <c r="AC313" s="417">
        <v>0</v>
      </c>
      <c r="AD313" s="417">
        <v>0</v>
      </c>
      <c r="AE313" s="417">
        <v>0</v>
      </c>
      <c r="AF313" s="417">
        <v>0</v>
      </c>
      <c r="AG313" s="417"/>
      <c r="AH313" s="417"/>
      <c r="AI313" s="417"/>
      <c r="AJ313" s="417"/>
      <c r="AK313" s="417"/>
      <c r="AL313" s="417"/>
      <c r="AM313" s="298">
        <f>SUM(Y313:AL313)</f>
        <v>0</v>
      </c>
    </row>
    <row r="314" spans="1:39" ht="15" hidden="1" outlineLevel="1">
      <c r="A314" s="756"/>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hidden="1" outlineLevel="1">
      <c r="A315" s="756"/>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756" t="s">
        <v>791</v>
      </c>
      <c r="B316" s="316" t="s">
        <v>24</v>
      </c>
      <c r="C316" s="293" t="s">
        <v>25</v>
      </c>
      <c r="D316" s="297">
        <v>36115.921439999998</v>
      </c>
      <c r="E316" s="297">
        <v>36115.921439999998</v>
      </c>
      <c r="F316" s="297">
        <v>36115.921439999998</v>
      </c>
      <c r="G316" s="297">
        <v>36115.921439999998</v>
      </c>
      <c r="H316" s="297">
        <v>36115.921439999998</v>
      </c>
      <c r="I316" s="297">
        <v>36115.921439999998</v>
      </c>
      <c r="J316" s="297">
        <v>36115.921439999998</v>
      </c>
      <c r="K316" s="297">
        <v>36115.921439999998</v>
      </c>
      <c r="L316" s="297">
        <v>26220.961439999999</v>
      </c>
      <c r="M316" s="297">
        <v>26220.961439999999</v>
      </c>
      <c r="N316" s="297">
        <v>12</v>
      </c>
      <c r="O316" s="297">
        <v>7.2070613999999997</v>
      </c>
      <c r="P316" s="297">
        <v>7.2070613999999997</v>
      </c>
      <c r="Q316" s="297">
        <v>7.2070613999999997</v>
      </c>
      <c r="R316" s="297">
        <v>7.2070613999999997</v>
      </c>
      <c r="S316" s="297">
        <v>7.2070613999999997</v>
      </c>
      <c r="T316" s="297">
        <v>7.2070613999999997</v>
      </c>
      <c r="U316" s="297">
        <v>7.2070613999999997</v>
      </c>
      <c r="V316" s="297">
        <v>7.2070613999999997</v>
      </c>
      <c r="W316" s="297">
        <v>4.2133013999999998</v>
      </c>
      <c r="X316" s="297">
        <v>4.2133013999999998</v>
      </c>
      <c r="Y316" s="417">
        <v>0</v>
      </c>
      <c r="Z316" s="417">
        <v>1</v>
      </c>
      <c r="AA316" s="417">
        <v>0</v>
      </c>
      <c r="AB316" s="417">
        <v>0</v>
      </c>
      <c r="AC316" s="417">
        <v>0</v>
      </c>
      <c r="AD316" s="417">
        <v>0</v>
      </c>
      <c r="AE316" s="417">
        <v>0</v>
      </c>
      <c r="AF316" s="417">
        <v>0</v>
      </c>
      <c r="AG316" s="417"/>
      <c r="AH316" s="417"/>
      <c r="AI316" s="417"/>
      <c r="AJ316" s="417"/>
      <c r="AK316" s="417"/>
      <c r="AL316" s="417"/>
      <c r="AM316" s="298">
        <f>SUM(Y316:AL316)</f>
        <v>1</v>
      </c>
    </row>
    <row r="317" spans="1:39" ht="15" hidden="1" outlineLevel="1">
      <c r="A317" s="756"/>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1</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hidden="1" outlineLevel="1">
      <c r="A318" s="756"/>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756" t="s">
        <v>792</v>
      </c>
      <c r="B319" s="316" t="s">
        <v>20</v>
      </c>
      <c r="C319" s="293" t="s">
        <v>25</v>
      </c>
      <c r="D319" s="297">
        <v>242253.83898487201</v>
      </c>
      <c r="E319" s="297">
        <v>242253.83898487201</v>
      </c>
      <c r="F319" s="297">
        <v>242253.83898487201</v>
      </c>
      <c r="G319" s="297">
        <v>242253.83898487201</v>
      </c>
      <c r="H319" s="297">
        <v>0</v>
      </c>
      <c r="I319" s="297">
        <v>0</v>
      </c>
      <c r="J319" s="297">
        <v>0</v>
      </c>
      <c r="K319" s="297">
        <v>0</v>
      </c>
      <c r="L319" s="297">
        <v>0</v>
      </c>
      <c r="M319" s="297">
        <v>0</v>
      </c>
      <c r="N319" s="297">
        <v>12</v>
      </c>
      <c r="O319" s="297">
        <v>44.063383113999997</v>
      </c>
      <c r="P319" s="297">
        <v>44.063383113999997</v>
      </c>
      <c r="Q319" s="297">
        <v>44.063383113999997</v>
      </c>
      <c r="R319" s="297">
        <v>44.063383113999997</v>
      </c>
      <c r="S319" s="297">
        <v>0</v>
      </c>
      <c r="T319" s="297">
        <v>0</v>
      </c>
      <c r="U319" s="297">
        <v>0</v>
      </c>
      <c r="V319" s="297">
        <v>0</v>
      </c>
      <c r="W319" s="297">
        <v>0</v>
      </c>
      <c r="X319" s="297">
        <v>0</v>
      </c>
      <c r="Y319" s="417">
        <v>0</v>
      </c>
      <c r="Z319" s="417">
        <v>0</v>
      </c>
      <c r="AA319" s="505">
        <v>1</v>
      </c>
      <c r="AB319" s="417">
        <v>0</v>
      </c>
      <c r="AC319" s="417">
        <v>0</v>
      </c>
      <c r="AD319" s="417">
        <v>0</v>
      </c>
      <c r="AE319" s="417">
        <v>0</v>
      </c>
      <c r="AF319" s="417">
        <v>0</v>
      </c>
      <c r="AG319" s="417"/>
      <c r="AH319" s="417"/>
      <c r="AI319" s="417"/>
      <c r="AJ319" s="417"/>
      <c r="AK319" s="417"/>
      <c r="AL319" s="417"/>
      <c r="AM319" s="298">
        <f>SUM(Y319:AL319)</f>
        <v>1</v>
      </c>
    </row>
    <row r="320" spans="1:39" ht="15" hidden="1" outlineLevel="1">
      <c r="A320" s="756" t="s">
        <v>797</v>
      </c>
      <c r="B320" s="296" t="s">
        <v>250</v>
      </c>
      <c r="C320" s="293" t="s">
        <v>164</v>
      </c>
      <c r="D320" s="297">
        <v>160.67547450000001</v>
      </c>
      <c r="E320" s="297">
        <v>160.67547450000001</v>
      </c>
      <c r="F320" s="297">
        <v>160.67547450000001</v>
      </c>
      <c r="G320" s="297">
        <v>160.67547450000001</v>
      </c>
      <c r="H320" s="297">
        <v>0</v>
      </c>
      <c r="I320" s="297">
        <v>0</v>
      </c>
      <c r="J320" s="297">
        <v>0</v>
      </c>
      <c r="K320" s="297">
        <v>0</v>
      </c>
      <c r="L320" s="297">
        <v>0</v>
      </c>
      <c r="M320" s="297">
        <v>0</v>
      </c>
      <c r="N320" s="297">
        <f>N319</f>
        <v>12</v>
      </c>
      <c r="O320" s="297">
        <v>2.9225151000000001E-2</v>
      </c>
      <c r="P320" s="297">
        <v>2.9225151000000001E-2</v>
      </c>
      <c r="Q320" s="297">
        <v>2.9225151000000001E-2</v>
      </c>
      <c r="R320" s="297">
        <v>2.9225151000000001E-2</v>
      </c>
      <c r="S320" s="297">
        <v>0</v>
      </c>
      <c r="T320" s="297">
        <v>0</v>
      </c>
      <c r="U320" s="297">
        <v>0</v>
      </c>
      <c r="V320" s="297">
        <v>0</v>
      </c>
      <c r="W320" s="297">
        <v>0</v>
      </c>
      <c r="X320" s="297">
        <v>0</v>
      </c>
      <c r="Y320" s="413">
        <f>Y319</f>
        <v>0</v>
      </c>
      <c r="Z320" s="413">
        <f>Z319</f>
        <v>0</v>
      </c>
      <c r="AA320" s="413">
        <f t="shared" ref="AA320:AL320" si="90">AA319</f>
        <v>1</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hidden="1" outlineLevel="1">
      <c r="A321" s="756"/>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756" t="s">
        <v>793</v>
      </c>
      <c r="B322" s="316" t="s">
        <v>487</v>
      </c>
      <c r="C322" s="293" t="s">
        <v>25</v>
      </c>
      <c r="D322" s="297">
        <v>22.460799999999999</v>
      </c>
      <c r="E322" s="297">
        <v>0</v>
      </c>
      <c r="F322" s="297">
        <v>0</v>
      </c>
      <c r="G322" s="297">
        <v>0</v>
      </c>
      <c r="H322" s="297">
        <v>0</v>
      </c>
      <c r="I322" s="297">
        <v>0</v>
      </c>
      <c r="J322" s="297">
        <v>0</v>
      </c>
      <c r="K322" s="297">
        <v>0</v>
      </c>
      <c r="L322" s="297">
        <v>0</v>
      </c>
      <c r="M322" s="297">
        <v>0</v>
      </c>
      <c r="N322" s="293"/>
      <c r="O322" s="297">
        <v>28.16</v>
      </c>
      <c r="P322" s="297">
        <v>0</v>
      </c>
      <c r="Q322" s="297">
        <v>0</v>
      </c>
      <c r="R322" s="297">
        <v>0</v>
      </c>
      <c r="S322" s="297">
        <v>0</v>
      </c>
      <c r="T322" s="297">
        <v>0</v>
      </c>
      <c r="U322" s="297">
        <v>0</v>
      </c>
      <c r="V322" s="297">
        <v>0</v>
      </c>
      <c r="W322" s="297">
        <v>0</v>
      </c>
      <c r="X322" s="297">
        <v>0</v>
      </c>
      <c r="Y322" s="417">
        <v>0</v>
      </c>
      <c r="Z322" s="417">
        <v>1</v>
      </c>
      <c r="AA322" s="417">
        <v>0</v>
      </c>
      <c r="AB322" s="417">
        <v>0</v>
      </c>
      <c r="AC322" s="417">
        <v>0</v>
      </c>
      <c r="AD322" s="417">
        <v>0</v>
      </c>
      <c r="AE322" s="417">
        <v>0</v>
      </c>
      <c r="AF322" s="417">
        <v>0</v>
      </c>
      <c r="AG322" s="417"/>
      <c r="AH322" s="417"/>
      <c r="AI322" s="417"/>
      <c r="AJ322" s="417"/>
      <c r="AK322" s="417"/>
      <c r="AL322" s="417"/>
      <c r="AM322" s="298">
        <f>SUM(Y322:AL322)</f>
        <v>1</v>
      </c>
    </row>
    <row r="323" spans="1:39" s="285" customFormat="1" ht="15" hidden="1" outlineLevel="1">
      <c r="A323" s="756"/>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1</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hidden="1" outlineLevel="1">
      <c r="A324" s="756"/>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756" t="s">
        <v>794</v>
      </c>
      <c r="B325" s="316" t="s">
        <v>488</v>
      </c>
      <c r="C325" s="293" t="s">
        <v>25</v>
      </c>
      <c r="D325" s="297">
        <v>0</v>
      </c>
      <c r="E325" s="297">
        <v>0</v>
      </c>
      <c r="F325" s="297">
        <v>0</v>
      </c>
      <c r="G325" s="297">
        <v>0</v>
      </c>
      <c r="H325" s="297">
        <v>0</v>
      </c>
      <c r="I325" s="297">
        <v>0</v>
      </c>
      <c r="J325" s="297">
        <v>0</v>
      </c>
      <c r="K325" s="297">
        <v>0</v>
      </c>
      <c r="L325" s="297">
        <v>0</v>
      </c>
      <c r="M325" s="297">
        <v>0</v>
      </c>
      <c r="N325" s="293"/>
      <c r="O325" s="297">
        <v>0</v>
      </c>
      <c r="P325" s="297">
        <v>0</v>
      </c>
      <c r="Q325" s="297">
        <v>0</v>
      </c>
      <c r="R325" s="297">
        <v>0</v>
      </c>
      <c r="S325" s="297">
        <v>0</v>
      </c>
      <c r="T325" s="297">
        <v>0</v>
      </c>
      <c r="U325" s="297">
        <v>0</v>
      </c>
      <c r="V325" s="297">
        <v>0</v>
      </c>
      <c r="W325" s="297">
        <v>0</v>
      </c>
      <c r="X325" s="297">
        <v>0</v>
      </c>
      <c r="Y325" s="417">
        <v>0</v>
      </c>
      <c r="Z325" s="417">
        <v>0</v>
      </c>
      <c r="AA325" s="417">
        <v>0</v>
      </c>
      <c r="AB325" s="417">
        <v>0</v>
      </c>
      <c r="AC325" s="417">
        <v>0</v>
      </c>
      <c r="AD325" s="417">
        <v>0</v>
      </c>
      <c r="AE325" s="417">
        <v>0</v>
      </c>
      <c r="AF325" s="417">
        <v>0</v>
      </c>
      <c r="AG325" s="417"/>
      <c r="AH325" s="417"/>
      <c r="AI325" s="417"/>
      <c r="AJ325" s="417"/>
      <c r="AK325" s="417"/>
      <c r="AL325" s="417"/>
      <c r="AM325" s="298">
        <f>SUM(Y325:AL325)</f>
        <v>0</v>
      </c>
    </row>
    <row r="326" spans="1:39" s="285" customFormat="1" ht="15" hidden="1" outlineLevel="1">
      <c r="A326" s="756"/>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hidden="1" outlineLevel="1">
      <c r="A327" s="756"/>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756" t="s">
        <v>795</v>
      </c>
      <c r="B328" s="316" t="s">
        <v>9</v>
      </c>
      <c r="C328" s="293" t="s">
        <v>25</v>
      </c>
      <c r="D328" s="297">
        <v>3193.4580000000001</v>
      </c>
      <c r="E328" s="297">
        <v>0</v>
      </c>
      <c r="F328" s="297">
        <v>0</v>
      </c>
      <c r="G328" s="297">
        <v>0</v>
      </c>
      <c r="H328" s="297">
        <v>0</v>
      </c>
      <c r="I328" s="297">
        <v>0</v>
      </c>
      <c r="J328" s="297">
        <v>0</v>
      </c>
      <c r="K328" s="297">
        <v>0</v>
      </c>
      <c r="L328" s="297">
        <v>0</v>
      </c>
      <c r="M328" s="297">
        <v>0</v>
      </c>
      <c r="N328" s="293"/>
      <c r="O328" s="297">
        <v>239.1602</v>
      </c>
      <c r="P328" s="297">
        <v>0</v>
      </c>
      <c r="Q328" s="297">
        <v>0</v>
      </c>
      <c r="R328" s="297">
        <v>0</v>
      </c>
      <c r="S328" s="297">
        <v>0</v>
      </c>
      <c r="T328" s="297">
        <v>0</v>
      </c>
      <c r="U328" s="297">
        <v>0</v>
      </c>
      <c r="V328" s="297">
        <v>0</v>
      </c>
      <c r="W328" s="297">
        <v>0</v>
      </c>
      <c r="X328" s="297">
        <v>0</v>
      </c>
      <c r="Y328" s="417">
        <v>0</v>
      </c>
      <c r="Z328" s="417">
        <v>0</v>
      </c>
      <c r="AA328" s="417">
        <v>0</v>
      </c>
      <c r="AB328" s="417">
        <v>0</v>
      </c>
      <c r="AC328" s="417">
        <v>0</v>
      </c>
      <c r="AD328" s="417">
        <v>0</v>
      </c>
      <c r="AE328" s="417">
        <v>0</v>
      </c>
      <c r="AF328" s="417">
        <v>0</v>
      </c>
      <c r="AG328" s="417"/>
      <c r="AH328" s="417"/>
      <c r="AI328" s="417"/>
      <c r="AJ328" s="417"/>
      <c r="AK328" s="417"/>
      <c r="AL328" s="417"/>
      <c r="AM328" s="298">
        <f>SUM(Y328:AL328)</f>
        <v>0</v>
      </c>
    </row>
    <row r="329" spans="1:39" ht="15" hidden="1" outlineLevel="1">
      <c r="A329" s="756"/>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hidden="1" outlineLevel="1">
      <c r="A330" s="756"/>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hidden="1" outlineLevel="1">
      <c r="A331" s="758"/>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756" t="s">
        <v>798</v>
      </c>
      <c r="B332" s="317" t="s">
        <v>11</v>
      </c>
      <c r="C332" s="293" t="s">
        <v>25</v>
      </c>
      <c r="D332" s="297">
        <v>0</v>
      </c>
      <c r="E332" s="297">
        <v>0</v>
      </c>
      <c r="F332" s="297">
        <v>0</v>
      </c>
      <c r="G332" s="297">
        <v>0</v>
      </c>
      <c r="H332" s="297">
        <v>0</v>
      </c>
      <c r="I332" s="297">
        <v>0</v>
      </c>
      <c r="J332" s="297">
        <v>0</v>
      </c>
      <c r="K332" s="297">
        <v>0</v>
      </c>
      <c r="L332" s="297">
        <v>0</v>
      </c>
      <c r="M332" s="297">
        <v>0</v>
      </c>
      <c r="N332" s="297">
        <v>12</v>
      </c>
      <c r="O332" s="297">
        <v>0</v>
      </c>
      <c r="P332" s="297">
        <v>0</v>
      </c>
      <c r="Q332" s="297">
        <v>0</v>
      </c>
      <c r="R332" s="297">
        <v>0</v>
      </c>
      <c r="S332" s="297">
        <v>0</v>
      </c>
      <c r="T332" s="297">
        <v>0</v>
      </c>
      <c r="U332" s="297">
        <v>0</v>
      </c>
      <c r="V332" s="297">
        <v>0</v>
      </c>
      <c r="W332" s="297">
        <v>0</v>
      </c>
      <c r="X332" s="297">
        <v>0</v>
      </c>
      <c r="Y332" s="428">
        <v>0</v>
      </c>
      <c r="Z332" s="417">
        <v>0</v>
      </c>
      <c r="AA332" s="417">
        <v>0</v>
      </c>
      <c r="AB332" s="417">
        <v>0</v>
      </c>
      <c r="AC332" s="417">
        <v>0</v>
      </c>
      <c r="AD332" s="417">
        <v>0</v>
      </c>
      <c r="AE332" s="417">
        <v>0</v>
      </c>
      <c r="AF332" s="417">
        <v>0</v>
      </c>
      <c r="AG332" s="417"/>
      <c r="AH332" s="417"/>
      <c r="AI332" s="417"/>
      <c r="AJ332" s="417"/>
      <c r="AK332" s="417"/>
      <c r="AL332" s="417"/>
      <c r="AM332" s="298">
        <f>SUM(Y332:AL332)</f>
        <v>0</v>
      </c>
    </row>
    <row r="333" spans="1:39" ht="15" hidden="1" outlineLevel="1">
      <c r="A333" s="756"/>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hidden="1" outlineLevel="1">
      <c r="A334" s="759"/>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756" t="s">
        <v>799</v>
      </c>
      <c r="B335" s="317" t="s">
        <v>12</v>
      </c>
      <c r="C335" s="293" t="s">
        <v>25</v>
      </c>
      <c r="D335" s="297">
        <v>0</v>
      </c>
      <c r="E335" s="297">
        <v>0</v>
      </c>
      <c r="F335" s="297">
        <v>0</v>
      </c>
      <c r="G335" s="297">
        <v>0</v>
      </c>
      <c r="H335" s="297">
        <v>0</v>
      </c>
      <c r="I335" s="297">
        <v>0</v>
      </c>
      <c r="J335" s="297">
        <v>0</v>
      </c>
      <c r="K335" s="297">
        <v>0</v>
      </c>
      <c r="L335" s="297">
        <v>0</v>
      </c>
      <c r="M335" s="297">
        <v>0</v>
      </c>
      <c r="N335" s="297">
        <v>12</v>
      </c>
      <c r="O335" s="297">
        <v>0</v>
      </c>
      <c r="P335" s="297">
        <v>0</v>
      </c>
      <c r="Q335" s="297">
        <v>0</v>
      </c>
      <c r="R335" s="297">
        <v>0</v>
      </c>
      <c r="S335" s="297">
        <v>0</v>
      </c>
      <c r="T335" s="297">
        <v>0</v>
      </c>
      <c r="U335" s="297">
        <v>0</v>
      </c>
      <c r="V335" s="297">
        <v>0</v>
      </c>
      <c r="W335" s="297">
        <v>0</v>
      </c>
      <c r="X335" s="297">
        <v>0</v>
      </c>
      <c r="Y335" s="412">
        <v>0</v>
      </c>
      <c r="Z335" s="417">
        <v>0</v>
      </c>
      <c r="AA335" s="417">
        <v>0</v>
      </c>
      <c r="AB335" s="417">
        <v>0</v>
      </c>
      <c r="AC335" s="417">
        <v>0</v>
      </c>
      <c r="AD335" s="417">
        <v>0</v>
      </c>
      <c r="AE335" s="417">
        <v>0</v>
      </c>
      <c r="AF335" s="417">
        <v>0</v>
      </c>
      <c r="AG335" s="417"/>
      <c r="AH335" s="417"/>
      <c r="AI335" s="417"/>
      <c r="AJ335" s="417"/>
      <c r="AK335" s="417"/>
      <c r="AL335" s="417"/>
      <c r="AM335" s="298">
        <f>SUM(Y335:AL335)</f>
        <v>0</v>
      </c>
    </row>
    <row r="336" spans="1:39" ht="15" hidden="1" outlineLevel="1">
      <c r="A336" s="756"/>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hidden="1" outlineLevel="1">
      <c r="A337" s="756"/>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756" t="s">
        <v>800</v>
      </c>
      <c r="B338" s="317" t="s">
        <v>13</v>
      </c>
      <c r="C338" s="293" t="s">
        <v>25</v>
      </c>
      <c r="D338" s="297">
        <v>625401</v>
      </c>
      <c r="E338" s="297">
        <v>175608</v>
      </c>
      <c r="F338" s="297">
        <v>175608</v>
      </c>
      <c r="G338" s="297">
        <v>59778</v>
      </c>
      <c r="H338" s="297">
        <v>0</v>
      </c>
      <c r="I338" s="297">
        <v>0</v>
      </c>
      <c r="J338" s="297">
        <v>0</v>
      </c>
      <c r="K338" s="297">
        <v>0</v>
      </c>
      <c r="L338" s="297">
        <v>0</v>
      </c>
      <c r="M338" s="297">
        <v>0</v>
      </c>
      <c r="N338" s="297">
        <v>12</v>
      </c>
      <c r="O338" s="297">
        <v>66.703500000000005</v>
      </c>
      <c r="P338" s="297">
        <v>28.633500000000002</v>
      </c>
      <c r="Q338" s="297">
        <v>28.633500000000002</v>
      </c>
      <c r="R338" s="297">
        <v>14.0535</v>
      </c>
      <c r="S338" s="297">
        <v>0</v>
      </c>
      <c r="T338" s="297">
        <v>0</v>
      </c>
      <c r="U338" s="297">
        <v>0</v>
      </c>
      <c r="V338" s="297">
        <v>0</v>
      </c>
      <c r="W338" s="297">
        <v>0</v>
      </c>
      <c r="X338" s="297">
        <v>0</v>
      </c>
      <c r="Y338" s="412">
        <v>0</v>
      </c>
      <c r="Z338" s="417">
        <v>0</v>
      </c>
      <c r="AA338" s="417">
        <v>0</v>
      </c>
      <c r="AB338" s="417">
        <v>0</v>
      </c>
      <c r="AC338" s="471">
        <v>0</v>
      </c>
      <c r="AD338" s="417">
        <v>1</v>
      </c>
      <c r="AE338" s="417">
        <v>0</v>
      </c>
      <c r="AF338" s="417">
        <v>0</v>
      </c>
      <c r="AG338" s="417"/>
      <c r="AH338" s="417"/>
      <c r="AI338" s="417"/>
      <c r="AJ338" s="417"/>
      <c r="AK338" s="417"/>
      <c r="AL338" s="417"/>
      <c r="AM338" s="298">
        <f>SUM(Y338:AL338)</f>
        <v>1</v>
      </c>
    </row>
    <row r="339" spans="1:39" ht="15" hidden="1" outlineLevel="1">
      <c r="A339" s="756" t="s">
        <v>814</v>
      </c>
      <c r="B339" s="296" t="s">
        <v>250</v>
      </c>
      <c r="C339" s="293" t="s">
        <v>164</v>
      </c>
      <c r="D339" s="297">
        <v>489126.76429999998</v>
      </c>
      <c r="E339" s="297">
        <v>938919.76430000004</v>
      </c>
      <c r="F339" s="297">
        <v>938919.76430000004</v>
      </c>
      <c r="G339" s="297">
        <v>1044282.0719999999</v>
      </c>
      <c r="H339" s="297">
        <v>1088346.0719999999</v>
      </c>
      <c r="I339" s="297">
        <v>1088346.0719999999</v>
      </c>
      <c r="J339" s="297">
        <v>1088346.0719999999</v>
      </c>
      <c r="K339" s="297">
        <v>1088346.0719999999</v>
      </c>
      <c r="L339" s="297">
        <v>1088346.0719999999</v>
      </c>
      <c r="M339" s="297">
        <v>1088346.0719999999</v>
      </c>
      <c r="N339" s="297">
        <f>N338</f>
        <v>12</v>
      </c>
      <c r="O339" s="297">
        <v>-3.042252</v>
      </c>
      <c r="P339" s="297">
        <v>35.027748000000003</v>
      </c>
      <c r="Q339" s="297">
        <v>35.027748000000003</v>
      </c>
      <c r="R339" s="297">
        <v>49.430250000000001</v>
      </c>
      <c r="S339" s="297">
        <v>63.483750000000008</v>
      </c>
      <c r="T339" s="297">
        <v>63.483750000000008</v>
      </c>
      <c r="U339" s="297">
        <v>63.483750000000008</v>
      </c>
      <c r="V339" s="297">
        <v>63.483750000000008</v>
      </c>
      <c r="W339" s="297">
        <v>63.483750000000008</v>
      </c>
      <c r="X339" s="297">
        <v>63.483750000000008</v>
      </c>
      <c r="Y339" s="413">
        <f>Y338</f>
        <v>0</v>
      </c>
      <c r="Z339" s="413">
        <f>Z338</f>
        <v>0</v>
      </c>
      <c r="AA339" s="413">
        <f t="shared" ref="AA339:AL339" si="96">AA338</f>
        <v>0</v>
      </c>
      <c r="AB339" s="413">
        <f t="shared" si="96"/>
        <v>0</v>
      </c>
      <c r="AC339" s="413">
        <f t="shared" si="96"/>
        <v>0</v>
      </c>
      <c r="AD339" s="413">
        <f t="shared" si="96"/>
        <v>1</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hidden="1" outlineLevel="1">
      <c r="A340" s="756"/>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756" t="s">
        <v>801</v>
      </c>
      <c r="B341" s="317" t="s">
        <v>22</v>
      </c>
      <c r="C341" s="293" t="s">
        <v>25</v>
      </c>
      <c r="D341" s="297">
        <v>0</v>
      </c>
      <c r="E341" s="297">
        <v>0</v>
      </c>
      <c r="F341" s="297">
        <v>0</v>
      </c>
      <c r="G341" s="297">
        <v>0</v>
      </c>
      <c r="H341" s="297">
        <v>0</v>
      </c>
      <c r="I341" s="297">
        <v>0</v>
      </c>
      <c r="J341" s="297">
        <v>0</v>
      </c>
      <c r="K341" s="297">
        <v>0</v>
      </c>
      <c r="L341" s="297">
        <v>0</v>
      </c>
      <c r="M341" s="297">
        <v>0</v>
      </c>
      <c r="N341" s="297">
        <v>12</v>
      </c>
      <c r="O341" s="297">
        <v>0</v>
      </c>
      <c r="P341" s="297">
        <v>0</v>
      </c>
      <c r="Q341" s="297">
        <v>0</v>
      </c>
      <c r="R341" s="297">
        <v>0</v>
      </c>
      <c r="S341" s="297">
        <v>0</v>
      </c>
      <c r="T341" s="297">
        <v>0</v>
      </c>
      <c r="U341" s="297">
        <v>0</v>
      </c>
      <c r="V341" s="297">
        <v>0</v>
      </c>
      <c r="W341" s="297">
        <v>0</v>
      </c>
      <c r="X341" s="297">
        <v>0</v>
      </c>
      <c r="Y341" s="412">
        <v>0</v>
      </c>
      <c r="Z341" s="417">
        <v>0</v>
      </c>
      <c r="AA341" s="417">
        <v>0</v>
      </c>
      <c r="AB341" s="417">
        <v>0</v>
      </c>
      <c r="AC341" s="417">
        <v>0</v>
      </c>
      <c r="AD341" s="417">
        <v>0</v>
      </c>
      <c r="AE341" s="417">
        <v>0</v>
      </c>
      <c r="AF341" s="417">
        <v>0</v>
      </c>
      <c r="AG341" s="417"/>
      <c r="AH341" s="417"/>
      <c r="AI341" s="417"/>
      <c r="AJ341" s="417"/>
      <c r="AK341" s="417"/>
      <c r="AL341" s="417"/>
      <c r="AM341" s="298">
        <f>SUM(Y341:AL341)</f>
        <v>0</v>
      </c>
    </row>
    <row r="342" spans="1:39" ht="15" hidden="1" outlineLevel="1">
      <c r="A342" s="756"/>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hidden="1" outlineLevel="1">
      <c r="A343" s="756"/>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756" t="s">
        <v>802</v>
      </c>
      <c r="B344" s="317" t="s">
        <v>9</v>
      </c>
      <c r="C344" s="293" t="s">
        <v>25</v>
      </c>
      <c r="D344" s="297">
        <v>87630.97</v>
      </c>
      <c r="E344" s="297">
        <v>0</v>
      </c>
      <c r="F344" s="297">
        <v>0</v>
      </c>
      <c r="G344" s="297">
        <v>0</v>
      </c>
      <c r="H344" s="297">
        <v>0</v>
      </c>
      <c r="I344" s="297">
        <v>0</v>
      </c>
      <c r="J344" s="297">
        <v>0</v>
      </c>
      <c r="K344" s="297">
        <v>0</v>
      </c>
      <c r="L344" s="297">
        <v>0</v>
      </c>
      <c r="M344" s="297">
        <v>0</v>
      </c>
      <c r="N344" s="293"/>
      <c r="O344" s="297">
        <v>2917.1790000000001</v>
      </c>
      <c r="P344" s="297">
        <v>0</v>
      </c>
      <c r="Q344" s="297">
        <v>0</v>
      </c>
      <c r="R344" s="297">
        <v>0</v>
      </c>
      <c r="S344" s="297">
        <v>0</v>
      </c>
      <c r="T344" s="297">
        <v>0</v>
      </c>
      <c r="U344" s="297">
        <v>0</v>
      </c>
      <c r="V344" s="297">
        <v>0</v>
      </c>
      <c r="W344" s="297">
        <v>0</v>
      </c>
      <c r="X344" s="297">
        <v>0</v>
      </c>
      <c r="Y344" s="412">
        <v>0</v>
      </c>
      <c r="Z344" s="417">
        <v>0</v>
      </c>
      <c r="AA344" s="417">
        <v>0</v>
      </c>
      <c r="AB344" s="417">
        <v>0</v>
      </c>
      <c r="AC344" s="417">
        <v>0</v>
      </c>
      <c r="AD344" s="417">
        <v>0</v>
      </c>
      <c r="AE344" s="417">
        <v>0</v>
      </c>
      <c r="AF344" s="417">
        <v>0</v>
      </c>
      <c r="AG344" s="417"/>
      <c r="AH344" s="417"/>
      <c r="AI344" s="417"/>
      <c r="AJ344" s="417"/>
      <c r="AK344" s="417"/>
      <c r="AL344" s="417"/>
      <c r="AM344" s="298">
        <f>SUM(Y344:AL344)</f>
        <v>0</v>
      </c>
    </row>
    <row r="345" spans="1:39" ht="15" hidden="1" outlineLevel="1">
      <c r="A345" s="756"/>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hidden="1" outlineLevel="1">
      <c r="A346" s="756"/>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hidden="1" outlineLevel="1">
      <c r="A347" s="758"/>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756" t="s">
        <v>803</v>
      </c>
      <c r="B348" s="317" t="s">
        <v>14</v>
      </c>
      <c r="C348" s="293" t="s">
        <v>25</v>
      </c>
      <c r="D348" s="297">
        <v>1567966.3357162499</v>
      </c>
      <c r="E348" s="297">
        <v>1524270.2070236199</v>
      </c>
      <c r="F348" s="297">
        <v>1488069.32752609</v>
      </c>
      <c r="G348" s="297">
        <v>1358701.48422241</v>
      </c>
      <c r="H348" s="297">
        <v>1295072.54600525</v>
      </c>
      <c r="I348" s="297">
        <v>1250306.6867370601</v>
      </c>
      <c r="J348" s="297">
        <v>1208856.2417755099</v>
      </c>
      <c r="K348" s="297">
        <v>1208102.09159851</v>
      </c>
      <c r="L348" s="297">
        <v>681015.63092041004</v>
      </c>
      <c r="M348" s="297">
        <v>673842.850234985</v>
      </c>
      <c r="N348" s="293"/>
      <c r="O348" s="297">
        <v>164.92435366800001</v>
      </c>
      <c r="P348" s="297">
        <v>162.654502167</v>
      </c>
      <c r="Q348" s="297">
        <v>160.77400074900001</v>
      </c>
      <c r="R348" s="297">
        <v>154.05382146100001</v>
      </c>
      <c r="S348" s="297">
        <v>151.026383743</v>
      </c>
      <c r="T348" s="297">
        <v>148.70096365699999</v>
      </c>
      <c r="U348" s="297">
        <v>146.54776707400001</v>
      </c>
      <c r="V348" s="297">
        <v>146.54776707400001</v>
      </c>
      <c r="W348" s="297">
        <v>119.16758352799999</v>
      </c>
      <c r="X348" s="297">
        <v>111.487441363</v>
      </c>
      <c r="Y348" s="472">
        <v>1</v>
      </c>
      <c r="Z348" s="412">
        <v>0</v>
      </c>
      <c r="AA348" s="412">
        <v>0</v>
      </c>
      <c r="AB348" s="412">
        <v>0</v>
      </c>
      <c r="AC348" s="412">
        <v>0</v>
      </c>
      <c r="AD348" s="412">
        <v>0</v>
      </c>
      <c r="AE348" s="412">
        <v>0</v>
      </c>
      <c r="AF348" s="412">
        <v>0</v>
      </c>
      <c r="AG348" s="412"/>
      <c r="AH348" s="412"/>
      <c r="AI348" s="412"/>
      <c r="AJ348" s="412"/>
      <c r="AK348" s="412"/>
      <c r="AL348" s="412"/>
      <c r="AM348" s="298">
        <f>SUM(Y348:AL348)</f>
        <v>1</v>
      </c>
    </row>
    <row r="349" spans="1:39" ht="15" hidden="1" outlineLevel="1">
      <c r="A349" s="756" t="s">
        <v>815</v>
      </c>
      <c r="B349" s="296" t="s">
        <v>250</v>
      </c>
      <c r="C349" s="293" t="s">
        <v>164</v>
      </c>
      <c r="D349" s="297">
        <v>101326.565</v>
      </c>
      <c r="E349" s="297">
        <v>98888.913109999994</v>
      </c>
      <c r="F349" s="297">
        <v>97050.046359999993</v>
      </c>
      <c r="G349" s="297">
        <v>90769.119340000005</v>
      </c>
      <c r="H349" s="297">
        <v>88043.373420000004</v>
      </c>
      <c r="I349" s="297">
        <v>85991.48676</v>
      </c>
      <c r="J349" s="297">
        <v>84102.067790000001</v>
      </c>
      <c r="K349" s="297">
        <v>84102.067790000001</v>
      </c>
      <c r="L349" s="297">
        <v>58293.708420000003</v>
      </c>
      <c r="M349" s="297">
        <v>57774.435689999998</v>
      </c>
      <c r="N349" s="470"/>
      <c r="O349" s="297">
        <v>12.372947460000001</v>
      </c>
      <c r="P349" s="297">
        <v>12.24777074</v>
      </c>
      <c r="Q349" s="297">
        <v>12.15253298</v>
      </c>
      <c r="R349" s="297">
        <v>11.826420969999999</v>
      </c>
      <c r="S349" s="297">
        <v>11.684425149999999</v>
      </c>
      <c r="T349" s="297">
        <v>11.57737019</v>
      </c>
      <c r="U349" s="297">
        <v>11.4788792</v>
      </c>
      <c r="V349" s="297">
        <v>11.4788792</v>
      </c>
      <c r="W349" s="297">
        <v>10.13964758</v>
      </c>
      <c r="X349" s="297">
        <v>9.5836248800000003</v>
      </c>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hidden="1" outlineLevel="1">
      <c r="A350" s="756"/>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hidden="1" outlineLevel="1">
      <c r="A351" s="758"/>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756" t="s">
        <v>804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hidden="1" outlineLevel="1">
      <c r="A353" s="756"/>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hidden="1" outlineLevel="1">
      <c r="A354" s="756"/>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756" t="s">
        <v>805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hidden="1" outlineLevel="1">
      <c r="A356" s="756"/>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hidden="1" outlineLevel="1">
      <c r="A357" s="756"/>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hidden="1" outlineLevel="1">
      <c r="A358" s="758"/>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756" t="s">
        <v>806</v>
      </c>
      <c r="B359" s="323" t="s">
        <v>16</v>
      </c>
      <c r="C359" s="293" t="s">
        <v>25</v>
      </c>
      <c r="D359" s="297">
        <v>0</v>
      </c>
      <c r="E359" s="297">
        <v>0</v>
      </c>
      <c r="F359" s="297">
        <v>0</v>
      </c>
      <c r="G359" s="297">
        <v>0</v>
      </c>
      <c r="H359" s="297">
        <v>0</v>
      </c>
      <c r="I359" s="297">
        <v>0</v>
      </c>
      <c r="J359" s="297">
        <v>0</v>
      </c>
      <c r="K359" s="297">
        <v>0</v>
      </c>
      <c r="L359" s="297">
        <v>0</v>
      </c>
      <c r="M359" s="297">
        <v>0</v>
      </c>
      <c r="N359" s="297">
        <v>12</v>
      </c>
      <c r="O359" s="297">
        <v>0</v>
      </c>
      <c r="P359" s="297">
        <v>0</v>
      </c>
      <c r="Q359" s="297">
        <v>0</v>
      </c>
      <c r="R359" s="297">
        <v>0</v>
      </c>
      <c r="S359" s="297">
        <v>0</v>
      </c>
      <c r="T359" s="297">
        <v>0</v>
      </c>
      <c r="U359" s="297">
        <v>0</v>
      </c>
      <c r="V359" s="297">
        <v>0</v>
      </c>
      <c r="W359" s="297">
        <v>0</v>
      </c>
      <c r="X359" s="297">
        <v>0</v>
      </c>
      <c r="Y359" s="428">
        <v>0</v>
      </c>
      <c r="Z359" s="417">
        <v>0</v>
      </c>
      <c r="AA359" s="417">
        <v>0</v>
      </c>
      <c r="AB359" s="417">
        <v>0</v>
      </c>
      <c r="AC359" s="417">
        <v>0</v>
      </c>
      <c r="AD359" s="417">
        <v>0</v>
      </c>
      <c r="AE359" s="417">
        <v>0</v>
      </c>
      <c r="AF359" s="417">
        <v>0</v>
      </c>
      <c r="AG359" s="417"/>
      <c r="AH359" s="417"/>
      <c r="AI359" s="417"/>
      <c r="AJ359" s="417"/>
      <c r="AK359" s="417"/>
      <c r="AL359" s="417"/>
      <c r="AM359" s="298">
        <f>SUM(Y359:AL359)</f>
        <v>0</v>
      </c>
    </row>
    <row r="360" spans="1:39" ht="15" hidden="1" outlineLevel="1">
      <c r="A360" s="756"/>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hidden="1" outlineLevel="1">
      <c r="A361" s="759"/>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756" t="s">
        <v>807</v>
      </c>
      <c r="B362" s="323" t="s">
        <v>17</v>
      </c>
      <c r="C362" s="293" t="s">
        <v>25</v>
      </c>
      <c r="D362" s="297">
        <v>566746</v>
      </c>
      <c r="E362" s="297">
        <v>566746</v>
      </c>
      <c r="F362" s="297">
        <v>566746</v>
      </c>
      <c r="G362" s="297">
        <v>566746</v>
      </c>
      <c r="H362" s="297">
        <v>566746</v>
      </c>
      <c r="I362" s="297">
        <v>566746</v>
      </c>
      <c r="J362" s="297">
        <v>566746</v>
      </c>
      <c r="K362" s="297">
        <v>566746</v>
      </c>
      <c r="L362" s="297">
        <v>566746</v>
      </c>
      <c r="M362" s="297">
        <v>566746</v>
      </c>
      <c r="N362" s="297">
        <v>12</v>
      </c>
      <c r="O362" s="297">
        <v>190.5</v>
      </c>
      <c r="P362" s="297">
        <v>190.5</v>
      </c>
      <c r="Q362" s="297">
        <v>190.5</v>
      </c>
      <c r="R362" s="297">
        <v>190.5</v>
      </c>
      <c r="S362" s="297">
        <v>190.5</v>
      </c>
      <c r="T362" s="297">
        <v>190.5</v>
      </c>
      <c r="U362" s="297">
        <v>190.5</v>
      </c>
      <c r="V362" s="297">
        <v>190.5</v>
      </c>
      <c r="W362" s="297">
        <v>190.5</v>
      </c>
      <c r="X362" s="297">
        <v>190.5</v>
      </c>
      <c r="Y362" s="428">
        <v>0</v>
      </c>
      <c r="Z362" s="417">
        <v>0</v>
      </c>
      <c r="AA362" s="417">
        <v>1</v>
      </c>
      <c r="AB362" s="417">
        <v>0</v>
      </c>
      <c r="AC362" s="417">
        <v>0</v>
      </c>
      <c r="AD362" s="417">
        <v>0</v>
      </c>
      <c r="AE362" s="417">
        <v>0</v>
      </c>
      <c r="AF362" s="417">
        <v>0</v>
      </c>
      <c r="AG362" s="417"/>
      <c r="AH362" s="417"/>
      <c r="AI362" s="417"/>
      <c r="AJ362" s="417"/>
      <c r="AK362" s="417"/>
      <c r="AL362" s="417"/>
      <c r="AM362" s="298">
        <f>SUM(Y362:AL362)</f>
        <v>1</v>
      </c>
    </row>
    <row r="363" spans="1:39" ht="15" hidden="1" outlineLevel="1">
      <c r="A363" s="756" t="s">
        <v>816</v>
      </c>
      <c r="B363" s="296" t="s">
        <v>250</v>
      </c>
      <c r="C363" s="293" t="s">
        <v>164</v>
      </c>
      <c r="D363" s="297">
        <v>-283373</v>
      </c>
      <c r="E363" s="297">
        <v>-283373</v>
      </c>
      <c r="F363" s="297">
        <v>-283373</v>
      </c>
      <c r="G363" s="297">
        <v>-283373</v>
      </c>
      <c r="H363" s="297">
        <v>-283373</v>
      </c>
      <c r="I363" s="297">
        <v>-283373</v>
      </c>
      <c r="J363" s="297">
        <v>-283373</v>
      </c>
      <c r="K363" s="297">
        <v>-283373</v>
      </c>
      <c r="L363" s="297">
        <v>-283373</v>
      </c>
      <c r="M363" s="297">
        <v>-283373</v>
      </c>
      <c r="N363" s="297">
        <f>N362</f>
        <v>12</v>
      </c>
      <c r="O363" s="297">
        <v>-95.25</v>
      </c>
      <c r="P363" s="297">
        <v>-95.25</v>
      </c>
      <c r="Q363" s="297">
        <v>-95.25</v>
      </c>
      <c r="R363" s="297">
        <v>-95.25</v>
      </c>
      <c r="S363" s="297">
        <v>-95.25</v>
      </c>
      <c r="T363" s="297">
        <v>-95.25</v>
      </c>
      <c r="U363" s="297">
        <v>-95.25</v>
      </c>
      <c r="V363" s="297">
        <v>-95.25</v>
      </c>
      <c r="W363" s="297">
        <v>-95.25</v>
      </c>
      <c r="X363" s="297">
        <v>-95.25</v>
      </c>
      <c r="Y363" s="413">
        <f>Y362</f>
        <v>0</v>
      </c>
      <c r="Z363" s="413">
        <f>Z362</f>
        <v>0</v>
      </c>
      <c r="AA363" s="413">
        <f t="shared" ref="AA363:AL363" si="103">AA362</f>
        <v>1</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hidden="1" outlineLevel="1">
      <c r="A364" s="759"/>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756" t="s">
        <v>808</v>
      </c>
      <c r="B365" s="323" t="s">
        <v>18</v>
      </c>
      <c r="C365" s="293" t="s">
        <v>25</v>
      </c>
      <c r="D365" s="297">
        <v>0</v>
      </c>
      <c r="E365" s="297">
        <v>0</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428">
        <v>0</v>
      </c>
      <c r="Z365" s="417">
        <v>0</v>
      </c>
      <c r="AA365" s="417">
        <v>0</v>
      </c>
      <c r="AB365" s="417">
        <v>0</v>
      </c>
      <c r="AC365" s="417">
        <v>0</v>
      </c>
      <c r="AD365" s="417">
        <v>0</v>
      </c>
      <c r="AE365" s="417">
        <v>0</v>
      </c>
      <c r="AF365" s="417">
        <v>0</v>
      </c>
      <c r="AG365" s="417"/>
      <c r="AH365" s="417"/>
      <c r="AI365" s="417"/>
      <c r="AJ365" s="417"/>
      <c r="AK365" s="417"/>
      <c r="AL365" s="417"/>
      <c r="AM365" s="298">
        <f>SUM(Y365:AL365)</f>
        <v>0</v>
      </c>
    </row>
    <row r="366" spans="1:39" ht="15" hidden="1" outlineLevel="1">
      <c r="A366" s="756"/>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hidden="1" outlineLevel="1">
      <c r="A367" s="759"/>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756" t="s">
        <v>809</v>
      </c>
      <c r="B368" s="326" t="s">
        <v>19</v>
      </c>
      <c r="C368" s="293" t="s">
        <v>25</v>
      </c>
      <c r="D368" s="297">
        <v>0</v>
      </c>
      <c r="E368" s="297">
        <v>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428">
        <v>0</v>
      </c>
      <c r="Z368" s="417">
        <v>0</v>
      </c>
      <c r="AA368" s="417">
        <v>0</v>
      </c>
      <c r="AB368" s="417">
        <v>0</v>
      </c>
      <c r="AC368" s="417">
        <v>0</v>
      </c>
      <c r="AD368" s="417">
        <v>0</v>
      </c>
      <c r="AE368" s="417">
        <v>0</v>
      </c>
      <c r="AF368" s="417">
        <v>0</v>
      </c>
      <c r="AG368" s="417"/>
      <c r="AH368" s="417"/>
      <c r="AI368" s="417"/>
      <c r="AJ368" s="417"/>
      <c r="AK368" s="417"/>
      <c r="AL368" s="417"/>
      <c r="AM368" s="298">
        <f>SUM(Y368:AL368)</f>
        <v>0</v>
      </c>
    </row>
    <row r="369" spans="1:39" ht="15" hidden="1" outlineLevel="1">
      <c r="A369" s="756"/>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hidden="1" outlineLevel="1">
      <c r="A370" s="756"/>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756" t="s">
        <v>810</v>
      </c>
      <c r="B371" s="326" t="s">
        <v>490</v>
      </c>
      <c r="C371" s="293" t="s">
        <v>25</v>
      </c>
      <c r="D371" s="297">
        <v>0</v>
      </c>
      <c r="E371" s="297">
        <v>0</v>
      </c>
      <c r="F371" s="297">
        <v>0</v>
      </c>
      <c r="G371" s="297">
        <v>0</v>
      </c>
      <c r="H371" s="297">
        <v>0</v>
      </c>
      <c r="I371" s="297">
        <v>0</v>
      </c>
      <c r="J371" s="297">
        <v>0</v>
      </c>
      <c r="K371" s="297">
        <v>0</v>
      </c>
      <c r="L371" s="297">
        <v>0</v>
      </c>
      <c r="M371" s="297">
        <v>0</v>
      </c>
      <c r="N371" s="297">
        <v>0</v>
      </c>
      <c r="O371" s="297">
        <v>0</v>
      </c>
      <c r="P371" s="297">
        <v>0</v>
      </c>
      <c r="Q371" s="297">
        <v>0</v>
      </c>
      <c r="R371" s="297">
        <v>0</v>
      </c>
      <c r="S371" s="297">
        <v>0</v>
      </c>
      <c r="T371" s="297">
        <v>0</v>
      </c>
      <c r="U371" s="297">
        <v>0</v>
      </c>
      <c r="V371" s="297">
        <v>0</v>
      </c>
      <c r="W371" s="297">
        <v>0</v>
      </c>
      <c r="X371" s="297">
        <v>0</v>
      </c>
      <c r="Y371" s="412">
        <v>0</v>
      </c>
      <c r="Z371" s="412">
        <v>0</v>
      </c>
      <c r="AA371" s="412">
        <v>0</v>
      </c>
      <c r="AB371" s="412">
        <v>0</v>
      </c>
      <c r="AC371" s="412">
        <v>0</v>
      </c>
      <c r="AD371" s="412">
        <v>0</v>
      </c>
      <c r="AE371" s="412">
        <v>0</v>
      </c>
      <c r="AF371" s="412">
        <v>0</v>
      </c>
      <c r="AG371" s="412"/>
      <c r="AH371" s="412"/>
      <c r="AI371" s="412"/>
      <c r="AJ371" s="412"/>
      <c r="AK371" s="412"/>
      <c r="AL371" s="412"/>
      <c r="AM371" s="298">
        <f>SUM(Y371:AL371)</f>
        <v>0</v>
      </c>
    </row>
    <row r="372" spans="1:39" s="285" customFormat="1" ht="15" hidden="1" outlineLevel="1">
      <c r="A372" s="756"/>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hidden="1" outlineLevel="1">
      <c r="A373" s="756"/>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hidden="1" outlineLevel="1">
      <c r="A374" s="756"/>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756" t="s">
        <v>811</v>
      </c>
      <c r="B375" s="326" t="s">
        <v>492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hidden="1" outlineLevel="1">
      <c r="A376" s="756"/>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hidden="1" outlineLevel="1">
      <c r="A377" s="756"/>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756" t="s">
        <v>812</v>
      </c>
      <c r="B378" s="326" t="s">
        <v>493</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hidden="1" outlineLevel="1">
      <c r="A379" s="756"/>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hidden="1" outlineLevel="1">
      <c r="A380" s="756"/>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756" t="s">
        <v>813</v>
      </c>
      <c r="B381" s="326" t="s">
        <v>494</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hidden="1" outlineLevel="1">
      <c r="A382" s="756"/>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hidden="1" outlineLevel="1">
      <c r="A383" s="756"/>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ollapsed="1">
      <c r="A384" s="756"/>
      <c r="B384" s="329" t="s">
        <v>251</v>
      </c>
      <c r="C384" s="331"/>
      <c r="D384" s="331">
        <f>SUM(D279:D382)</f>
        <v>22498653.812904593</v>
      </c>
      <c r="E384" s="331"/>
      <c r="F384" s="331"/>
      <c r="G384" s="331"/>
      <c r="H384" s="331"/>
      <c r="I384" s="331"/>
      <c r="J384" s="331"/>
      <c r="K384" s="331"/>
      <c r="L384" s="331"/>
      <c r="M384" s="331"/>
      <c r="N384" s="331"/>
      <c r="O384" s="331">
        <f>SUM(O279:O382)</f>
        <v>8486.4502132024136</v>
      </c>
      <c r="P384" s="331"/>
      <c r="Q384" s="331"/>
      <c r="R384" s="331"/>
      <c r="S384" s="331"/>
      <c r="T384" s="331"/>
      <c r="U384" s="331"/>
      <c r="V384" s="331"/>
      <c r="W384" s="331"/>
      <c r="X384" s="331"/>
      <c r="Y384" s="331">
        <f>IF(Y278="kWh",SUMPRODUCT(D279:D382,Y279:Y382))</f>
        <v>2720651.5649497355</v>
      </c>
      <c r="Z384" s="331">
        <f>IF(Z278="kWh",SUMPRODUCT(D279:D382,Z279:Z382))</f>
        <v>694768.37409304699</v>
      </c>
      <c r="AA384" s="331">
        <f>IF(AA278="kW",SUMPRODUCT(N279:N382,O279:O382,AA279:AA382),SUMPRODUCT(D279:D382,AA279:AA382))</f>
        <v>18268.203311831388</v>
      </c>
      <c r="AB384" s="331">
        <f>IF(AB278="kW",SUMPRODUCT(N279:N382,O279:O382,AB279:AB382),SUMPRODUCT(D279:D382,AB279:AB382))</f>
        <v>0</v>
      </c>
      <c r="AC384" s="331">
        <f>IF(AC278="kW",SUMPRODUCT(N279:N382,O279:O382,AC279:AC382),SUMPRODUCT(D279:D382,AC279:AC382))</f>
        <v>5709.9614819356138</v>
      </c>
      <c r="AD384" s="746">
        <f>IF(AD278="kW",SUMPRODUCT(N279:N382,O279:O382,AD279:AD382),SUMPRODUCT(D279:D382,AD279:AD382))</f>
        <v>9715.4723247341881</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A385" s="756"/>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A386" s="756"/>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A387" s="756"/>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1.9866666666666664E-2</v>
      </c>
      <c r="Z387" s="343">
        <f>HLOOKUP(Z$20,'3.  Distribution Rates'!$C$122:$P$133,5,FALSE)</f>
        <v>1.6166666666666666E-2</v>
      </c>
      <c r="AA387" s="343">
        <f>HLOOKUP(AA$20,'3.  Distribution Rates'!$C$122:$P$133,5,FALSE)</f>
        <v>4.6227999999999998</v>
      </c>
      <c r="AB387" s="343">
        <f>HLOOKUP(AB$20,'3.  Distribution Rates'!$C$122:$P$133,5,FALSE)</f>
        <v>1.9315999999999998</v>
      </c>
      <c r="AC387" s="343">
        <f>HLOOKUP(AC$20,'3.  Distribution Rates'!$C$122:$P$133,5,FALSE)</f>
        <v>2.1798000000000002</v>
      </c>
      <c r="AD387" s="343">
        <f>HLOOKUP(AD$20,'3.  Distribution Rates'!$C$122:$P$133,5,FALSE)</f>
        <v>2.7180333333333331</v>
      </c>
      <c r="AE387" s="343">
        <f>HLOOKUP(AE$20,'3.  Distribution Rates'!$C$122:$P$133,5,FALSE)</f>
        <v>-8.1466666666666673E-2</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A388" s="756"/>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42218.946512558497</v>
      </c>
      <c r="Z388" s="380">
        <f t="shared" si="110"/>
        <v>33745.692726510031</v>
      </c>
      <c r="AA388" s="380">
        <f t="shared" si="110"/>
        <v>34813.753695626518</v>
      </c>
      <c r="AB388" s="380">
        <f t="shared" si="110"/>
        <v>0</v>
      </c>
      <c r="AC388" s="380">
        <f t="shared" si="110"/>
        <v>9080.7440341016045</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6">
        <f>SUM(Y388:AL388)</f>
        <v>119859.13696879664</v>
      </c>
      <c r="AO388" s="285"/>
    </row>
    <row r="389" spans="1:41" ht="15">
      <c r="A389" s="756"/>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39670.101545512611</v>
      </c>
      <c r="Z389" s="380">
        <f t="shared" si="111"/>
        <v>17550.732454979105</v>
      </c>
      <c r="AA389" s="380">
        <f t="shared" si="111"/>
        <v>50149.550297107096</v>
      </c>
      <c r="AB389" s="380">
        <f>AB265*AB387</f>
        <v>94.008929395723001</v>
      </c>
      <c r="AC389" s="380">
        <f t="shared" si="111"/>
        <v>7555.8630619547939</v>
      </c>
      <c r="AD389" s="380">
        <f t="shared" si="111"/>
        <v>37348.855934123661</v>
      </c>
      <c r="AE389" s="380">
        <f t="shared" si="111"/>
        <v>-3.3040804319267143</v>
      </c>
      <c r="AF389" s="380">
        <f t="shared" si="111"/>
        <v>0</v>
      </c>
      <c r="AG389" s="380">
        <f t="shared" si="111"/>
        <v>0</v>
      </c>
      <c r="AH389" s="380">
        <f t="shared" si="111"/>
        <v>0</v>
      </c>
      <c r="AI389" s="380">
        <f t="shared" si="111"/>
        <v>0</v>
      </c>
      <c r="AJ389" s="380">
        <f t="shared" si="111"/>
        <v>0</v>
      </c>
      <c r="AK389" s="380">
        <f t="shared" si="111"/>
        <v>0</v>
      </c>
      <c r="AL389" s="380">
        <f t="shared" si="111"/>
        <v>0</v>
      </c>
      <c r="AM389" s="626">
        <f>SUM(Y389:AL389)</f>
        <v>152365.80814264106</v>
      </c>
    </row>
    <row r="390" spans="1:41" ht="15">
      <c r="A390" s="756"/>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54050.277757001408</v>
      </c>
      <c r="Z390" s="380">
        <f t="shared" ref="Z390:AE390" si="112">Z384*Z387</f>
        <v>11232.08871450426</v>
      </c>
      <c r="AA390" s="380">
        <f t="shared" si="112"/>
        <v>84450.250269934142</v>
      </c>
      <c r="AB390" s="380">
        <f t="shared" si="112"/>
        <v>0</v>
      </c>
      <c r="AC390" s="380">
        <f t="shared" si="112"/>
        <v>12446.574038323251</v>
      </c>
      <c r="AD390" s="380">
        <f t="shared" si="112"/>
        <v>26406.977627705011</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6">
        <f>SUM(Y390:AL390)</f>
        <v>188586.16840746807</v>
      </c>
    </row>
    <row r="391" spans="1:41" s="382" customFormat="1" ht="15.75">
      <c r="A391" s="757"/>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135939.32581507252</v>
      </c>
      <c r="Z391" s="348">
        <f>SUM(Z388:Z390)</f>
        <v>62528.51389599339</v>
      </c>
      <c r="AA391" s="348">
        <f t="shared" ref="AA391:AE391" si="114">SUM(AA388:AA390)</f>
        <v>169413.55426266778</v>
      </c>
      <c r="AB391" s="745">
        <f t="shared" si="114"/>
        <v>94.008929395723001</v>
      </c>
      <c r="AC391" s="348">
        <f t="shared" si="114"/>
        <v>29083.181134379651</v>
      </c>
      <c r="AD391" s="348">
        <f t="shared" si="114"/>
        <v>63755.833561828673</v>
      </c>
      <c r="AE391" s="348">
        <f t="shared" si="114"/>
        <v>-3.3040804319267143</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460811.11351890577</v>
      </c>
    </row>
    <row r="392" spans="1:41" s="382" customFormat="1" ht="15.75">
      <c r="A392" s="757"/>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757"/>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460811.11351890577</v>
      </c>
    </row>
    <row r="394" spans="1:41" ht="15">
      <c r="A394" s="756"/>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A395" s="756"/>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2672896.5529781058</v>
      </c>
      <c r="Z395" s="293">
        <f>SUMPRODUCT(E279:E382,Z279:Z382)</f>
        <v>693702.3181745545</v>
      </c>
      <c r="AA395" s="293">
        <f>IF(AA278="kW",SUMPRODUCT(N279:N382,P279:P382,AA279:AA382),SUMPRODUCT(E279:E382,AA279:AA382))</f>
        <v>18193.171136687546</v>
      </c>
      <c r="AB395" s="293">
        <f>IF(AB278="kW",SUMPRODUCT(N279:N382,P279:P382,AB279:AB382),SUMPRODUCT(E279:E382,AB279:AB382))</f>
        <v>0</v>
      </c>
      <c r="AC395" s="293">
        <f>IF(AC278="kW",SUMPRODUCT(N279:N382,P279:P382,AC279:AC382),SUMPRODUCT(E279:E382,AC279:AC382))</f>
        <v>5684.146318362732</v>
      </c>
      <c r="AD395" s="293">
        <f>IF(AD278="kW",SUMPRODUCT(N279:N382,P279:P382,AD279:AD382),SUMPRODUCT(E279:E382, AD279:AD382))</f>
        <v>9675.0017538525099</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A396" s="756"/>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2614135.2613312108</v>
      </c>
      <c r="Z396" s="293">
        <f>SUMPRODUCT(F279:F382,Z279:Z382)</f>
        <v>688263.86847666942</v>
      </c>
      <c r="AA396" s="293">
        <f>IF(AA278="kW",SUMPRODUCT(N279:N382,Q279:Q382,AA279:AA382),SUMPRODUCT(F279:F382,AA279:AA382))</f>
        <v>18149.245428751859</v>
      </c>
      <c r="AB396" s="293">
        <f>IF(AB278="kW",SUMPRODUCT(N279:N382,Q279:Q382,AB279:AB382),SUMPRODUCT(F279:F382,AB279:AB382))</f>
        <v>0</v>
      </c>
      <c r="AC396" s="293">
        <f>IF(AC278="kW",SUMPRODUCT(N279:N382,Q279:Q382,AC279:AC382),SUMPRODUCT(F279:F382, AC279:AC382))</f>
        <v>5669.0334773283294</v>
      </c>
      <c r="AD396" s="293">
        <f>IF(AD278="kW",SUMPRODUCT(N279:N382,Q279:Q382,AD279:AD382),SUMPRODUCT(F279:F382, AD279:AD382))</f>
        <v>9651.3092716189749</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A397" s="756"/>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2405422.5027675438</v>
      </c>
      <c r="Z397" s="293">
        <f>SUMPRODUCT(G279:G382,Z279:Z382)</f>
        <v>609177.77101666154</v>
      </c>
      <c r="AA397" s="293">
        <f>IF(AA278="kW",SUMPRODUCT(N279:N382,R279:R382,AA279:AA382),SUMPRODUCT(G279:G382,AA279:AA382))</f>
        <v>17983.990537001006</v>
      </c>
      <c r="AB397" s="293">
        <f>IF(AB278="kW",SUMPRODUCT(N279:N382,R279:R382,AB279:AB382),SUMPRODUCT(G279:G382,AB279:AB382))</f>
        <v>0</v>
      </c>
      <c r="AC397" s="293">
        <f>IF(AC278="kW",SUMPRODUCT(N279:N382,R279:R382,AC279:AC382),SUMPRODUCT(G279:G382, AC279:AC382))</f>
        <v>5612.1767748058619</v>
      </c>
      <c r="AD397" s="293">
        <f>IF(AD278="kW",SUMPRODUCT(N279:N382,R279:R382,AD279:AD382),SUMPRODUCT(G279:G382, AD279:AD382))</f>
        <v>9560.0447370469246</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A398" s="756"/>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2304770.0507555129</v>
      </c>
      <c r="Z398" s="293">
        <f>SUMPRODUCT(H279:H382,Z279:Z382)</f>
        <v>504895.49173014652</v>
      </c>
      <c r="AA398" s="293">
        <f>IF(AA278="kW",SUMPRODUCT(N279:N382,S279:S382,AA279:AA382),SUMPRODUCT(H279:H382,AA279:AA382))</f>
        <v>16810.563430472579</v>
      </c>
      <c r="AB398" s="293">
        <f>IF(AB278="kW",SUMPRODUCT(N279:N382,S279:S382,AB279:AB382),SUMPRODUCT(H279:H382,AB279:AB382))</f>
        <v>0</v>
      </c>
      <c r="AC398" s="293">
        <f>IF(AC278="kW",SUMPRODUCT(N279:N382,S279:S382,AC279:AC382),SUMPRODUCT(H279:H382, AC279:AC382))</f>
        <v>5390.4969697434899</v>
      </c>
      <c r="AD398" s="293">
        <f>IF(AD278="kW",SUMPRODUCT(N279:N382,S279:S382,AD279:AD382),SUMPRODUCT(H279:H382, AD279:AD382))</f>
        <v>9212.5161134732225</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A399" s="756"/>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2232299.9648733307</v>
      </c>
      <c r="Z399" s="293">
        <f>SUMPRODUCT(I279:I382,Z279:Z382)</f>
        <v>495724.63752209704</v>
      </c>
      <c r="AA399" s="293">
        <f>IF(AA278="kW",SUMPRODUCT(N279:N382,T279:T382,AA279:AA382),SUMPRODUCT(I279:I382,AA279:AA382))</f>
        <v>16492.430506476059</v>
      </c>
      <c r="AB399" s="293">
        <f>IF(AB278="kW",SUMPRODUCT(N279:N382,T279:T382,AB279:AB382),SUMPRODUCT(I279:I382,AB279:AB382))</f>
        <v>0</v>
      </c>
      <c r="AC399" s="293">
        <f>IF(AC278="kW",SUMPRODUCT(N279:N382,T279:T382,AC279:AC382),SUMPRODUCT(I279:I382, AC279:AC382))</f>
        <v>5281.0418799084291</v>
      </c>
      <c r="AD399" s="293">
        <f>IF(AD278="kW",SUMPRODUCT(N279:N382,T279:T382,AD279:AD382),SUMPRODUCT(I279:I382, AD279:AD382))</f>
        <v>9040.9227800037552</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A400" s="756"/>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2188960.100941781</v>
      </c>
      <c r="Z400" s="293">
        <f>SUMPRODUCT(J279:J382,Z279:Z382)</f>
        <v>495724.63752209704</v>
      </c>
      <c r="AA400" s="293">
        <f>IF(AA278="kW",SUMPRODUCT(N279:N382,U279:U382,AA279:AA382),SUMPRODUCT(J279:J382,AA279:AA382))</f>
        <v>16492.430506476059</v>
      </c>
      <c r="AB400" s="293">
        <f>IF(AB278="kW",SUMPRODUCT(N279:N382,U279:U382,AB279:AB382),SUMPRODUCT(J279:J382,AB279:AB382))</f>
        <v>0</v>
      </c>
      <c r="AC400" s="293">
        <f>IF(AC278="kW",SUMPRODUCT(N279:N382,U279:U382,AC279:AC382),SUMPRODUCT(J279:J382, AC279:AC382))</f>
        <v>5281.0418799084291</v>
      </c>
      <c r="AD400" s="293">
        <f>IF(AD278="kW",SUMPRODUCT(N279:N382,U279:U382,AD279:AD382),SUMPRODUCT(J279:J382, AD279:AD382))</f>
        <v>9040.9227800037552</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A401" s="756"/>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2187893.6292706355</v>
      </c>
      <c r="Z401" s="328">
        <f>SUMPRODUCT(K279:K382,Z279:Z382)</f>
        <v>494189.48472703551</v>
      </c>
      <c r="AA401" s="328">
        <f>IF(AA278="kW",SUMPRODUCT(N279:N382,V279:V382,AA279:AA382),SUMPRODUCT(K279:K382,AA279:AA382))</f>
        <v>16451.537751019259</v>
      </c>
      <c r="AB401" s="328">
        <f>IF(AB278="kW",SUMPRODUCT(N279:N382,V279:V382,AB279:AB382),SUMPRODUCT(K279:K382,AB279:AB382))</f>
        <v>0</v>
      </c>
      <c r="AC401" s="328">
        <f>IF(AC278="kW",SUMPRODUCT(N279:N382,V279:V382,AC279:AC382),SUMPRODUCT(K279:K382, AC279:AC382))</f>
        <v>5266.972540068029</v>
      </c>
      <c r="AD401" s="328">
        <f>IF(AD278="kW",SUMPRODUCT(N279:N382,V279:V382,AD279:AD382),SUMPRODUCT(K279:K382, AD279:AD382))</f>
        <v>9018.8662002086348</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A402" s="756"/>
      <c r="B402" s="370" t="s">
        <v>593</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3" spans="1:40">
      <c r="A403" s="756"/>
    </row>
    <row r="404" spans="1:40" ht="15.75">
      <c r="A404" s="756"/>
      <c r="B404" s="282" t="s">
        <v>259</v>
      </c>
      <c r="C404" s="283"/>
      <c r="D404" s="587" t="s">
        <v>522</v>
      </c>
      <c r="F404" s="587"/>
      <c r="O404" s="283"/>
      <c r="Y404" s="272"/>
      <c r="Z404" s="269"/>
      <c r="AA404" s="269"/>
      <c r="AB404" s="269"/>
      <c r="AC404" s="269"/>
      <c r="AD404" s="269"/>
      <c r="AE404" s="269"/>
      <c r="AF404" s="269"/>
      <c r="AG404" s="269"/>
      <c r="AH404" s="269"/>
      <c r="AI404" s="269"/>
      <c r="AJ404" s="269"/>
      <c r="AK404" s="269"/>
      <c r="AL404" s="269"/>
      <c r="AM404" s="284"/>
    </row>
    <row r="405" spans="1:40" ht="36" customHeight="1">
      <c r="A405" s="756"/>
      <c r="B405" s="826" t="s">
        <v>212</v>
      </c>
      <c r="C405" s="828" t="s">
        <v>33</v>
      </c>
      <c r="D405" s="286" t="s">
        <v>424</v>
      </c>
      <c r="E405" s="830" t="s">
        <v>210</v>
      </c>
      <c r="F405" s="831"/>
      <c r="G405" s="831"/>
      <c r="H405" s="831"/>
      <c r="I405" s="831"/>
      <c r="J405" s="831"/>
      <c r="K405" s="831"/>
      <c r="L405" s="831"/>
      <c r="M405" s="832"/>
      <c r="N405" s="836" t="s">
        <v>214</v>
      </c>
      <c r="O405" s="286" t="s">
        <v>425</v>
      </c>
      <c r="P405" s="830" t="s">
        <v>213</v>
      </c>
      <c r="Q405" s="831"/>
      <c r="R405" s="831"/>
      <c r="S405" s="831"/>
      <c r="T405" s="831"/>
      <c r="U405" s="831"/>
      <c r="V405" s="831"/>
      <c r="W405" s="831"/>
      <c r="X405" s="832"/>
      <c r="Y405" s="833" t="s">
        <v>244</v>
      </c>
      <c r="Z405" s="834"/>
      <c r="AA405" s="834"/>
      <c r="AB405" s="834"/>
      <c r="AC405" s="834"/>
      <c r="AD405" s="834"/>
      <c r="AE405" s="834"/>
      <c r="AF405" s="834"/>
      <c r="AG405" s="834"/>
      <c r="AH405" s="834"/>
      <c r="AI405" s="834"/>
      <c r="AJ405" s="834"/>
      <c r="AK405" s="834"/>
      <c r="AL405" s="834"/>
      <c r="AM405" s="835"/>
    </row>
    <row r="406" spans="1:40" ht="45.75" customHeight="1">
      <c r="A406" s="756"/>
      <c r="B406" s="827"/>
      <c r="C406" s="829"/>
      <c r="D406" s="287">
        <v>2014</v>
      </c>
      <c r="E406" s="287">
        <v>2015</v>
      </c>
      <c r="F406" s="287">
        <v>2016</v>
      </c>
      <c r="G406" s="287">
        <v>2017</v>
      </c>
      <c r="H406" s="287">
        <v>2018</v>
      </c>
      <c r="I406" s="287">
        <v>2019</v>
      </c>
      <c r="J406" s="287">
        <v>2020</v>
      </c>
      <c r="K406" s="287">
        <v>2021</v>
      </c>
      <c r="L406" s="287">
        <v>2022</v>
      </c>
      <c r="M406" s="287">
        <v>2023</v>
      </c>
      <c r="N406" s="837"/>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 50 kW</v>
      </c>
      <c r="AA406" s="287" t="str">
        <f>'1.  LRAMVA Summary'!F50</f>
        <v>General Service 50 - 4,999 kW</v>
      </c>
      <c r="AB406" s="287" t="str">
        <f>'1.  LRAMVA Summary'!G50</f>
        <v>General Service 3,000 - 4,999 kW</v>
      </c>
      <c r="AC406" s="287" t="str">
        <f>'1.  LRAMVA Summary'!H50</f>
        <v>Large Use - Regular</v>
      </c>
      <c r="AD406" s="287" t="str">
        <f>'1.  LRAMVA Summary'!I50</f>
        <v>Large Use - 3TS</v>
      </c>
      <c r="AE406" s="287" t="str">
        <f>'1.  LRAMVA Summary'!J50</f>
        <v>Large Use - Ford Annex</v>
      </c>
      <c r="AF406" s="287" t="str">
        <f>'1.  LRAMVA Summary'!K50</f>
        <v>Other</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758"/>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v>
      </c>
      <c r="AF407" s="293" t="str">
        <f>'1.  LRAMVA Summary'!K51</f>
        <v>kW</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756" t="s">
        <v>817</v>
      </c>
      <c r="B408" s="296" t="s">
        <v>1</v>
      </c>
      <c r="C408" s="293" t="s">
        <v>25</v>
      </c>
      <c r="D408" s="297">
        <v>41989.30686128221</v>
      </c>
      <c r="E408" s="297">
        <v>41989.30686128221</v>
      </c>
      <c r="F408" s="297">
        <v>41989.30686128221</v>
      </c>
      <c r="G408" s="297">
        <v>41884.898814682208</v>
      </c>
      <c r="H408" s="297">
        <v>25780.376715889121</v>
      </c>
      <c r="I408" s="297">
        <v>0</v>
      </c>
      <c r="J408" s="297">
        <v>0</v>
      </c>
      <c r="K408" s="297">
        <v>0</v>
      </c>
      <c r="L408" s="297">
        <v>0</v>
      </c>
      <c r="M408" s="297">
        <v>0</v>
      </c>
      <c r="N408" s="293"/>
      <c r="O408" s="297">
        <v>6.5299653501091566</v>
      </c>
      <c r="P408" s="297">
        <v>6.5299653501091566</v>
      </c>
      <c r="Q408" s="297">
        <v>6.5299653501091566</v>
      </c>
      <c r="R408" s="297">
        <v>6.4132110531091566</v>
      </c>
      <c r="S408" s="297">
        <v>3.7887912170542526</v>
      </c>
      <c r="T408" s="297">
        <v>0</v>
      </c>
      <c r="U408" s="297">
        <v>0</v>
      </c>
      <c r="V408" s="297">
        <v>0</v>
      </c>
      <c r="W408" s="297">
        <v>0</v>
      </c>
      <c r="X408" s="297">
        <v>0</v>
      </c>
      <c r="Y408" s="472">
        <v>1</v>
      </c>
      <c r="Z408" s="472">
        <v>0</v>
      </c>
      <c r="AA408" s="472">
        <v>0</v>
      </c>
      <c r="AB408" s="472">
        <v>0</v>
      </c>
      <c r="AC408" s="472">
        <v>0</v>
      </c>
      <c r="AD408" s="472">
        <v>0</v>
      </c>
      <c r="AE408" s="472">
        <v>0</v>
      </c>
      <c r="AF408" s="472">
        <v>0</v>
      </c>
      <c r="AG408" s="412"/>
      <c r="AH408" s="412"/>
      <c r="AI408" s="412"/>
      <c r="AJ408" s="412"/>
      <c r="AK408" s="412"/>
      <c r="AL408" s="412"/>
      <c r="AM408" s="298">
        <f>SUM(Y408:AL408)</f>
        <v>1</v>
      </c>
    </row>
    <row r="409" spans="1:40" ht="15" hidden="1" outlineLevel="1">
      <c r="A409" s="756"/>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hidden="1" outlineLevel="1">
      <c r="A410" s="757"/>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756" t="s">
        <v>818</v>
      </c>
      <c r="B411" s="296" t="s">
        <v>2</v>
      </c>
      <c r="C411" s="293" t="s">
        <v>25</v>
      </c>
      <c r="D411" s="297">
        <v>27338.55097</v>
      </c>
      <c r="E411" s="297">
        <v>27338.55097</v>
      </c>
      <c r="F411" s="297">
        <v>27338.55097</v>
      </c>
      <c r="G411" s="297">
        <v>27338.55097</v>
      </c>
      <c r="H411" s="297">
        <v>0</v>
      </c>
      <c r="I411" s="297">
        <v>0</v>
      </c>
      <c r="J411" s="297">
        <v>0</v>
      </c>
      <c r="K411" s="297">
        <v>0</v>
      </c>
      <c r="L411" s="297">
        <v>0</v>
      </c>
      <c r="M411" s="297">
        <v>0</v>
      </c>
      <c r="N411" s="293"/>
      <c r="O411" s="297">
        <v>15.33236333</v>
      </c>
      <c r="P411" s="297">
        <v>0</v>
      </c>
      <c r="Q411" s="297">
        <v>0</v>
      </c>
      <c r="R411" s="297">
        <v>0</v>
      </c>
      <c r="S411" s="297">
        <v>0</v>
      </c>
      <c r="T411" s="297">
        <v>0</v>
      </c>
      <c r="U411" s="297">
        <v>0</v>
      </c>
      <c r="V411" s="297">
        <v>0</v>
      </c>
      <c r="W411" s="297">
        <v>0</v>
      </c>
      <c r="X411" s="297">
        <v>0</v>
      </c>
      <c r="Y411" s="472">
        <v>1</v>
      </c>
      <c r="Z411" s="412">
        <v>0</v>
      </c>
      <c r="AA411" s="412">
        <v>0</v>
      </c>
      <c r="AB411" s="412">
        <v>0</v>
      </c>
      <c r="AC411" s="412">
        <v>0</v>
      </c>
      <c r="AD411" s="412">
        <v>0</v>
      </c>
      <c r="AE411" s="412">
        <v>0</v>
      </c>
      <c r="AF411" s="412">
        <v>0</v>
      </c>
      <c r="AG411" s="412"/>
      <c r="AH411" s="412"/>
      <c r="AI411" s="412"/>
      <c r="AJ411" s="412"/>
      <c r="AK411" s="412"/>
      <c r="AL411" s="412"/>
      <c r="AM411" s="298">
        <f>SUM(Y411:AL411)</f>
        <v>1</v>
      </c>
    </row>
    <row r="412" spans="1:40" ht="15" hidden="1" outlineLevel="1">
      <c r="A412" s="756"/>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hidden="1" outlineLevel="1">
      <c r="A413" s="757"/>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756" t="s">
        <v>819</v>
      </c>
      <c r="B414" s="296" t="s">
        <v>3</v>
      </c>
      <c r="C414" s="293" t="s">
        <v>25</v>
      </c>
      <c r="D414" s="297">
        <v>632129.15621899988</v>
      </c>
      <c r="E414" s="297">
        <v>632129.15621899988</v>
      </c>
      <c r="F414" s="297">
        <v>632129.15621899988</v>
      </c>
      <c r="G414" s="297">
        <v>632129.15621899988</v>
      </c>
      <c r="H414" s="297">
        <v>632129.15621899988</v>
      </c>
      <c r="I414" s="297">
        <v>632129.15621899988</v>
      </c>
      <c r="J414" s="297">
        <v>632129.15621899988</v>
      </c>
      <c r="K414" s="297">
        <v>632129.15621899988</v>
      </c>
      <c r="L414" s="297">
        <v>632129.15621899988</v>
      </c>
      <c r="M414" s="297">
        <v>632129.15621899988</v>
      </c>
      <c r="N414" s="293"/>
      <c r="O414" s="297">
        <v>348.412725303</v>
      </c>
      <c r="P414" s="297">
        <v>348.412725303</v>
      </c>
      <c r="Q414" s="297">
        <v>348.412725303</v>
      </c>
      <c r="R414" s="297">
        <v>348.412725303</v>
      </c>
      <c r="S414" s="297">
        <v>348.412725303</v>
      </c>
      <c r="T414" s="297">
        <v>348.412725303</v>
      </c>
      <c r="U414" s="297">
        <v>348.412725303</v>
      </c>
      <c r="V414" s="297">
        <v>348.412725303</v>
      </c>
      <c r="W414" s="297">
        <v>348.412725303</v>
      </c>
      <c r="X414" s="297">
        <v>348.412725303</v>
      </c>
      <c r="Y414" s="472">
        <v>1</v>
      </c>
      <c r="Z414" s="412">
        <v>0</v>
      </c>
      <c r="AA414" s="412">
        <v>0</v>
      </c>
      <c r="AB414" s="412">
        <v>0</v>
      </c>
      <c r="AC414" s="412">
        <v>0</v>
      </c>
      <c r="AD414" s="412">
        <v>0</v>
      </c>
      <c r="AE414" s="412">
        <v>0</v>
      </c>
      <c r="AF414" s="412">
        <v>0</v>
      </c>
      <c r="AG414" s="412"/>
      <c r="AH414" s="412"/>
      <c r="AI414" s="412"/>
      <c r="AJ414" s="412"/>
      <c r="AK414" s="412"/>
      <c r="AL414" s="412"/>
      <c r="AM414" s="298">
        <f>SUM(Y414:AL414)</f>
        <v>1</v>
      </c>
    </row>
    <row r="415" spans="1:40" ht="15" hidden="1" outlineLevel="1">
      <c r="A415" s="756"/>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hidden="1" outlineLevel="1">
      <c r="A416" s="756"/>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756" t="s">
        <v>820</v>
      </c>
      <c r="B417" s="296" t="s">
        <v>4</v>
      </c>
      <c r="C417" s="293" t="s">
        <v>25</v>
      </c>
      <c r="D417" s="297">
        <v>438728.70480000001</v>
      </c>
      <c r="E417" s="297">
        <v>408567.39130000002</v>
      </c>
      <c r="F417" s="297">
        <v>393981.79619999998</v>
      </c>
      <c r="G417" s="297">
        <v>393981.79619999998</v>
      </c>
      <c r="H417" s="297">
        <v>393981.79619999998</v>
      </c>
      <c r="I417" s="297">
        <v>393981.79619999998</v>
      </c>
      <c r="J417" s="297">
        <v>393981.79619999998</v>
      </c>
      <c r="K417" s="297">
        <v>393217.89189999999</v>
      </c>
      <c r="L417" s="297">
        <v>393217.89189999999</v>
      </c>
      <c r="M417" s="297">
        <v>336589.90970000002</v>
      </c>
      <c r="N417" s="293"/>
      <c r="O417" s="297">
        <v>32.809468029999998</v>
      </c>
      <c r="P417" s="297">
        <v>30.91602224</v>
      </c>
      <c r="Q417" s="297">
        <v>30.000377969999999</v>
      </c>
      <c r="R417" s="297">
        <v>30.000377969999999</v>
      </c>
      <c r="S417" s="297">
        <v>30.000377969999999</v>
      </c>
      <c r="T417" s="297">
        <v>30.000377969999999</v>
      </c>
      <c r="U417" s="297">
        <v>30.000377969999999</v>
      </c>
      <c r="V417" s="297">
        <v>29.91317428</v>
      </c>
      <c r="W417" s="297">
        <v>29.91317428</v>
      </c>
      <c r="X417" s="297">
        <v>26.358222510000001</v>
      </c>
      <c r="Y417" s="472">
        <v>1</v>
      </c>
      <c r="Z417" s="412">
        <v>0</v>
      </c>
      <c r="AA417" s="412">
        <v>0</v>
      </c>
      <c r="AB417" s="412">
        <v>0</v>
      </c>
      <c r="AC417" s="412">
        <v>0</v>
      </c>
      <c r="AD417" s="412">
        <v>0</v>
      </c>
      <c r="AE417" s="412">
        <v>0</v>
      </c>
      <c r="AF417" s="412">
        <v>0</v>
      </c>
      <c r="AG417" s="412"/>
      <c r="AH417" s="412"/>
      <c r="AI417" s="412"/>
      <c r="AJ417" s="412"/>
      <c r="AK417" s="412"/>
      <c r="AL417" s="412"/>
      <c r="AM417" s="298">
        <f>SUM(Y417:AL417)</f>
        <v>1</v>
      </c>
    </row>
    <row r="418" spans="1:39" ht="15" hidden="1" outlineLevel="1">
      <c r="A418" s="756"/>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hidden="1" outlineLevel="1">
      <c r="A419" s="756"/>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756" t="s">
        <v>821</v>
      </c>
      <c r="B420" s="296" t="s">
        <v>5</v>
      </c>
      <c r="C420" s="293" t="s">
        <v>25</v>
      </c>
      <c r="D420" s="297">
        <v>1910187.111</v>
      </c>
      <c r="E420" s="297">
        <v>1657067.1410000001</v>
      </c>
      <c r="F420" s="297">
        <v>1525155.027</v>
      </c>
      <c r="G420" s="297">
        <v>1525155.027</v>
      </c>
      <c r="H420" s="297">
        <v>1525155.027</v>
      </c>
      <c r="I420" s="297">
        <v>1525155.027</v>
      </c>
      <c r="J420" s="297">
        <v>1525155.027</v>
      </c>
      <c r="K420" s="297">
        <v>1524494.3529999999</v>
      </c>
      <c r="L420" s="297">
        <v>1524494.3529999999</v>
      </c>
      <c r="M420" s="297">
        <v>1417864.4439999999</v>
      </c>
      <c r="N420" s="293"/>
      <c r="O420" s="297">
        <v>125.0127586</v>
      </c>
      <c r="P420" s="297">
        <v>109.1225706</v>
      </c>
      <c r="Q420" s="297">
        <v>100.8414844</v>
      </c>
      <c r="R420" s="297">
        <v>100.8414844</v>
      </c>
      <c r="S420" s="297">
        <v>100.8414844</v>
      </c>
      <c r="T420" s="297">
        <v>100.8414844</v>
      </c>
      <c r="U420" s="297">
        <v>100.8414844</v>
      </c>
      <c r="V420" s="297">
        <v>100.766065</v>
      </c>
      <c r="W420" s="297">
        <v>100.766065</v>
      </c>
      <c r="X420" s="297">
        <v>94.072127300000005</v>
      </c>
      <c r="Y420" s="472">
        <v>1</v>
      </c>
      <c r="Z420" s="412">
        <v>0</v>
      </c>
      <c r="AA420" s="412">
        <v>0</v>
      </c>
      <c r="AB420" s="412">
        <v>0</v>
      </c>
      <c r="AC420" s="412">
        <v>0</v>
      </c>
      <c r="AD420" s="412">
        <v>0</v>
      </c>
      <c r="AE420" s="412">
        <v>0</v>
      </c>
      <c r="AF420" s="412">
        <v>0</v>
      </c>
      <c r="AG420" s="412"/>
      <c r="AH420" s="412"/>
      <c r="AI420" s="412"/>
      <c r="AJ420" s="412"/>
      <c r="AK420" s="412"/>
      <c r="AL420" s="412"/>
      <c r="AM420" s="298">
        <f>SUM(Y420:AL420)</f>
        <v>1</v>
      </c>
    </row>
    <row r="421" spans="1:39" ht="15" hidden="1" outlineLevel="1">
      <c r="A421" s="756"/>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hidden="1" outlineLevel="1">
      <c r="A422" s="756"/>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756" t="s">
        <v>822</v>
      </c>
      <c r="B423" s="296" t="s">
        <v>6</v>
      </c>
      <c r="C423" s="293" t="s">
        <v>25</v>
      </c>
      <c r="D423" s="297">
        <v>0</v>
      </c>
      <c r="E423" s="297">
        <v>0</v>
      </c>
      <c r="F423" s="297">
        <v>0</v>
      </c>
      <c r="G423" s="297">
        <v>0</v>
      </c>
      <c r="H423" s="297">
        <v>0</v>
      </c>
      <c r="I423" s="297">
        <v>0</v>
      </c>
      <c r="J423" s="297">
        <v>0</v>
      </c>
      <c r="K423" s="297">
        <v>0</v>
      </c>
      <c r="L423" s="297">
        <v>0</v>
      </c>
      <c r="M423" s="297">
        <v>0</v>
      </c>
      <c r="N423" s="293"/>
      <c r="O423" s="297">
        <v>0</v>
      </c>
      <c r="P423" s="297">
        <v>0</v>
      </c>
      <c r="Q423" s="297">
        <v>0</v>
      </c>
      <c r="R423" s="297">
        <v>0</v>
      </c>
      <c r="S423" s="297">
        <v>0</v>
      </c>
      <c r="T423" s="297">
        <v>0</v>
      </c>
      <c r="U423" s="297">
        <v>0</v>
      </c>
      <c r="V423" s="297">
        <v>0</v>
      </c>
      <c r="W423" s="297">
        <v>0</v>
      </c>
      <c r="X423" s="297">
        <v>0</v>
      </c>
      <c r="Y423" s="412">
        <v>0</v>
      </c>
      <c r="Z423" s="412">
        <v>0</v>
      </c>
      <c r="AA423" s="412">
        <v>0</v>
      </c>
      <c r="AB423" s="412">
        <v>0</v>
      </c>
      <c r="AC423" s="412">
        <v>0</v>
      </c>
      <c r="AD423" s="412">
        <v>0</v>
      </c>
      <c r="AE423" s="412">
        <v>0</v>
      </c>
      <c r="AF423" s="412">
        <v>0</v>
      </c>
      <c r="AG423" s="412"/>
      <c r="AH423" s="412"/>
      <c r="AI423" s="412"/>
      <c r="AJ423" s="412"/>
      <c r="AK423" s="412"/>
      <c r="AL423" s="412"/>
      <c r="AM423" s="298">
        <f>SUM(Y423:AL423)</f>
        <v>0</v>
      </c>
    </row>
    <row r="424" spans="1:39" ht="15" hidden="1" outlineLevel="1">
      <c r="A424" s="756"/>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hidden="1" outlineLevel="1">
      <c r="A425" s="756"/>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756" t="s">
        <v>823</v>
      </c>
      <c r="B426" s="296" t="s">
        <v>42</v>
      </c>
      <c r="C426" s="293" t="s">
        <v>25</v>
      </c>
      <c r="D426" s="297">
        <v>0</v>
      </c>
      <c r="E426" s="297">
        <v>0</v>
      </c>
      <c r="F426" s="297">
        <v>0</v>
      </c>
      <c r="G426" s="297">
        <v>0</v>
      </c>
      <c r="H426" s="297">
        <v>0</v>
      </c>
      <c r="I426" s="297">
        <v>0</v>
      </c>
      <c r="J426" s="297">
        <v>0</v>
      </c>
      <c r="K426" s="297">
        <v>0</v>
      </c>
      <c r="L426" s="297">
        <v>0</v>
      </c>
      <c r="M426" s="297">
        <v>0</v>
      </c>
      <c r="N426" s="293"/>
      <c r="O426" s="297">
        <v>2112.6509999999998</v>
      </c>
      <c r="P426" s="297">
        <v>0</v>
      </c>
      <c r="Q426" s="297">
        <v>0</v>
      </c>
      <c r="R426" s="297">
        <v>0</v>
      </c>
      <c r="S426" s="297">
        <v>0</v>
      </c>
      <c r="T426" s="297">
        <v>0</v>
      </c>
      <c r="U426" s="297">
        <v>0</v>
      </c>
      <c r="V426" s="297">
        <v>0</v>
      </c>
      <c r="W426" s="297">
        <v>0</v>
      </c>
      <c r="X426" s="297">
        <v>0</v>
      </c>
      <c r="Y426" s="412">
        <v>0</v>
      </c>
      <c r="Z426" s="412">
        <v>0</v>
      </c>
      <c r="AA426" s="412">
        <v>0</v>
      </c>
      <c r="AB426" s="412">
        <v>0</v>
      </c>
      <c r="AC426" s="412">
        <v>0</v>
      </c>
      <c r="AD426" s="412">
        <v>0</v>
      </c>
      <c r="AE426" s="412">
        <v>0</v>
      </c>
      <c r="AF426" s="412">
        <v>0</v>
      </c>
      <c r="AG426" s="412"/>
      <c r="AH426" s="412"/>
      <c r="AI426" s="412"/>
      <c r="AJ426" s="412"/>
      <c r="AK426" s="412"/>
      <c r="AL426" s="412"/>
      <c r="AM426" s="298">
        <f>SUM(Y426:AL426)</f>
        <v>0</v>
      </c>
    </row>
    <row r="427" spans="1:39" ht="15" hidden="1" outlineLevel="1">
      <c r="A427" s="756"/>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hidden="1" outlineLevel="1">
      <c r="A428" s="756"/>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756" t="s">
        <v>824</v>
      </c>
      <c r="B429" s="296" t="s">
        <v>486</v>
      </c>
      <c r="C429" s="293" t="s">
        <v>25</v>
      </c>
      <c r="D429" s="297">
        <v>0</v>
      </c>
      <c r="E429" s="297">
        <v>0</v>
      </c>
      <c r="F429" s="297">
        <v>0</v>
      </c>
      <c r="G429" s="297">
        <v>0</v>
      </c>
      <c r="H429" s="297">
        <v>0</v>
      </c>
      <c r="I429" s="297">
        <v>0</v>
      </c>
      <c r="J429" s="297">
        <v>0</v>
      </c>
      <c r="K429" s="297">
        <v>0</v>
      </c>
      <c r="L429" s="297">
        <v>0</v>
      </c>
      <c r="M429" s="297">
        <v>0</v>
      </c>
      <c r="N429" s="293"/>
      <c r="O429" s="297">
        <v>0</v>
      </c>
      <c r="P429" s="297">
        <v>0</v>
      </c>
      <c r="Q429" s="297">
        <v>0</v>
      </c>
      <c r="R429" s="297">
        <v>0</v>
      </c>
      <c r="S429" s="297">
        <v>0</v>
      </c>
      <c r="T429" s="297">
        <v>0</v>
      </c>
      <c r="U429" s="297">
        <v>0</v>
      </c>
      <c r="V429" s="297">
        <v>0</v>
      </c>
      <c r="W429" s="297">
        <v>0</v>
      </c>
      <c r="X429" s="297">
        <v>0</v>
      </c>
      <c r="Y429" s="412">
        <v>0</v>
      </c>
      <c r="Z429" s="412">
        <v>0</v>
      </c>
      <c r="AA429" s="412">
        <v>0</v>
      </c>
      <c r="AB429" s="412">
        <v>0</v>
      </c>
      <c r="AC429" s="412">
        <v>0</v>
      </c>
      <c r="AD429" s="412">
        <v>0</v>
      </c>
      <c r="AE429" s="412">
        <v>0</v>
      </c>
      <c r="AF429" s="412">
        <v>0</v>
      </c>
      <c r="AG429" s="412"/>
      <c r="AH429" s="412"/>
      <c r="AI429" s="412"/>
      <c r="AJ429" s="412"/>
      <c r="AK429" s="412"/>
      <c r="AL429" s="412"/>
      <c r="AM429" s="298">
        <f>SUM(Y429:AL429)</f>
        <v>0</v>
      </c>
    </row>
    <row r="430" spans="1:39" s="285" customFormat="1" ht="15" hidden="1" outlineLevel="1">
      <c r="A430" s="756"/>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hidden="1" outlineLevel="1">
      <c r="A431" s="756"/>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756" t="s">
        <v>825</v>
      </c>
      <c r="B432" s="296" t="s">
        <v>7</v>
      </c>
      <c r="C432" s="293" t="s">
        <v>25</v>
      </c>
      <c r="D432" s="297">
        <v>0</v>
      </c>
      <c r="E432" s="297">
        <v>0</v>
      </c>
      <c r="F432" s="297">
        <v>0</v>
      </c>
      <c r="G432" s="297">
        <v>0</v>
      </c>
      <c r="H432" s="297">
        <v>0</v>
      </c>
      <c r="I432" s="297">
        <v>0</v>
      </c>
      <c r="J432" s="297">
        <v>0</v>
      </c>
      <c r="K432" s="297">
        <v>0</v>
      </c>
      <c r="L432" s="297">
        <v>0</v>
      </c>
      <c r="M432" s="297">
        <v>0</v>
      </c>
      <c r="N432" s="293"/>
      <c r="O432" s="297">
        <v>0</v>
      </c>
      <c r="P432" s="297">
        <v>0</v>
      </c>
      <c r="Q432" s="297">
        <v>0</v>
      </c>
      <c r="R432" s="297">
        <v>0</v>
      </c>
      <c r="S432" s="297">
        <v>0</v>
      </c>
      <c r="T432" s="297">
        <v>0</v>
      </c>
      <c r="U432" s="297">
        <v>0</v>
      </c>
      <c r="V432" s="297">
        <v>0</v>
      </c>
      <c r="W432" s="297">
        <v>0</v>
      </c>
      <c r="X432" s="297">
        <v>0</v>
      </c>
      <c r="Y432" s="412">
        <v>0</v>
      </c>
      <c r="Z432" s="412">
        <v>0</v>
      </c>
      <c r="AA432" s="412">
        <v>0</v>
      </c>
      <c r="AB432" s="412">
        <v>0</v>
      </c>
      <c r="AC432" s="412">
        <v>0</v>
      </c>
      <c r="AD432" s="412">
        <v>0</v>
      </c>
      <c r="AE432" s="412">
        <v>0</v>
      </c>
      <c r="AF432" s="412">
        <v>0</v>
      </c>
      <c r="AG432" s="412"/>
      <c r="AH432" s="412"/>
      <c r="AI432" s="412"/>
      <c r="AJ432" s="412"/>
      <c r="AK432" s="412"/>
      <c r="AL432" s="412"/>
      <c r="AM432" s="298">
        <f>SUM(Y432:AL432)</f>
        <v>0</v>
      </c>
    </row>
    <row r="433" spans="1:39" ht="15" hidden="1" outlineLevel="1">
      <c r="A433" s="756"/>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hidden="1" outlineLevel="1">
      <c r="A434" s="756"/>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hidden="1" outlineLevel="1">
      <c r="A435" s="758"/>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756" t="s">
        <v>826</v>
      </c>
      <c r="B436" s="312" t="s">
        <v>22</v>
      </c>
      <c r="C436" s="293" t="s">
        <v>25</v>
      </c>
      <c r="D436" s="297">
        <v>10042616.199999999</v>
      </c>
      <c r="E436" s="297">
        <v>10022282.640000001</v>
      </c>
      <c r="F436" s="297">
        <v>10022282.640000001</v>
      </c>
      <c r="G436" s="297">
        <v>9905352.8469999991</v>
      </c>
      <c r="H436" s="297">
        <v>9905352.8469999991</v>
      </c>
      <c r="I436" s="297">
        <v>9875746.9940000009</v>
      </c>
      <c r="J436" s="297">
        <v>9510058.2039999999</v>
      </c>
      <c r="K436" s="297">
        <v>9510058.2039999999</v>
      </c>
      <c r="L436" s="297">
        <v>9325119.3489999995</v>
      </c>
      <c r="M436" s="297">
        <v>7751163.9309999999</v>
      </c>
      <c r="N436" s="297">
        <v>12</v>
      </c>
      <c r="O436" s="297">
        <v>1614.6419539999999</v>
      </c>
      <c r="P436" s="297">
        <v>1609.768145</v>
      </c>
      <c r="Q436" s="297">
        <v>1609.768145</v>
      </c>
      <c r="R436" s="297">
        <v>1576.3558479999999</v>
      </c>
      <c r="S436" s="297">
        <v>1576.3558479999999</v>
      </c>
      <c r="T436" s="297">
        <v>1567.856939</v>
      </c>
      <c r="U436" s="297">
        <v>1510.869277</v>
      </c>
      <c r="V436" s="297">
        <v>1510.869277</v>
      </c>
      <c r="W436" s="297">
        <v>1478.9933639999999</v>
      </c>
      <c r="X436" s="297">
        <v>1237.565953</v>
      </c>
      <c r="Y436" s="417">
        <v>0</v>
      </c>
      <c r="Z436" s="471">
        <v>7.6399999999999996E-2</v>
      </c>
      <c r="AA436" s="471">
        <v>0.79</v>
      </c>
      <c r="AB436" s="471">
        <v>4.7000000000000002E-3</v>
      </c>
      <c r="AC436" s="417">
        <v>0.1169</v>
      </c>
      <c r="AD436" s="417">
        <v>0</v>
      </c>
      <c r="AE436" s="417">
        <v>0</v>
      </c>
      <c r="AF436" s="417">
        <v>0</v>
      </c>
      <c r="AG436" s="417"/>
      <c r="AH436" s="417"/>
      <c r="AI436" s="417"/>
      <c r="AJ436" s="417"/>
      <c r="AK436" s="417"/>
      <c r="AL436" s="417"/>
      <c r="AM436" s="298">
        <f>SUM(Y436:AL436)</f>
        <v>0.9880000000000001</v>
      </c>
    </row>
    <row r="437" spans="1:39" ht="15" hidden="1" outlineLevel="1">
      <c r="A437" s="756"/>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7.6399999999999996E-2</v>
      </c>
      <c r="AA437" s="413">
        <f t="shared" ref="AA437:AL437" si="127">AA436</f>
        <v>0.79</v>
      </c>
      <c r="AB437" s="413">
        <f t="shared" si="127"/>
        <v>4.7000000000000002E-3</v>
      </c>
      <c r="AC437" s="413">
        <f t="shared" si="127"/>
        <v>0.1169</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hidden="1" outlineLevel="1">
      <c r="A438" s="756"/>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756" t="s">
        <v>827</v>
      </c>
      <c r="B439" s="316" t="s">
        <v>21</v>
      </c>
      <c r="C439" s="293" t="s">
        <v>25</v>
      </c>
      <c r="D439" s="297">
        <v>1044364.3769999999</v>
      </c>
      <c r="E439" s="297">
        <v>1044364.3769999999</v>
      </c>
      <c r="F439" s="297">
        <v>962057.78850000002</v>
      </c>
      <c r="G439" s="297">
        <v>393524.14919999999</v>
      </c>
      <c r="H439" s="297">
        <v>393524.14919999999</v>
      </c>
      <c r="I439" s="297">
        <v>393524.14919999999</v>
      </c>
      <c r="J439" s="297">
        <v>393524.14919999999</v>
      </c>
      <c r="K439" s="297">
        <v>393524.14919999999</v>
      </c>
      <c r="L439" s="297">
        <v>393524.14919999999</v>
      </c>
      <c r="M439" s="297">
        <v>393524.14919999999</v>
      </c>
      <c r="N439" s="297">
        <v>12</v>
      </c>
      <c r="O439" s="297">
        <v>291.79161579999999</v>
      </c>
      <c r="P439" s="297">
        <v>291.79161579999999</v>
      </c>
      <c r="Q439" s="297">
        <v>270.91192740000002</v>
      </c>
      <c r="R439" s="297">
        <v>102.0608441</v>
      </c>
      <c r="S439" s="297">
        <v>102.0608441</v>
      </c>
      <c r="T439" s="297">
        <v>102.0608441</v>
      </c>
      <c r="U439" s="297">
        <v>102.0608441</v>
      </c>
      <c r="V439" s="297">
        <v>102.0608441</v>
      </c>
      <c r="W439" s="297">
        <v>102.0608441</v>
      </c>
      <c r="X439" s="297">
        <v>102.0608441</v>
      </c>
      <c r="Y439" s="417">
        <v>0</v>
      </c>
      <c r="Z439" s="471">
        <v>1</v>
      </c>
      <c r="AA439" s="417">
        <v>0</v>
      </c>
      <c r="AB439" s="417">
        <v>0</v>
      </c>
      <c r="AC439" s="417">
        <v>0</v>
      </c>
      <c r="AD439" s="417">
        <v>0</v>
      </c>
      <c r="AE439" s="417">
        <v>0</v>
      </c>
      <c r="AF439" s="417">
        <v>0</v>
      </c>
      <c r="AG439" s="417"/>
      <c r="AH439" s="417"/>
      <c r="AI439" s="417"/>
      <c r="AJ439" s="417"/>
      <c r="AK439" s="417"/>
      <c r="AL439" s="417"/>
      <c r="AM439" s="298">
        <f>SUM(Y439:AL439)</f>
        <v>1</v>
      </c>
    </row>
    <row r="440" spans="1:39" ht="15" hidden="1" outlineLevel="1">
      <c r="A440" s="756"/>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hidden="1" outlineLevel="1">
      <c r="A441" s="756"/>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756" t="s">
        <v>828</v>
      </c>
      <c r="B442" s="316" t="s">
        <v>23</v>
      </c>
      <c r="C442" s="293" t="s">
        <v>25</v>
      </c>
      <c r="D442" s="297">
        <v>0</v>
      </c>
      <c r="E442" s="297">
        <v>0</v>
      </c>
      <c r="F442" s="297">
        <v>0</v>
      </c>
      <c r="G442" s="297">
        <v>0</v>
      </c>
      <c r="H442" s="297">
        <v>0</v>
      </c>
      <c r="I442" s="297">
        <v>0</v>
      </c>
      <c r="J442" s="297">
        <v>0</v>
      </c>
      <c r="K442" s="297">
        <v>0</v>
      </c>
      <c r="L442" s="297">
        <v>0</v>
      </c>
      <c r="M442" s="297">
        <v>0</v>
      </c>
      <c r="N442" s="297">
        <v>3</v>
      </c>
      <c r="O442" s="297">
        <v>0</v>
      </c>
      <c r="P442" s="297">
        <v>0</v>
      </c>
      <c r="Q442" s="297">
        <v>0</v>
      </c>
      <c r="R442" s="297">
        <v>0</v>
      </c>
      <c r="S442" s="297">
        <v>0</v>
      </c>
      <c r="T442" s="297">
        <v>0</v>
      </c>
      <c r="U442" s="297">
        <v>0</v>
      </c>
      <c r="V442" s="297">
        <v>0</v>
      </c>
      <c r="W442" s="297">
        <v>0</v>
      </c>
      <c r="X442" s="297">
        <v>0</v>
      </c>
      <c r="Y442" s="417">
        <v>0</v>
      </c>
      <c r="Z442" s="417">
        <v>0</v>
      </c>
      <c r="AA442" s="471">
        <v>0</v>
      </c>
      <c r="AB442" s="417">
        <v>0</v>
      </c>
      <c r="AC442" s="417">
        <v>0</v>
      </c>
      <c r="AD442" s="417">
        <v>0</v>
      </c>
      <c r="AE442" s="417">
        <v>0</v>
      </c>
      <c r="AF442" s="417">
        <v>0</v>
      </c>
      <c r="AG442" s="417"/>
      <c r="AH442" s="417"/>
      <c r="AI442" s="417"/>
      <c r="AJ442" s="417"/>
      <c r="AK442" s="417"/>
      <c r="AL442" s="417"/>
      <c r="AM442" s="298">
        <f>SUM(Y442:AL442)</f>
        <v>0</v>
      </c>
    </row>
    <row r="443" spans="1:39" ht="15" hidden="1" outlineLevel="1">
      <c r="A443" s="756"/>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hidden="1" outlineLevel="1">
      <c r="A444" s="756"/>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756" t="s">
        <v>829</v>
      </c>
      <c r="B445" s="316" t="s">
        <v>24</v>
      </c>
      <c r="C445" s="293" t="s">
        <v>25</v>
      </c>
      <c r="D445" s="297">
        <v>94082.782210000005</v>
      </c>
      <c r="E445" s="297">
        <v>94082.782210000005</v>
      </c>
      <c r="F445" s="297">
        <v>94082.782210000005</v>
      </c>
      <c r="G445" s="297">
        <v>94082.782210000005</v>
      </c>
      <c r="H445" s="297">
        <v>94082.782210000005</v>
      </c>
      <c r="I445" s="297">
        <v>94082.782210000005</v>
      </c>
      <c r="J445" s="297">
        <v>94082.782210000005</v>
      </c>
      <c r="K445" s="297">
        <v>94082.782210000005</v>
      </c>
      <c r="L445" s="297">
        <v>77508.72421</v>
      </c>
      <c r="M445" s="297">
        <v>77508.72421</v>
      </c>
      <c r="N445" s="297">
        <v>12</v>
      </c>
      <c r="O445" s="297">
        <v>33.225891679999997</v>
      </c>
      <c r="P445" s="297">
        <v>33.225891679999997</v>
      </c>
      <c r="Q445" s="297">
        <v>33.225891679999997</v>
      </c>
      <c r="R445" s="297">
        <v>33.225891679999997</v>
      </c>
      <c r="S445" s="297">
        <v>33.225891679999997</v>
      </c>
      <c r="T445" s="297">
        <v>33.225891679999997</v>
      </c>
      <c r="U445" s="297">
        <v>33.225891679999997</v>
      </c>
      <c r="V445" s="297">
        <v>33.225891679999997</v>
      </c>
      <c r="W445" s="297">
        <v>28.211343679999999</v>
      </c>
      <c r="X445" s="297">
        <v>28.211343679999999</v>
      </c>
      <c r="Y445" s="417">
        <v>0</v>
      </c>
      <c r="Z445" s="417">
        <v>0</v>
      </c>
      <c r="AA445" s="417">
        <v>1</v>
      </c>
      <c r="AB445" s="417">
        <v>0</v>
      </c>
      <c r="AC445" s="417">
        <v>0</v>
      </c>
      <c r="AD445" s="417">
        <v>0</v>
      </c>
      <c r="AE445" s="417">
        <v>0</v>
      </c>
      <c r="AF445" s="417">
        <v>0</v>
      </c>
      <c r="AG445" s="417"/>
      <c r="AH445" s="417"/>
      <c r="AI445" s="417"/>
      <c r="AJ445" s="417"/>
      <c r="AK445" s="417"/>
      <c r="AL445" s="417"/>
      <c r="AM445" s="298">
        <f>SUM(Y445:AL445)</f>
        <v>1</v>
      </c>
    </row>
    <row r="446" spans="1:39" ht="15" hidden="1" outlineLevel="1">
      <c r="A446" s="756"/>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1</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hidden="1" outlineLevel="1">
      <c r="A447" s="756"/>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756" t="s">
        <v>830</v>
      </c>
      <c r="B448" s="316" t="s">
        <v>20</v>
      </c>
      <c r="C448" s="293" t="s">
        <v>25</v>
      </c>
      <c r="D448" s="297">
        <v>195820.7102</v>
      </c>
      <c r="E448" s="297">
        <v>195820.7102</v>
      </c>
      <c r="F448" s="297">
        <v>195820.7102</v>
      </c>
      <c r="G448" s="297">
        <v>195820.7102</v>
      </c>
      <c r="H448" s="297">
        <v>0</v>
      </c>
      <c r="I448" s="297">
        <v>0</v>
      </c>
      <c r="J448" s="297">
        <v>0</v>
      </c>
      <c r="K448" s="297">
        <v>0</v>
      </c>
      <c r="L448" s="297">
        <v>0</v>
      </c>
      <c r="M448" s="297">
        <v>0</v>
      </c>
      <c r="N448" s="297">
        <v>12</v>
      </c>
      <c r="O448" s="297">
        <v>40.100791549999997</v>
      </c>
      <c r="P448" s="297">
        <v>40.100791549999997</v>
      </c>
      <c r="Q448" s="297">
        <v>40.100791549999997</v>
      </c>
      <c r="R448" s="297">
        <v>40.100791549999997</v>
      </c>
      <c r="S448" s="297">
        <v>0</v>
      </c>
      <c r="T448" s="297">
        <v>0</v>
      </c>
      <c r="U448" s="297">
        <v>0</v>
      </c>
      <c r="V448" s="297">
        <v>0</v>
      </c>
      <c r="W448" s="297">
        <v>0</v>
      </c>
      <c r="X448" s="297">
        <v>0</v>
      </c>
      <c r="Y448" s="417">
        <v>0</v>
      </c>
      <c r="Z448" s="417">
        <v>0</v>
      </c>
      <c r="AA448" s="471">
        <v>1</v>
      </c>
      <c r="AB448" s="417">
        <v>0</v>
      </c>
      <c r="AC448" s="417">
        <v>0</v>
      </c>
      <c r="AD448" s="417">
        <v>0</v>
      </c>
      <c r="AE448" s="417">
        <v>0</v>
      </c>
      <c r="AF448" s="417">
        <v>0</v>
      </c>
      <c r="AG448" s="417"/>
      <c r="AH448" s="417"/>
      <c r="AI448" s="417"/>
      <c r="AJ448" s="417"/>
      <c r="AK448" s="417"/>
      <c r="AL448" s="417"/>
      <c r="AM448" s="298">
        <f>SUM(Y448:AL448)</f>
        <v>1</v>
      </c>
    </row>
    <row r="449" spans="1:39" ht="15" hidden="1" outlineLevel="1">
      <c r="A449" s="756"/>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hidden="1" outlineLevel="1">
      <c r="A450" s="756"/>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756" t="s">
        <v>831</v>
      </c>
      <c r="B451" s="316" t="s">
        <v>487</v>
      </c>
      <c r="C451" s="293" t="s">
        <v>25</v>
      </c>
      <c r="D451" s="297">
        <v>0</v>
      </c>
      <c r="E451" s="297">
        <v>0</v>
      </c>
      <c r="F451" s="297">
        <v>0</v>
      </c>
      <c r="G451" s="297">
        <v>0</v>
      </c>
      <c r="H451" s="297">
        <v>0</v>
      </c>
      <c r="I451" s="297">
        <v>0</v>
      </c>
      <c r="J451" s="297">
        <v>0</v>
      </c>
      <c r="K451" s="297">
        <v>0</v>
      </c>
      <c r="L451" s="297">
        <v>0</v>
      </c>
      <c r="M451" s="297">
        <v>0</v>
      </c>
      <c r="N451" s="293"/>
      <c r="O451" s="297">
        <v>43.387072000000003</v>
      </c>
      <c r="P451" s="297">
        <v>0</v>
      </c>
      <c r="Q451" s="297">
        <v>0</v>
      </c>
      <c r="R451" s="297">
        <v>0</v>
      </c>
      <c r="S451" s="297">
        <v>0</v>
      </c>
      <c r="T451" s="297">
        <v>0</v>
      </c>
      <c r="U451" s="297">
        <v>0</v>
      </c>
      <c r="V451" s="297">
        <v>0</v>
      </c>
      <c r="W451" s="297">
        <v>0</v>
      </c>
      <c r="X451" s="297">
        <v>0</v>
      </c>
      <c r="Y451" s="417">
        <v>0</v>
      </c>
      <c r="Z451" s="417">
        <v>0</v>
      </c>
      <c r="AA451" s="417">
        <v>0</v>
      </c>
      <c r="AB451" s="417">
        <v>0</v>
      </c>
      <c r="AC451" s="417">
        <v>0</v>
      </c>
      <c r="AD451" s="417">
        <v>0</v>
      </c>
      <c r="AE451" s="417">
        <v>0</v>
      </c>
      <c r="AF451" s="417">
        <v>0</v>
      </c>
      <c r="AG451" s="417"/>
      <c r="AH451" s="417"/>
      <c r="AI451" s="417"/>
      <c r="AJ451" s="417"/>
      <c r="AK451" s="417"/>
      <c r="AL451" s="417"/>
      <c r="AM451" s="298">
        <f>SUM(Y451:AL451)</f>
        <v>0</v>
      </c>
    </row>
    <row r="452" spans="1:39" s="285" customFormat="1" ht="15" hidden="1" outlineLevel="1">
      <c r="A452" s="756"/>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hidden="1" outlineLevel="1">
      <c r="A453" s="756"/>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756" t="s">
        <v>832</v>
      </c>
      <c r="B454" s="316" t="s">
        <v>488</v>
      </c>
      <c r="C454" s="293" t="s">
        <v>25</v>
      </c>
      <c r="D454" s="297">
        <v>0</v>
      </c>
      <c r="E454" s="297">
        <v>0</v>
      </c>
      <c r="F454" s="297">
        <v>0</v>
      </c>
      <c r="G454" s="297">
        <v>0</v>
      </c>
      <c r="H454" s="297">
        <v>0</v>
      </c>
      <c r="I454" s="297">
        <v>0</v>
      </c>
      <c r="J454" s="297">
        <v>0</v>
      </c>
      <c r="K454" s="297">
        <v>0</v>
      </c>
      <c r="L454" s="297">
        <v>0</v>
      </c>
      <c r="M454" s="297">
        <v>0</v>
      </c>
      <c r="N454" s="293"/>
      <c r="O454" s="297">
        <v>0</v>
      </c>
      <c r="P454" s="297">
        <v>0</v>
      </c>
      <c r="Q454" s="297">
        <v>0</v>
      </c>
      <c r="R454" s="297">
        <v>0</v>
      </c>
      <c r="S454" s="297">
        <v>0</v>
      </c>
      <c r="T454" s="297">
        <v>0</v>
      </c>
      <c r="U454" s="297">
        <v>0</v>
      </c>
      <c r="V454" s="297">
        <v>0</v>
      </c>
      <c r="W454" s="297">
        <v>0</v>
      </c>
      <c r="X454" s="297">
        <v>0</v>
      </c>
      <c r="Y454" s="417">
        <v>0</v>
      </c>
      <c r="Z454" s="417">
        <v>0</v>
      </c>
      <c r="AA454" s="417">
        <v>0</v>
      </c>
      <c r="AB454" s="417">
        <v>0</v>
      </c>
      <c r="AC454" s="417">
        <v>0</v>
      </c>
      <c r="AD454" s="417">
        <v>0</v>
      </c>
      <c r="AE454" s="417">
        <v>0</v>
      </c>
      <c r="AF454" s="417">
        <v>0</v>
      </c>
      <c r="AG454" s="417"/>
      <c r="AH454" s="417"/>
      <c r="AI454" s="417"/>
      <c r="AJ454" s="417"/>
      <c r="AK454" s="417"/>
      <c r="AL454" s="417"/>
      <c r="AM454" s="298">
        <f>SUM(Y454:AL454)</f>
        <v>0</v>
      </c>
    </row>
    <row r="455" spans="1:39" s="285" customFormat="1" ht="15" hidden="1" outlineLevel="1">
      <c r="A455" s="756"/>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hidden="1" outlineLevel="1">
      <c r="A456" s="756"/>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756" t="s">
        <v>833</v>
      </c>
      <c r="B457" s="316" t="s">
        <v>9</v>
      </c>
      <c r="C457" s="293" t="s">
        <v>25</v>
      </c>
      <c r="D457" s="297">
        <v>0</v>
      </c>
      <c r="E457" s="297">
        <v>0</v>
      </c>
      <c r="F457" s="297">
        <v>0</v>
      </c>
      <c r="G457" s="297">
        <v>0</v>
      </c>
      <c r="H457" s="297">
        <v>0</v>
      </c>
      <c r="I457" s="297">
        <v>0</v>
      </c>
      <c r="J457" s="297">
        <v>0</v>
      </c>
      <c r="K457" s="297">
        <v>0</v>
      </c>
      <c r="L457" s="297">
        <v>0</v>
      </c>
      <c r="M457" s="297">
        <v>0</v>
      </c>
      <c r="N457" s="293"/>
      <c r="O457" s="297">
        <v>169.72659999999999</v>
      </c>
      <c r="P457" s="297">
        <v>0</v>
      </c>
      <c r="Q457" s="297">
        <v>0</v>
      </c>
      <c r="R457" s="297">
        <v>0</v>
      </c>
      <c r="S457" s="297">
        <v>0</v>
      </c>
      <c r="T457" s="297">
        <v>0</v>
      </c>
      <c r="U457" s="297">
        <v>0</v>
      </c>
      <c r="V457" s="297">
        <v>0</v>
      </c>
      <c r="W457" s="297">
        <v>0</v>
      </c>
      <c r="X457" s="297">
        <v>0</v>
      </c>
      <c r="Y457" s="417">
        <v>0</v>
      </c>
      <c r="Z457" s="417">
        <v>0</v>
      </c>
      <c r="AA457" s="417">
        <v>0</v>
      </c>
      <c r="AB457" s="417">
        <v>0</v>
      </c>
      <c r="AC457" s="417">
        <v>0</v>
      </c>
      <c r="AD457" s="417">
        <v>0</v>
      </c>
      <c r="AE457" s="417">
        <v>0</v>
      </c>
      <c r="AF457" s="417">
        <v>0</v>
      </c>
      <c r="AG457" s="417"/>
      <c r="AH457" s="417"/>
      <c r="AI457" s="417"/>
      <c r="AJ457" s="417"/>
      <c r="AK457" s="417"/>
      <c r="AL457" s="417"/>
      <c r="AM457" s="298">
        <f>SUM(Y457:AL457)</f>
        <v>0</v>
      </c>
    </row>
    <row r="458" spans="1:39" ht="15" hidden="1" outlineLevel="1">
      <c r="A458" s="756"/>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hidden="1" outlineLevel="1">
      <c r="A459" s="756"/>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hidden="1" outlineLevel="1">
      <c r="A460" s="758"/>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756" t="s">
        <v>834</v>
      </c>
      <c r="B461" s="317" t="s">
        <v>11</v>
      </c>
      <c r="C461" s="293" t="s">
        <v>25</v>
      </c>
      <c r="D461" s="297">
        <v>0</v>
      </c>
      <c r="E461" s="297">
        <v>0</v>
      </c>
      <c r="F461" s="297">
        <v>0</v>
      </c>
      <c r="G461" s="297">
        <v>0</v>
      </c>
      <c r="H461" s="297">
        <v>0</v>
      </c>
      <c r="I461" s="297">
        <v>0</v>
      </c>
      <c r="J461" s="297">
        <v>0</v>
      </c>
      <c r="K461" s="297">
        <v>0</v>
      </c>
      <c r="L461" s="297">
        <v>0</v>
      </c>
      <c r="M461" s="297">
        <v>0</v>
      </c>
      <c r="N461" s="297">
        <v>12</v>
      </c>
      <c r="O461" s="297">
        <v>0</v>
      </c>
      <c r="P461" s="297">
        <v>0</v>
      </c>
      <c r="Q461" s="297">
        <v>0</v>
      </c>
      <c r="R461" s="297">
        <v>0</v>
      </c>
      <c r="S461" s="297">
        <v>0</v>
      </c>
      <c r="T461" s="297">
        <v>0</v>
      </c>
      <c r="U461" s="297">
        <v>0</v>
      </c>
      <c r="V461" s="297">
        <v>0</v>
      </c>
      <c r="W461" s="297">
        <v>0</v>
      </c>
      <c r="X461" s="297">
        <v>0</v>
      </c>
      <c r="Y461" s="428">
        <v>0</v>
      </c>
      <c r="Z461" s="417">
        <v>0</v>
      </c>
      <c r="AA461" s="417">
        <v>0</v>
      </c>
      <c r="AB461" s="417">
        <v>0</v>
      </c>
      <c r="AC461" s="417">
        <v>0</v>
      </c>
      <c r="AD461" s="417">
        <v>0</v>
      </c>
      <c r="AE461" s="417">
        <v>0</v>
      </c>
      <c r="AF461" s="417">
        <v>0</v>
      </c>
      <c r="AG461" s="417"/>
      <c r="AH461" s="417"/>
      <c r="AI461" s="417"/>
      <c r="AJ461" s="417"/>
      <c r="AK461" s="417"/>
      <c r="AL461" s="417"/>
      <c r="AM461" s="298">
        <f>SUM(Y461:AL461)</f>
        <v>0</v>
      </c>
    </row>
    <row r="462" spans="1:39" ht="15" hidden="1" outlineLevel="1">
      <c r="A462" s="756"/>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hidden="1" outlineLevel="1">
      <c r="A463" s="759"/>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756" t="s">
        <v>835</v>
      </c>
      <c r="B464" s="317" t="s">
        <v>12</v>
      </c>
      <c r="C464" s="293" t="s">
        <v>25</v>
      </c>
      <c r="D464" s="297">
        <v>0</v>
      </c>
      <c r="E464" s="297">
        <v>0</v>
      </c>
      <c r="F464" s="297">
        <v>0</v>
      </c>
      <c r="G464" s="297">
        <v>0</v>
      </c>
      <c r="H464" s="297">
        <v>0</v>
      </c>
      <c r="I464" s="297">
        <v>0</v>
      </c>
      <c r="J464" s="297">
        <v>0</v>
      </c>
      <c r="K464" s="297">
        <v>0</v>
      </c>
      <c r="L464" s="297">
        <v>0</v>
      </c>
      <c r="M464" s="297">
        <v>0</v>
      </c>
      <c r="N464" s="297">
        <v>12</v>
      </c>
      <c r="O464" s="297">
        <v>0</v>
      </c>
      <c r="P464" s="297">
        <v>0</v>
      </c>
      <c r="Q464" s="297">
        <v>0</v>
      </c>
      <c r="R464" s="297">
        <v>0</v>
      </c>
      <c r="S464" s="297">
        <v>0</v>
      </c>
      <c r="T464" s="297">
        <v>0</v>
      </c>
      <c r="U464" s="297">
        <v>0</v>
      </c>
      <c r="V464" s="297">
        <v>0</v>
      </c>
      <c r="W464" s="297">
        <v>0</v>
      </c>
      <c r="X464" s="297">
        <v>0</v>
      </c>
      <c r="Y464" s="412">
        <v>0</v>
      </c>
      <c r="Z464" s="417">
        <v>0</v>
      </c>
      <c r="AA464" s="417">
        <v>0</v>
      </c>
      <c r="AB464" s="417">
        <v>0</v>
      </c>
      <c r="AC464" s="417">
        <v>0</v>
      </c>
      <c r="AD464" s="417">
        <v>0</v>
      </c>
      <c r="AE464" s="417">
        <v>0</v>
      </c>
      <c r="AF464" s="417">
        <v>0</v>
      </c>
      <c r="AG464" s="417"/>
      <c r="AH464" s="417"/>
      <c r="AI464" s="417"/>
      <c r="AJ464" s="417"/>
      <c r="AK464" s="417"/>
      <c r="AL464" s="417"/>
      <c r="AM464" s="298">
        <f>SUM(Y464:AL464)</f>
        <v>0</v>
      </c>
    </row>
    <row r="465" spans="1:39" ht="15" hidden="1" outlineLevel="1">
      <c r="A465" s="756"/>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hidden="1" outlineLevel="1">
      <c r="A466" s="756"/>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756" t="s">
        <v>836</v>
      </c>
      <c r="B467" s="317" t="s">
        <v>13</v>
      </c>
      <c r="C467" s="293" t="s">
        <v>25</v>
      </c>
      <c r="D467" s="297">
        <v>4864233.5999999996</v>
      </c>
      <c r="E467" s="297">
        <v>4668969.5999999996</v>
      </c>
      <c r="F467" s="297">
        <v>3685392</v>
      </c>
      <c r="G467" s="297">
        <v>3685392</v>
      </c>
      <c r="H467" s="297">
        <v>3685392</v>
      </c>
      <c r="I467" s="297">
        <v>3283632</v>
      </c>
      <c r="J467" s="297">
        <v>3283632</v>
      </c>
      <c r="K467" s="297">
        <v>3283632</v>
      </c>
      <c r="L467" s="297">
        <v>3283632</v>
      </c>
      <c r="M467" s="297">
        <v>3283632</v>
      </c>
      <c r="N467" s="297">
        <v>12</v>
      </c>
      <c r="O467" s="297">
        <v>329.18885999999998</v>
      </c>
      <c r="P467" s="297">
        <v>302.98086000000001</v>
      </c>
      <c r="Q467" s="297">
        <v>196.56</v>
      </c>
      <c r="R467" s="297">
        <v>196.56</v>
      </c>
      <c r="S467" s="297">
        <v>196.56</v>
      </c>
      <c r="T467" s="297">
        <v>130.221</v>
      </c>
      <c r="U467" s="297">
        <v>130.221</v>
      </c>
      <c r="V467" s="297">
        <v>130.221</v>
      </c>
      <c r="W467" s="297">
        <v>130.221</v>
      </c>
      <c r="X467" s="297">
        <v>130.221</v>
      </c>
      <c r="Y467" s="412">
        <v>0</v>
      </c>
      <c r="Z467" s="417">
        <v>0</v>
      </c>
      <c r="AA467" s="417">
        <v>0.39550000000000002</v>
      </c>
      <c r="AB467" s="417">
        <v>0</v>
      </c>
      <c r="AC467" s="417">
        <v>0.08</v>
      </c>
      <c r="AD467" s="417">
        <v>0.52300000000000002</v>
      </c>
      <c r="AE467" s="417">
        <v>0</v>
      </c>
      <c r="AF467" s="417">
        <v>0</v>
      </c>
      <c r="AG467" s="417"/>
      <c r="AH467" s="417"/>
      <c r="AI467" s="417"/>
      <c r="AJ467" s="417"/>
      <c r="AK467" s="417"/>
      <c r="AL467" s="417"/>
      <c r="AM467" s="298">
        <f>SUM(Y467:AL467)</f>
        <v>0.99850000000000005</v>
      </c>
    </row>
    <row r="468" spans="1:39" ht="15" hidden="1" outlineLevel="1">
      <c r="A468" s="756"/>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0.39550000000000002</v>
      </c>
      <c r="AB468" s="413">
        <f t="shared" si="137"/>
        <v>0</v>
      </c>
      <c r="AC468" s="413">
        <f t="shared" si="137"/>
        <v>0.08</v>
      </c>
      <c r="AD468" s="413">
        <f t="shared" si="137"/>
        <v>0.52300000000000002</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hidden="1" outlineLevel="1">
      <c r="A469" s="756"/>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756" t="s">
        <v>837</v>
      </c>
      <c r="B470" s="317" t="s">
        <v>22</v>
      </c>
      <c r="C470" s="293" t="s">
        <v>25</v>
      </c>
      <c r="D470" s="297">
        <v>0</v>
      </c>
      <c r="E470" s="297">
        <v>0</v>
      </c>
      <c r="F470" s="297">
        <v>0</v>
      </c>
      <c r="G470" s="297">
        <v>0</v>
      </c>
      <c r="H470" s="297">
        <v>0</v>
      </c>
      <c r="I470" s="297">
        <v>0</v>
      </c>
      <c r="J470" s="297">
        <v>0</v>
      </c>
      <c r="K470" s="297">
        <v>0</v>
      </c>
      <c r="L470" s="297">
        <v>0</v>
      </c>
      <c r="M470" s="297">
        <v>0</v>
      </c>
      <c r="N470" s="297">
        <v>12</v>
      </c>
      <c r="O470" s="297">
        <v>0</v>
      </c>
      <c r="P470" s="297">
        <v>0</v>
      </c>
      <c r="Q470" s="297">
        <v>0</v>
      </c>
      <c r="R470" s="297">
        <v>0</v>
      </c>
      <c r="S470" s="297">
        <v>0</v>
      </c>
      <c r="T470" s="297">
        <v>0</v>
      </c>
      <c r="U470" s="297">
        <v>0</v>
      </c>
      <c r="V470" s="297">
        <v>0</v>
      </c>
      <c r="W470" s="297">
        <v>0</v>
      </c>
      <c r="X470" s="297">
        <v>0</v>
      </c>
      <c r="Y470" s="412">
        <v>0</v>
      </c>
      <c r="Z470" s="417">
        <v>0</v>
      </c>
      <c r="AA470" s="417">
        <v>0</v>
      </c>
      <c r="AB470" s="417">
        <v>0</v>
      </c>
      <c r="AC470" s="417">
        <v>0</v>
      </c>
      <c r="AD470" s="417">
        <v>0</v>
      </c>
      <c r="AE470" s="417">
        <v>0</v>
      </c>
      <c r="AF470" s="417">
        <v>0</v>
      </c>
      <c r="AG470" s="417"/>
      <c r="AH470" s="417"/>
      <c r="AI470" s="417"/>
      <c r="AJ470" s="417"/>
      <c r="AK470" s="417"/>
      <c r="AL470" s="417"/>
      <c r="AM470" s="298">
        <f>SUM(Y470:AL470)</f>
        <v>0</v>
      </c>
    </row>
    <row r="471" spans="1:39" ht="15" hidden="1" outlineLevel="1">
      <c r="A471" s="756"/>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hidden="1" outlineLevel="1">
      <c r="A472" s="756"/>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756" t="s">
        <v>838</v>
      </c>
      <c r="B473" s="317" t="s">
        <v>9</v>
      </c>
      <c r="C473" s="293" t="s">
        <v>25</v>
      </c>
      <c r="D473" s="297">
        <v>0</v>
      </c>
      <c r="E473" s="297">
        <v>0</v>
      </c>
      <c r="F473" s="297">
        <v>0</v>
      </c>
      <c r="G473" s="297">
        <v>0</v>
      </c>
      <c r="H473" s="297">
        <v>0</v>
      </c>
      <c r="I473" s="297">
        <v>0</v>
      </c>
      <c r="J473" s="297">
        <v>0</v>
      </c>
      <c r="K473" s="297">
        <v>0</v>
      </c>
      <c r="L473" s="297">
        <v>0</v>
      </c>
      <c r="M473" s="297">
        <v>0</v>
      </c>
      <c r="N473" s="293"/>
      <c r="O473" s="297">
        <v>2578.4070000000002</v>
      </c>
      <c r="P473" s="297">
        <v>0</v>
      </c>
      <c r="Q473" s="297">
        <v>0</v>
      </c>
      <c r="R473" s="297">
        <v>0</v>
      </c>
      <c r="S473" s="297">
        <v>0</v>
      </c>
      <c r="T473" s="297">
        <v>0</v>
      </c>
      <c r="U473" s="297">
        <v>0</v>
      </c>
      <c r="V473" s="297">
        <v>0</v>
      </c>
      <c r="W473" s="297">
        <v>0</v>
      </c>
      <c r="X473" s="297">
        <v>0</v>
      </c>
      <c r="Y473" s="412">
        <v>0</v>
      </c>
      <c r="Z473" s="417">
        <v>0</v>
      </c>
      <c r="AA473" s="417">
        <v>0</v>
      </c>
      <c r="AB473" s="417">
        <v>0</v>
      </c>
      <c r="AC473" s="417">
        <v>0</v>
      </c>
      <c r="AD473" s="417">
        <v>0</v>
      </c>
      <c r="AE473" s="417">
        <v>0</v>
      </c>
      <c r="AF473" s="417">
        <v>0</v>
      </c>
      <c r="AG473" s="417"/>
      <c r="AH473" s="417"/>
      <c r="AI473" s="417"/>
      <c r="AJ473" s="417"/>
      <c r="AK473" s="417"/>
      <c r="AL473" s="417"/>
      <c r="AM473" s="298">
        <f>SUM(Y473:AL473)</f>
        <v>0</v>
      </c>
    </row>
    <row r="474" spans="1:39" ht="15" hidden="1" outlineLevel="1">
      <c r="A474" s="756"/>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hidden="1" outlineLevel="1">
      <c r="A475" s="756"/>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hidden="1" outlineLevel="1">
      <c r="A476" s="758"/>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hidden="1" outlineLevel="1">
      <c r="A477" s="756" t="s">
        <v>839</v>
      </c>
      <c r="B477" s="317" t="s">
        <v>14</v>
      </c>
      <c r="C477" s="293" t="s">
        <v>25</v>
      </c>
      <c r="D477" s="297">
        <v>836797.79810000001</v>
      </c>
      <c r="E477" s="297">
        <v>809797.19979999994</v>
      </c>
      <c r="F477" s="297">
        <v>741048.32109999994</v>
      </c>
      <c r="G477" s="297">
        <v>707227.55169999995</v>
      </c>
      <c r="H477" s="297">
        <v>683107.37699999998</v>
      </c>
      <c r="I477" s="297">
        <v>683107.37699999998</v>
      </c>
      <c r="J477" s="297">
        <v>648404.77819999994</v>
      </c>
      <c r="K477" s="297">
        <v>648144.10010000004</v>
      </c>
      <c r="L477" s="297">
        <v>355923.32699999999</v>
      </c>
      <c r="M477" s="297">
        <v>351011.32699999999</v>
      </c>
      <c r="N477" s="293"/>
      <c r="O477" s="297">
        <v>103.9958213</v>
      </c>
      <c r="P477" s="297">
        <v>102.5967733</v>
      </c>
      <c r="Q477" s="297">
        <v>99.024815700000005</v>
      </c>
      <c r="R477" s="297">
        <v>97.263613090000007</v>
      </c>
      <c r="S477" s="297">
        <v>96.032333850000001</v>
      </c>
      <c r="T477" s="297">
        <v>96.032333850000001</v>
      </c>
      <c r="U477" s="297">
        <v>94.223368609999994</v>
      </c>
      <c r="V477" s="297">
        <v>94.223368609999994</v>
      </c>
      <c r="W477" s="297">
        <v>79.050306789999993</v>
      </c>
      <c r="X477" s="297">
        <v>73.791106639999995</v>
      </c>
      <c r="Y477" s="472">
        <v>1</v>
      </c>
      <c r="Z477" s="412">
        <v>0</v>
      </c>
      <c r="AA477" s="412">
        <v>0</v>
      </c>
      <c r="AB477" s="412">
        <v>0</v>
      </c>
      <c r="AC477" s="412">
        <v>0</v>
      </c>
      <c r="AD477" s="412">
        <v>0</v>
      </c>
      <c r="AE477" s="412">
        <v>0</v>
      </c>
      <c r="AF477" s="412">
        <v>0</v>
      </c>
      <c r="AG477" s="412"/>
      <c r="AH477" s="412"/>
      <c r="AI477" s="412"/>
      <c r="AJ477" s="412"/>
      <c r="AK477" s="412"/>
      <c r="AL477" s="412"/>
      <c r="AM477" s="298">
        <f>SUM(Y477:AL477)</f>
        <v>1</v>
      </c>
    </row>
    <row r="478" spans="1:39" ht="15" hidden="1" outlineLevel="1">
      <c r="A478" s="756"/>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hidden="1" outlineLevel="1">
      <c r="A479" s="756"/>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hidden="1" outlineLevel="1">
      <c r="A480" s="758"/>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756" t="s">
        <v>840</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hidden="1" outlineLevel="1">
      <c r="A482" s="756"/>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hidden="1" outlineLevel="1">
      <c r="A483" s="756"/>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756" t="s">
        <v>841</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hidden="1" outlineLevel="1">
      <c r="A485" s="756"/>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hidden="1" outlineLevel="1">
      <c r="A486" s="756"/>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hidden="1" outlineLevel="1">
      <c r="A487" s="758"/>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756" t="s">
        <v>842</v>
      </c>
      <c r="B488" s="323" t="s">
        <v>16</v>
      </c>
      <c r="C488" s="293" t="s">
        <v>25</v>
      </c>
      <c r="D488" s="297">
        <v>0</v>
      </c>
      <c r="E488" s="297">
        <v>0</v>
      </c>
      <c r="F488" s="297">
        <v>0</v>
      </c>
      <c r="G488" s="297">
        <v>0</v>
      </c>
      <c r="H488" s="297">
        <v>0</v>
      </c>
      <c r="I488" s="297">
        <v>0</v>
      </c>
      <c r="J488" s="297">
        <v>0</v>
      </c>
      <c r="K488" s="297">
        <v>0</v>
      </c>
      <c r="L488" s="297">
        <v>0</v>
      </c>
      <c r="M488" s="297">
        <v>0</v>
      </c>
      <c r="N488" s="297">
        <v>12</v>
      </c>
      <c r="O488" s="297">
        <v>0</v>
      </c>
      <c r="P488" s="297">
        <v>0</v>
      </c>
      <c r="Q488" s="297">
        <v>0</v>
      </c>
      <c r="R488" s="297">
        <v>0</v>
      </c>
      <c r="S488" s="297">
        <v>0</v>
      </c>
      <c r="T488" s="297">
        <v>0</v>
      </c>
      <c r="U488" s="297">
        <v>0</v>
      </c>
      <c r="V488" s="297">
        <v>0</v>
      </c>
      <c r="W488" s="297">
        <v>0</v>
      </c>
      <c r="X488" s="297">
        <v>0</v>
      </c>
      <c r="Y488" s="428">
        <v>0</v>
      </c>
      <c r="Z488" s="417">
        <v>0</v>
      </c>
      <c r="AA488" s="417">
        <v>0</v>
      </c>
      <c r="AB488" s="417">
        <v>0</v>
      </c>
      <c r="AC488" s="417">
        <v>0</v>
      </c>
      <c r="AD488" s="417">
        <v>0</v>
      </c>
      <c r="AE488" s="417">
        <v>0</v>
      </c>
      <c r="AF488" s="417">
        <v>0</v>
      </c>
      <c r="AG488" s="417"/>
      <c r="AH488" s="417"/>
      <c r="AI488" s="417"/>
      <c r="AJ488" s="417"/>
      <c r="AK488" s="417"/>
      <c r="AL488" s="417"/>
      <c r="AM488" s="298">
        <f>SUM(Y488:AL488)</f>
        <v>0</v>
      </c>
    </row>
    <row r="489" spans="1:39" ht="15" hidden="1" outlineLevel="1">
      <c r="A489" s="756"/>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hidden="1" outlineLevel="1">
      <c r="A490" s="759"/>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756" t="s">
        <v>843</v>
      </c>
      <c r="B491" s="323" t="s">
        <v>17</v>
      </c>
      <c r="C491" s="293" t="s">
        <v>25</v>
      </c>
      <c r="D491" s="297">
        <v>0</v>
      </c>
      <c r="E491" s="297">
        <v>0</v>
      </c>
      <c r="F491" s="297">
        <v>0</v>
      </c>
      <c r="G491" s="297">
        <v>0</v>
      </c>
      <c r="H491" s="297">
        <v>0</v>
      </c>
      <c r="I491" s="297">
        <v>0</v>
      </c>
      <c r="J491" s="297">
        <v>0</v>
      </c>
      <c r="K491" s="297">
        <v>0</v>
      </c>
      <c r="L491" s="297">
        <v>0</v>
      </c>
      <c r="M491" s="297">
        <v>0</v>
      </c>
      <c r="N491" s="297">
        <v>12</v>
      </c>
      <c r="O491" s="297">
        <v>0</v>
      </c>
      <c r="P491" s="297">
        <v>0</v>
      </c>
      <c r="Q491" s="297">
        <v>0</v>
      </c>
      <c r="R491" s="297">
        <v>0</v>
      </c>
      <c r="S491" s="297">
        <v>0</v>
      </c>
      <c r="T491" s="297">
        <v>0</v>
      </c>
      <c r="U491" s="297">
        <v>0</v>
      </c>
      <c r="V491" s="297">
        <v>0</v>
      </c>
      <c r="W491" s="297">
        <v>0</v>
      </c>
      <c r="X491" s="297">
        <v>0</v>
      </c>
      <c r="Y491" s="428">
        <v>0</v>
      </c>
      <c r="Z491" s="417">
        <v>0</v>
      </c>
      <c r="AA491" s="417">
        <v>0</v>
      </c>
      <c r="AB491" s="417">
        <v>0</v>
      </c>
      <c r="AC491" s="417">
        <v>0</v>
      </c>
      <c r="AD491" s="417">
        <v>0</v>
      </c>
      <c r="AE491" s="417">
        <v>0</v>
      </c>
      <c r="AF491" s="417">
        <v>0</v>
      </c>
      <c r="AG491" s="417"/>
      <c r="AH491" s="417"/>
      <c r="AI491" s="417"/>
      <c r="AJ491" s="417"/>
      <c r="AK491" s="417"/>
      <c r="AL491" s="417"/>
      <c r="AM491" s="298">
        <f>SUM(Y491:AL491)</f>
        <v>0</v>
      </c>
    </row>
    <row r="492" spans="1:39" ht="15" hidden="1" outlineLevel="1">
      <c r="A492" s="756"/>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hidden="1" outlineLevel="1">
      <c r="A493" s="759"/>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756" t="s">
        <v>844</v>
      </c>
      <c r="B494" s="323" t="s">
        <v>18</v>
      </c>
      <c r="C494" s="293" t="s">
        <v>25</v>
      </c>
      <c r="D494" s="297">
        <v>0</v>
      </c>
      <c r="E494" s="297">
        <v>0</v>
      </c>
      <c r="F494" s="297">
        <v>0</v>
      </c>
      <c r="G494" s="297">
        <v>0</v>
      </c>
      <c r="H494" s="297">
        <v>0</v>
      </c>
      <c r="I494" s="297">
        <v>0</v>
      </c>
      <c r="J494" s="297">
        <v>0</v>
      </c>
      <c r="K494" s="297">
        <v>0</v>
      </c>
      <c r="L494" s="297">
        <v>0</v>
      </c>
      <c r="M494" s="297">
        <v>0</v>
      </c>
      <c r="N494" s="297">
        <v>0</v>
      </c>
      <c r="O494" s="297">
        <v>0</v>
      </c>
      <c r="P494" s="297">
        <v>0</v>
      </c>
      <c r="Q494" s="297">
        <v>0</v>
      </c>
      <c r="R494" s="297">
        <v>0</v>
      </c>
      <c r="S494" s="297">
        <v>0</v>
      </c>
      <c r="T494" s="297">
        <v>0</v>
      </c>
      <c r="U494" s="297">
        <v>0</v>
      </c>
      <c r="V494" s="297">
        <v>0</v>
      </c>
      <c r="W494" s="297">
        <v>0</v>
      </c>
      <c r="X494" s="297">
        <v>0</v>
      </c>
      <c r="Y494" s="428">
        <v>0</v>
      </c>
      <c r="Z494" s="417">
        <v>0</v>
      </c>
      <c r="AA494" s="417">
        <v>0</v>
      </c>
      <c r="AB494" s="417">
        <v>0</v>
      </c>
      <c r="AC494" s="417">
        <v>0</v>
      </c>
      <c r="AD494" s="417">
        <v>0</v>
      </c>
      <c r="AE494" s="417">
        <v>0</v>
      </c>
      <c r="AF494" s="417">
        <v>0</v>
      </c>
      <c r="AG494" s="417"/>
      <c r="AH494" s="417"/>
      <c r="AI494" s="417"/>
      <c r="AJ494" s="417"/>
      <c r="AK494" s="417"/>
      <c r="AL494" s="417"/>
      <c r="AM494" s="298">
        <f>SUM(Y494:AL494)</f>
        <v>0</v>
      </c>
    </row>
    <row r="495" spans="1:39" ht="15" hidden="1" outlineLevel="1">
      <c r="A495" s="756"/>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hidden="1" outlineLevel="1">
      <c r="A496" s="759"/>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756" t="s">
        <v>845</v>
      </c>
      <c r="B497" s="326" t="s">
        <v>19</v>
      </c>
      <c r="C497" s="293" t="s">
        <v>25</v>
      </c>
      <c r="D497" s="297">
        <v>0</v>
      </c>
      <c r="E497" s="297">
        <v>0</v>
      </c>
      <c r="F497" s="297">
        <v>0</v>
      </c>
      <c r="G497" s="297">
        <v>0</v>
      </c>
      <c r="H497" s="297">
        <v>0</v>
      </c>
      <c r="I497" s="297">
        <v>0</v>
      </c>
      <c r="J497" s="297">
        <v>0</v>
      </c>
      <c r="K497" s="297">
        <v>0</v>
      </c>
      <c r="L497" s="297">
        <v>0</v>
      </c>
      <c r="M497" s="297">
        <v>0</v>
      </c>
      <c r="N497" s="297">
        <v>0</v>
      </c>
      <c r="O497" s="297">
        <v>0</v>
      </c>
      <c r="P497" s="297">
        <v>0</v>
      </c>
      <c r="Q497" s="297">
        <v>0</v>
      </c>
      <c r="R497" s="297">
        <v>0</v>
      </c>
      <c r="S497" s="297">
        <v>0</v>
      </c>
      <c r="T497" s="297">
        <v>0</v>
      </c>
      <c r="U497" s="297">
        <v>0</v>
      </c>
      <c r="V497" s="297">
        <v>0</v>
      </c>
      <c r="W497" s="297">
        <v>0</v>
      </c>
      <c r="X497" s="297">
        <v>0</v>
      </c>
      <c r="Y497" s="428">
        <v>0</v>
      </c>
      <c r="Z497" s="417">
        <v>0</v>
      </c>
      <c r="AA497" s="417">
        <v>0</v>
      </c>
      <c r="AB497" s="417">
        <v>0</v>
      </c>
      <c r="AC497" s="417">
        <v>0</v>
      </c>
      <c r="AD497" s="417">
        <v>0</v>
      </c>
      <c r="AE497" s="417">
        <v>0</v>
      </c>
      <c r="AF497" s="417">
        <v>0</v>
      </c>
      <c r="AG497" s="417"/>
      <c r="AH497" s="417"/>
      <c r="AI497" s="417"/>
      <c r="AJ497" s="417"/>
      <c r="AK497" s="417"/>
      <c r="AL497" s="417"/>
      <c r="AM497" s="298">
        <f>SUM(Y497:AL497)</f>
        <v>0</v>
      </c>
    </row>
    <row r="498" spans="1:39" ht="15" hidden="1" outlineLevel="1">
      <c r="A498" s="756"/>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hidden="1" outlineLevel="1">
      <c r="A499" s="756"/>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756" t="s">
        <v>846</v>
      </c>
      <c r="B500" s="316" t="s">
        <v>490</v>
      </c>
      <c r="C500" s="293" t="s">
        <v>25</v>
      </c>
      <c r="D500" s="297">
        <v>0</v>
      </c>
      <c r="E500" s="297">
        <v>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412">
        <v>0</v>
      </c>
      <c r="Z500" s="412">
        <v>0</v>
      </c>
      <c r="AA500" s="412">
        <v>0</v>
      </c>
      <c r="AB500" s="412">
        <v>0</v>
      </c>
      <c r="AC500" s="412">
        <v>0</v>
      </c>
      <c r="AD500" s="412">
        <v>0</v>
      </c>
      <c r="AE500" s="412">
        <v>0</v>
      </c>
      <c r="AF500" s="412">
        <v>0</v>
      </c>
      <c r="AG500" s="412"/>
      <c r="AH500" s="412"/>
      <c r="AI500" s="412"/>
      <c r="AJ500" s="412"/>
      <c r="AK500" s="412"/>
      <c r="AL500" s="412"/>
      <c r="AM500" s="298">
        <f>SUM(Y500:AL500)</f>
        <v>0</v>
      </c>
    </row>
    <row r="501" spans="1:39" s="285" customFormat="1" ht="15" hidden="1" outlineLevel="1">
      <c r="A501" s="756"/>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hidden="1" outlineLevel="1">
      <c r="A502" s="756"/>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hidden="1" outlineLevel="1">
      <c r="A503" s="756"/>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756" t="s">
        <v>847</v>
      </c>
      <c r="B504" s="326" t="s">
        <v>492</v>
      </c>
      <c r="C504" s="293" t="s">
        <v>25</v>
      </c>
      <c r="D504" s="297">
        <v>0</v>
      </c>
      <c r="E504" s="297"/>
      <c r="F504" s="297"/>
      <c r="G504" s="297"/>
      <c r="H504" s="297"/>
      <c r="I504" s="297"/>
      <c r="J504" s="297"/>
      <c r="K504" s="297"/>
      <c r="L504" s="297"/>
      <c r="M504" s="297"/>
      <c r="N504" s="297">
        <v>0</v>
      </c>
      <c r="O504" s="297">
        <v>0</v>
      </c>
      <c r="P504" s="297">
        <v>0</v>
      </c>
      <c r="Q504" s="297">
        <v>0</v>
      </c>
      <c r="R504" s="297">
        <v>0</v>
      </c>
      <c r="S504" s="297">
        <v>0</v>
      </c>
      <c r="T504" s="297">
        <v>0</v>
      </c>
      <c r="U504" s="297">
        <v>0</v>
      </c>
      <c r="V504" s="297">
        <v>0</v>
      </c>
      <c r="W504" s="297">
        <v>0</v>
      </c>
      <c r="X504" s="297">
        <v>0</v>
      </c>
      <c r="Y504" s="412">
        <v>0</v>
      </c>
      <c r="Z504" s="412">
        <v>0</v>
      </c>
      <c r="AA504" s="412">
        <v>0</v>
      </c>
      <c r="AB504" s="412">
        <v>0</v>
      </c>
      <c r="AC504" s="412">
        <v>0</v>
      </c>
      <c r="AD504" s="412">
        <v>0</v>
      </c>
      <c r="AE504" s="412">
        <v>0</v>
      </c>
      <c r="AF504" s="412">
        <v>0</v>
      </c>
      <c r="AG504" s="412"/>
      <c r="AH504" s="412"/>
      <c r="AI504" s="412"/>
      <c r="AJ504" s="412"/>
      <c r="AK504" s="412"/>
      <c r="AL504" s="412"/>
      <c r="AM504" s="298">
        <f>SUM(Y504:AL504)</f>
        <v>0</v>
      </c>
    </row>
    <row r="505" spans="1:39" s="285" customFormat="1" ht="15" hidden="1" outlineLevel="1">
      <c r="A505" s="756"/>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hidden="1" outlineLevel="1">
      <c r="A506" s="756"/>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756" t="s">
        <v>848</v>
      </c>
      <c r="B507" s="326" t="s">
        <v>493</v>
      </c>
      <c r="C507" s="293" t="s">
        <v>25</v>
      </c>
      <c r="D507" s="297">
        <v>0</v>
      </c>
      <c r="E507" s="297"/>
      <c r="F507" s="297"/>
      <c r="G507" s="297"/>
      <c r="H507" s="297"/>
      <c r="I507" s="297"/>
      <c r="J507" s="297"/>
      <c r="K507" s="297"/>
      <c r="L507" s="297"/>
      <c r="M507" s="297"/>
      <c r="N507" s="297">
        <v>0</v>
      </c>
      <c r="O507" s="297">
        <v>1104.527022</v>
      </c>
      <c r="P507" s="297">
        <v>0</v>
      </c>
      <c r="Q507" s="297">
        <v>0</v>
      </c>
      <c r="R507" s="297">
        <v>0</v>
      </c>
      <c r="S507" s="297">
        <v>0</v>
      </c>
      <c r="T507" s="297">
        <v>0</v>
      </c>
      <c r="U507" s="297">
        <v>0</v>
      </c>
      <c r="V507" s="297">
        <v>0</v>
      </c>
      <c r="W507" s="297">
        <v>0</v>
      </c>
      <c r="X507" s="297">
        <v>0</v>
      </c>
      <c r="Y507" s="412">
        <v>0</v>
      </c>
      <c r="Z507" s="412">
        <v>0</v>
      </c>
      <c r="AA507" s="412">
        <v>0</v>
      </c>
      <c r="AB507" s="412">
        <v>0</v>
      </c>
      <c r="AC507" s="412">
        <v>0</v>
      </c>
      <c r="AD507" s="412">
        <v>0</v>
      </c>
      <c r="AE507" s="412">
        <v>0</v>
      </c>
      <c r="AF507" s="412">
        <v>0</v>
      </c>
      <c r="AG507" s="412"/>
      <c r="AH507" s="412"/>
      <c r="AI507" s="412"/>
      <c r="AJ507" s="412"/>
      <c r="AK507" s="412"/>
      <c r="AL507" s="412"/>
      <c r="AM507" s="298">
        <f>SUM(Y507:AL507)</f>
        <v>0</v>
      </c>
    </row>
    <row r="508" spans="1:39" s="285" customFormat="1" ht="15" hidden="1" outlineLevel="1">
      <c r="A508" s="756"/>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hidden="1" outlineLevel="1">
      <c r="A509" s="756"/>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756" t="s">
        <v>849</v>
      </c>
      <c r="B510" s="326" t="s">
        <v>494</v>
      </c>
      <c r="C510" s="293" t="s">
        <v>25</v>
      </c>
      <c r="D510" s="297">
        <v>0</v>
      </c>
      <c r="E510" s="297"/>
      <c r="F510" s="297"/>
      <c r="G510" s="297"/>
      <c r="H510" s="297"/>
      <c r="I510" s="297"/>
      <c r="J510" s="297"/>
      <c r="K510" s="297"/>
      <c r="L510" s="297"/>
      <c r="M510" s="297"/>
      <c r="N510" s="297">
        <v>0</v>
      </c>
      <c r="O510" s="297">
        <v>0</v>
      </c>
      <c r="P510" s="297">
        <v>0</v>
      </c>
      <c r="Q510" s="297">
        <v>0</v>
      </c>
      <c r="R510" s="297">
        <v>0</v>
      </c>
      <c r="S510" s="297">
        <v>0</v>
      </c>
      <c r="T510" s="297">
        <v>0</v>
      </c>
      <c r="U510" s="297">
        <v>0</v>
      </c>
      <c r="V510" s="297">
        <v>0</v>
      </c>
      <c r="W510" s="297">
        <v>0</v>
      </c>
      <c r="X510" s="297">
        <v>0</v>
      </c>
      <c r="Y510" s="412">
        <v>0</v>
      </c>
      <c r="Z510" s="412">
        <v>0</v>
      </c>
      <c r="AA510" s="412">
        <v>0</v>
      </c>
      <c r="AB510" s="412">
        <v>0</v>
      </c>
      <c r="AC510" s="412">
        <v>0</v>
      </c>
      <c r="AD510" s="412">
        <v>0</v>
      </c>
      <c r="AE510" s="412">
        <v>0</v>
      </c>
      <c r="AF510" s="412">
        <v>0</v>
      </c>
      <c r="AG510" s="412"/>
      <c r="AH510" s="412"/>
      <c r="AI510" s="412"/>
      <c r="AJ510" s="412"/>
      <c r="AK510" s="412"/>
      <c r="AL510" s="412"/>
      <c r="AM510" s="298">
        <f>SUM(Y510:AL510)</f>
        <v>0</v>
      </c>
    </row>
    <row r="511" spans="1:39" s="285" customFormat="1" ht="15" hidden="1" outlineLevel="1">
      <c r="A511" s="756"/>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ollapsed="1">
      <c r="B513" s="329" t="s">
        <v>261</v>
      </c>
      <c r="C513" s="331"/>
      <c r="D513" s="331">
        <f>SUM(D408:D511)</f>
        <v>20128288.297360282</v>
      </c>
      <c r="E513" s="331"/>
      <c r="F513" s="331"/>
      <c r="G513" s="331"/>
      <c r="H513" s="331"/>
      <c r="I513" s="331"/>
      <c r="J513" s="331"/>
      <c r="K513" s="331"/>
      <c r="L513" s="331"/>
      <c r="M513" s="331"/>
      <c r="N513" s="331"/>
      <c r="O513" s="331">
        <f>SUM(O408:O511)</f>
        <v>8949.7409089431094</v>
      </c>
      <c r="P513" s="331"/>
      <c r="Q513" s="331"/>
      <c r="R513" s="331"/>
      <c r="S513" s="331"/>
      <c r="T513" s="331"/>
      <c r="U513" s="331"/>
      <c r="V513" s="331"/>
      <c r="W513" s="331"/>
      <c r="X513" s="331"/>
      <c r="Y513" s="331">
        <f>IF(Y407="kWh",SUMPRODUCT(D408:D511,Y408:Y511))</f>
        <v>3887170.6279502818</v>
      </c>
      <c r="Z513" s="331">
        <f>IF(Z407="kWh",SUMPRODUCT(D408:D511,Z408:Z511))</f>
        <v>1811620.2546799998</v>
      </c>
      <c r="AA513" s="331">
        <f>IF(AA407="kW",SUMPRODUCT(N408:N511,O408:O511,AA408:AA511),SUMPRODUCT(D408:D511,AA408:AA511))</f>
        <v>17749.05625224</v>
      </c>
      <c r="AB513" s="331">
        <f>IF(AB407="kW",SUMPRODUCT(N408:N511,O408:O511,AB408:AB511),SUMPRODUCT(D408:D511,AB408:AB511))</f>
        <v>91.065806205599998</v>
      </c>
      <c r="AC513" s="331">
        <f>IF(AC407="kW",SUMPRODUCT(N408:N511,O408:O511,AC408:AC511),SUMPRODUCT(D408:D511,AC408:AC511))</f>
        <v>2581.0410386712001</v>
      </c>
      <c r="AD513" s="331">
        <f>IF(AD407="kW",SUMPRODUCT(N408:N511,O408:O511,AD408:AD511),SUMPRODUCT(D408:D511,AD408:AD511))</f>
        <v>2065.9892853599999</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2.0033333333333334E-2</v>
      </c>
      <c r="Z516" s="343">
        <f>HLOOKUP(Z$20,'3.  Distribution Rates'!$C$122:$P$133,6,FALSE)</f>
        <v>1.6333333333333335E-2</v>
      </c>
      <c r="AA516" s="343">
        <f>HLOOKUP(AA$20,'3.  Distribution Rates'!$C$122:$P$133,6,FALSE)</f>
        <v>4.665566666666666</v>
      </c>
      <c r="AB516" s="343">
        <f>HLOOKUP(AB$20,'3.  Distribution Rates'!$C$122:$P$133,6,FALSE)</f>
        <v>1.9495333333333331</v>
      </c>
      <c r="AC516" s="343">
        <f>HLOOKUP(AC$20,'3.  Distribution Rates'!$C$122:$P$133,6,FALSE)</f>
        <v>2.2002000000000002</v>
      </c>
      <c r="AD516" s="343">
        <f>HLOOKUP(AD$20,'3.  Distribution Rates'!$C$122:$P$133,6,FALSE)</f>
        <v>2.7435666666666663</v>
      </c>
      <c r="AE516" s="343">
        <f>HLOOKUP(AE$20,'3.  Distribution Rates'!$C$122:$P$133,6,FALSE)</f>
        <v>-7.9600000000000004E-2</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42457.353275584486</v>
      </c>
      <c r="Z517" s="380">
        <f t="shared" ref="Z517:AL517" si="151">Z137*Z516</f>
        <v>20449.851000293933</v>
      </c>
      <c r="AA517" s="380">
        <f t="shared" si="151"/>
        <v>35135.824345387766</v>
      </c>
      <c r="AB517" s="380">
        <f t="shared" si="151"/>
        <v>0</v>
      </c>
      <c r="AC517" s="380">
        <f t="shared" si="151"/>
        <v>9165.7276006194825</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6">
        <f>SUM(Y517:AL517)</f>
        <v>107208.75622188568</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40002.904410827316</v>
      </c>
      <c r="Z518" s="380">
        <f t="shared" ref="Z518:AL518" si="152">Z266*Z516</f>
        <v>17694.867404190907</v>
      </c>
      <c r="AA518" s="380">
        <f t="shared" si="152"/>
        <v>50545.528729210877</v>
      </c>
      <c r="AB518" s="380">
        <f t="shared" si="152"/>
        <v>94.748250411549151</v>
      </c>
      <c r="AC518" s="380">
        <f t="shared" si="152"/>
        <v>7615.8470663104217</v>
      </c>
      <c r="AD518" s="380">
        <f t="shared" si="152"/>
        <v>37652.815693564356</v>
      </c>
      <c r="AE518" s="380">
        <f t="shared" si="152"/>
        <v>-3.2238316574732901</v>
      </c>
      <c r="AF518" s="380">
        <f t="shared" si="152"/>
        <v>0</v>
      </c>
      <c r="AG518" s="380">
        <f t="shared" si="152"/>
        <v>0</v>
      </c>
      <c r="AH518" s="380">
        <f t="shared" si="152"/>
        <v>0</v>
      </c>
      <c r="AI518" s="380">
        <f t="shared" si="152"/>
        <v>0</v>
      </c>
      <c r="AJ518" s="380">
        <f t="shared" si="152"/>
        <v>0</v>
      </c>
      <c r="AK518" s="380">
        <f t="shared" si="152"/>
        <v>0</v>
      </c>
      <c r="AL518" s="380">
        <f t="shared" si="152"/>
        <v>0</v>
      </c>
      <c r="AM518" s="626">
        <f>SUM(Y518:AL518)</f>
        <v>153603.48772285797</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53547.027611328056</v>
      </c>
      <c r="Z519" s="380">
        <f t="shared" ref="Z519:AL519" si="153">Z395*Z516</f>
        <v>11330.471196851058</v>
      </c>
      <c r="AA519" s="380">
        <f t="shared" si="153"/>
        <v>84881.452816291508</v>
      </c>
      <c r="AB519" s="380">
        <f t="shared" si="153"/>
        <v>0</v>
      </c>
      <c r="AC519" s="380">
        <f t="shared" si="153"/>
        <v>12506.258729661684</v>
      </c>
      <c r="AD519" s="380">
        <f t="shared" si="153"/>
        <v>26544.012311811279</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6">
        <f>SUM(Y519:AL519)</f>
        <v>188809.22266594355</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77872.984913270644</v>
      </c>
      <c r="Z520" s="380">
        <f t="shared" ref="Z520:AK520" si="154">Z513*Z516</f>
        <v>29589.797493106667</v>
      </c>
      <c r="AA520" s="380">
        <f t="shared" si="154"/>
        <v>82809.405215242528</v>
      </c>
      <c r="AB520" s="380">
        <f t="shared" si="154"/>
        <v>177.53582472469068</v>
      </c>
      <c r="AC520" s="380">
        <f t="shared" si="154"/>
        <v>5678.8064932843745</v>
      </c>
      <c r="AD520" s="380">
        <f t="shared" si="154"/>
        <v>5668.1793370041833</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6">
        <f>SUM(Y520:AL520)</f>
        <v>201796.70927663308</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213880.27021101047</v>
      </c>
      <c r="Z521" s="348">
        <f t="shared" ref="Z521:AK521" si="155">SUM(Z517:Z520)</f>
        <v>79064.987094442564</v>
      </c>
      <c r="AA521" s="348">
        <f t="shared" si="155"/>
        <v>253372.21110613269</v>
      </c>
      <c r="AB521" s="348">
        <f t="shared" si="155"/>
        <v>272.28407513623984</v>
      </c>
      <c r="AC521" s="348">
        <f t="shared" si="155"/>
        <v>34966.639889875965</v>
      </c>
      <c r="AD521" s="348">
        <f t="shared" si="155"/>
        <v>69865.007342379817</v>
      </c>
      <c r="AE521" s="348">
        <f t="shared" si="155"/>
        <v>-3.2238316574732901</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651418.17588732031</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651418.17588732031</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3576888.7461502822</v>
      </c>
      <c r="Z526" s="293">
        <f>SUMPRODUCT(E408:E511,Z408:Z511)</f>
        <v>1810066.7706959997</v>
      </c>
      <c r="AA526" s="293">
        <f>IF(AA407="kW",SUMPRODUCT(N408:N511,P408:P511,AA408:AA511),SUMPRODUCT(E408:E511,AA408:AA511))</f>
        <v>17578.469374920001</v>
      </c>
      <c r="AB526" s="293">
        <f>IF(AB407="kW",SUMPRODUCT(N408:N511,P408:P511,AB408:AB511),SUMPRODUCT(E408:E511,AB408:AB511))</f>
        <v>90.790923378000002</v>
      </c>
      <c r="AC526" s="293">
        <f>IF(AC407="kW",SUMPRODUCT(N408:N511,P408:P511,AC408:AC511),SUMPRODUCT(E408:E511,AC408:AC511))</f>
        <v>2549.0443794060002</v>
      </c>
      <c r="AD526" s="293">
        <f>IF(AD407="kW",SUMPRODUCT(N408:N511,P408:P511,AD408:AD511),SUMPRODUCT(E408:E511, AD408:AD511))</f>
        <v>1901.5078773600001</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3361642.1583502819</v>
      </c>
      <c r="Z527" s="293">
        <f>SUMPRODUCT(F408:F511,Z408:Z511)</f>
        <v>1727760.1821960001</v>
      </c>
      <c r="AA527" s="293">
        <f>IF(AA407="kW",SUMPRODUCT(N408:N511,Q408:Q511,AA408:AA511),SUMPRODUCT(F408:F511,AA408:AA511))</f>
        <v>17073.395973359999</v>
      </c>
      <c r="AB527" s="293">
        <f>IF(AB407="kW",SUMPRODUCT(N408:N511,Q408:Q511,AB408:AB511),SUMPRODUCT(F408:F511,AB408:AB511))</f>
        <v>90.790923378000002</v>
      </c>
      <c r="AC527" s="293">
        <f>IF(AC407="kW",SUMPRODUCT(N408:N511,Q408:Q511,AC408:AC511),SUMPRODUCT(F408:F511, AC408:AC511))</f>
        <v>2446.8803538060001</v>
      </c>
      <c r="AD527" s="293">
        <f>IF(AD407="kW",SUMPRODUCT(N408:N511,Q408:Q511,AD408:AD511),SUMPRODUCT(F408:F511, AD408:AD511))</f>
        <v>1233.6105600000001</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3327716.9809036823</v>
      </c>
      <c r="Z528" s="293">
        <f>SUMPRODUCT(G408:G511,Z408:Z511)</f>
        <v>1150293.1067108</v>
      </c>
      <c r="AA528" s="293">
        <f>IF(AA407="kW",SUMPRODUCT(N408:N511,R408:R511,AA408:AA511),SUMPRODUCT(G408:G511,AA408:AA511))</f>
        <v>16756.647397799999</v>
      </c>
      <c r="AB528" s="293">
        <f>IF(AB407="kW",SUMPRODUCT(N408:N511,R408:R511,AB408:AB511),SUMPRODUCT(G408:G511,AB408:AB511))</f>
        <v>88.906469827199999</v>
      </c>
      <c r="AC528" s="293">
        <f>IF(AC407="kW",SUMPRODUCT(N408:N511,R408:R511,AC408:AC511),SUMPRODUCT(G408:G511, AC408:AC511))</f>
        <v>2400.0095835744</v>
      </c>
      <c r="AD528" s="293">
        <f>IF(AD407="kW",SUMPRODUCT(N408:N511,R408:R511,AD408:AD511),SUMPRODUCT(G408:G511, AD408:AD511))</f>
        <v>1233.6105600000001</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3260153.7331348886</v>
      </c>
      <c r="Z529" s="293">
        <f>SUMPRODUCT(H408:H511,Z408:Z511)</f>
        <v>1150293.1067108</v>
      </c>
      <c r="AA529" s="293">
        <f>IF(AA407="kW",SUMPRODUCT(N408:N511,S408:S511,AA408:AA511),SUMPRODUCT(H408:H511,AA408:AA511))</f>
        <v>16275.4378992</v>
      </c>
      <c r="AB529" s="293">
        <f>IF(AB407="kW",SUMPRODUCT(N408:N511,S408:S511,AB408:AB511),SUMPRODUCT(H408:H511,AB408:AB511))</f>
        <v>88.906469827199999</v>
      </c>
      <c r="AC529" s="293">
        <f>IF(AC407="kW",SUMPRODUCT(N408:N511,S408:S511,AC408:AC511),SUMPRODUCT(H408:H511, AC408:AC511))</f>
        <v>2400.0095835744</v>
      </c>
      <c r="AD529" s="293">
        <f>IF(AD407="kW",SUMPRODUCT(N408:N511,S408:S511,AD408:AD511),SUMPRODUCT(H408:H511, AD408:AD511))</f>
        <v>1233.6105600000001</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3234373.3564189998</v>
      </c>
      <c r="Z530" s="293">
        <f>SUMPRODUCT(I408:I511,Z408:Z511)</f>
        <v>1148031.2195416</v>
      </c>
      <c r="AA530" s="293">
        <f>IF(AA407="kW",SUMPRODUCT(N408:N511,T408:T511,AA408:AA511),SUMPRODUCT(I408:I511,AA408:AA511))</f>
        <v>15880.02334788</v>
      </c>
      <c r="AB530" s="293">
        <f>IF(AB407="kW",SUMPRODUCT(N408:N511,T408:T511,AB408:AB511),SUMPRODUCT(I408:I511,AB408:AB511))</f>
        <v>88.427131359599997</v>
      </c>
      <c r="AC530" s="293">
        <f>IF(AC407="kW",SUMPRODUCT(N408:N511,T408:T511,AC408:AC511),SUMPRODUCT(I408:I511, AC408:AC511))</f>
        <v>2324.4018740292004</v>
      </c>
      <c r="AD530" s="293">
        <f>IF(AD407="kW",SUMPRODUCT(N408:N511,T408:T511,AD408:AD511),SUMPRODUCT(I408:I511, AD408:AD511))</f>
        <v>817.26699600000006</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3199670.757619</v>
      </c>
      <c r="Z531" s="328">
        <f>SUMPRODUCT(J408:J511,Z408:Z511)</f>
        <v>1120092.5959855998</v>
      </c>
      <c r="AA531" s="328">
        <f>IF(AA407="kW",SUMPRODUCT(N408:N511,U408:U511,AA408:AA511),SUMPRODUCT(J408:J511,AA408:AA511))</f>
        <v>15339.780312120001</v>
      </c>
      <c r="AB531" s="328">
        <f>IF(AB407="kW",SUMPRODUCT(N408:N511,U408:U511,AB408:AB511),SUMPRODUCT(J408:J511,AB408:AB511))</f>
        <v>85.213027222800008</v>
      </c>
      <c r="AC531" s="328">
        <f>IF(AC407="kW",SUMPRODUCT(N408:N511,U408:U511,AC408:AC511),SUMPRODUCT(J408:J511, AC408:AC511))</f>
        <v>2244.4595817756003</v>
      </c>
      <c r="AD531" s="328">
        <f>IF(AD407="kW",SUMPRODUCT(N408:N511,U408:U511,AD408:AD511),SUMPRODUCT(J408:J511, AD408:AD511))</f>
        <v>817.26699600000006</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593</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2"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scale="36" fitToHeight="0" orientation="landscape" cellComments="asDisplayed" r:id="rId1"/>
  <headerFooter>
    <oddHeader>&amp;RPage &amp;P of &amp;N</oddHead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6"/>
  <sheetViews>
    <sheetView topLeftCell="A30" zoomScaleNormal="100" workbookViewId="0">
      <pane xSplit="2" topLeftCell="C1" activePane="topRight" state="frozen"/>
      <selection pane="topRight" activeCell="D117" sqref="D117"/>
    </sheetView>
  </sheetViews>
  <sheetFormatPr defaultColWidth="9.140625" defaultRowHeight="15" outlineLevelRow="1" outlineLevelCol="1"/>
  <cols>
    <col min="1" max="1" width="8.28515625" style="520" customWidth="1"/>
    <col min="2" max="2" width="44.140625" style="429" customWidth="1"/>
    <col min="3" max="3" width="13.42578125" style="429" customWidth="1"/>
    <col min="4" max="4" width="17" style="429" customWidth="1"/>
    <col min="5" max="13" width="11.28515625" style="429" hidden="1" customWidth="1" outlineLevel="1"/>
    <col min="14" max="14" width="13.5703125" style="429" hidden="1" customWidth="1" outlineLevel="1"/>
    <col min="15" max="15" width="15.7109375" style="429" customWidth="1" collapsed="1"/>
    <col min="16" max="24" width="9.140625" style="429" hidden="1" customWidth="1" outlineLevel="1"/>
    <col min="25" max="25" width="16.5703125" style="429" customWidth="1" collapsed="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24"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24"/>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24"/>
      <c r="C16" s="820" t="s">
        <v>552</v>
      </c>
      <c r="D16" s="821"/>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24" t="s">
        <v>506</v>
      </c>
      <c r="C18" s="825" t="s">
        <v>677</v>
      </c>
      <c r="D18" s="825"/>
      <c r="E18" s="825"/>
      <c r="F18" s="825"/>
      <c r="G18" s="825"/>
      <c r="H18" s="825"/>
      <c r="I18" s="825"/>
      <c r="J18" s="825"/>
      <c r="K18" s="825"/>
      <c r="L18" s="825"/>
      <c r="M18" s="825"/>
      <c r="N18" s="825"/>
      <c r="O18" s="825"/>
      <c r="P18" s="825"/>
      <c r="Q18" s="825"/>
      <c r="R18" s="825"/>
      <c r="S18" s="825"/>
      <c r="T18" s="825"/>
      <c r="U18" s="825"/>
      <c r="V18" s="825"/>
      <c r="W18" s="825"/>
      <c r="X18" s="825"/>
      <c r="Y18" s="603"/>
      <c r="Z18" s="603"/>
      <c r="AA18" s="603"/>
      <c r="AB18" s="603"/>
      <c r="AC18" s="603"/>
      <c r="AD18" s="603"/>
      <c r="AE18" s="272"/>
      <c r="AF18" s="267"/>
      <c r="AG18" s="267"/>
      <c r="AH18" s="267"/>
      <c r="AI18" s="267"/>
      <c r="AJ18" s="267"/>
      <c r="AK18" s="267"/>
      <c r="AL18" s="267"/>
      <c r="AM18" s="267"/>
    </row>
    <row r="19" spans="2:39" ht="45.75" customHeight="1">
      <c r="B19" s="824"/>
      <c r="C19" s="825" t="s">
        <v>576</v>
      </c>
      <c r="D19" s="825"/>
      <c r="E19" s="825"/>
      <c r="F19" s="825"/>
      <c r="G19" s="825"/>
      <c r="H19" s="825"/>
      <c r="I19" s="825"/>
      <c r="J19" s="825"/>
      <c r="K19" s="825"/>
      <c r="L19" s="825"/>
      <c r="M19" s="825"/>
      <c r="N19" s="825"/>
      <c r="O19" s="825"/>
      <c r="P19" s="825"/>
      <c r="Q19" s="825"/>
      <c r="R19" s="825"/>
      <c r="S19" s="825"/>
      <c r="T19" s="825"/>
      <c r="U19" s="825"/>
      <c r="V19" s="825"/>
      <c r="W19" s="825"/>
      <c r="X19" s="825"/>
      <c r="Y19" s="603"/>
      <c r="Z19" s="603"/>
      <c r="AA19" s="603"/>
      <c r="AB19" s="603"/>
      <c r="AC19" s="603"/>
      <c r="AD19" s="603"/>
      <c r="AE19" s="272"/>
      <c r="AF19" s="267"/>
      <c r="AG19" s="267"/>
      <c r="AH19" s="267"/>
      <c r="AI19" s="267"/>
      <c r="AJ19" s="267"/>
      <c r="AK19" s="267"/>
      <c r="AL19" s="267"/>
      <c r="AM19" s="267"/>
    </row>
    <row r="20" spans="2:39" ht="62.25" customHeight="1">
      <c r="B20" s="275"/>
      <c r="C20" s="825" t="s">
        <v>574</v>
      </c>
      <c r="D20" s="825"/>
      <c r="E20" s="825"/>
      <c r="F20" s="825"/>
      <c r="G20" s="825"/>
      <c r="H20" s="825"/>
      <c r="I20" s="825"/>
      <c r="J20" s="825"/>
      <c r="K20" s="825"/>
      <c r="L20" s="825"/>
      <c r="M20" s="825"/>
      <c r="N20" s="825"/>
      <c r="O20" s="825"/>
      <c r="P20" s="825"/>
      <c r="Q20" s="825"/>
      <c r="R20" s="825"/>
      <c r="S20" s="825"/>
      <c r="T20" s="825"/>
      <c r="U20" s="825"/>
      <c r="V20" s="825"/>
      <c r="W20" s="825"/>
      <c r="X20" s="825"/>
      <c r="Y20" s="603"/>
      <c r="Z20" s="603"/>
      <c r="AA20" s="603"/>
      <c r="AB20" s="603"/>
      <c r="AC20" s="603"/>
      <c r="AD20" s="603"/>
      <c r="AE20" s="430"/>
      <c r="AF20" s="267"/>
      <c r="AG20" s="267"/>
      <c r="AH20" s="267"/>
      <c r="AI20" s="267"/>
      <c r="AJ20" s="267"/>
      <c r="AK20" s="267"/>
      <c r="AL20" s="267"/>
      <c r="AM20" s="267"/>
    </row>
    <row r="21" spans="2:39" ht="37.5" customHeight="1">
      <c r="B21" s="275"/>
      <c r="C21" s="825" t="s">
        <v>644</v>
      </c>
      <c r="D21" s="825"/>
      <c r="E21" s="825"/>
      <c r="F21" s="825"/>
      <c r="G21" s="825"/>
      <c r="H21" s="825"/>
      <c r="I21" s="825"/>
      <c r="J21" s="825"/>
      <c r="K21" s="825"/>
      <c r="L21" s="825"/>
      <c r="M21" s="825"/>
      <c r="N21" s="825"/>
      <c r="O21" s="825"/>
      <c r="P21" s="825"/>
      <c r="Q21" s="825"/>
      <c r="R21" s="825"/>
      <c r="S21" s="825"/>
      <c r="T21" s="825"/>
      <c r="U21" s="825"/>
      <c r="V21" s="825"/>
      <c r="W21" s="825"/>
      <c r="X21" s="825"/>
      <c r="Y21" s="603"/>
      <c r="Z21" s="603"/>
      <c r="AA21" s="603"/>
      <c r="AB21" s="603"/>
      <c r="AC21" s="603"/>
      <c r="AD21" s="603"/>
      <c r="AE21" s="278"/>
      <c r="AF21" s="267"/>
      <c r="AG21" s="267"/>
      <c r="AH21" s="267"/>
      <c r="AI21" s="267"/>
      <c r="AJ21" s="267"/>
      <c r="AK21" s="267"/>
      <c r="AL21" s="267"/>
      <c r="AM21" s="267"/>
    </row>
    <row r="22" spans="2:39" ht="54.75" customHeight="1">
      <c r="B22" s="275"/>
      <c r="C22" s="825" t="s">
        <v>626</v>
      </c>
      <c r="D22" s="825"/>
      <c r="E22" s="825"/>
      <c r="F22" s="825"/>
      <c r="G22" s="825"/>
      <c r="H22" s="825"/>
      <c r="I22" s="825"/>
      <c r="J22" s="825"/>
      <c r="K22" s="825"/>
      <c r="L22" s="825"/>
      <c r="M22" s="825"/>
      <c r="N22" s="825"/>
      <c r="O22" s="825"/>
      <c r="P22" s="825"/>
      <c r="Q22" s="825"/>
      <c r="R22" s="825"/>
      <c r="S22" s="825"/>
      <c r="T22" s="825"/>
      <c r="U22" s="825"/>
      <c r="V22" s="825"/>
      <c r="W22" s="825"/>
      <c r="X22" s="825"/>
      <c r="Y22" s="603"/>
      <c r="Z22" s="603"/>
      <c r="AA22" s="603"/>
      <c r="AB22" s="603"/>
      <c r="AC22" s="603"/>
      <c r="AD22" s="603"/>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24" t="s">
        <v>528</v>
      </c>
      <c r="C24" s="593" t="s">
        <v>530</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24"/>
      <c r="C25" s="593" t="s">
        <v>531</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36"/>
      <c r="C26" s="593" t="s">
        <v>532</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36"/>
      <c r="C27" s="593" t="s">
        <v>533</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36"/>
      <c r="C28" s="593" t="s">
        <v>534</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36"/>
      <c r="C29" s="593" t="s">
        <v>535</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36"/>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36"/>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87"/>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26" t="s">
        <v>212</v>
      </c>
      <c r="C34" s="828" t="s">
        <v>33</v>
      </c>
      <c r="D34" s="286" t="s">
        <v>424</v>
      </c>
      <c r="E34" s="830" t="s">
        <v>210</v>
      </c>
      <c r="F34" s="831"/>
      <c r="G34" s="831"/>
      <c r="H34" s="831"/>
      <c r="I34" s="831"/>
      <c r="J34" s="831"/>
      <c r="K34" s="831"/>
      <c r="L34" s="831"/>
      <c r="M34" s="832"/>
      <c r="N34" s="836" t="s">
        <v>214</v>
      </c>
      <c r="O34" s="286" t="s">
        <v>425</v>
      </c>
      <c r="P34" s="830" t="s">
        <v>213</v>
      </c>
      <c r="Q34" s="831"/>
      <c r="R34" s="831"/>
      <c r="S34" s="831"/>
      <c r="T34" s="831"/>
      <c r="U34" s="831"/>
      <c r="V34" s="831"/>
      <c r="W34" s="831"/>
      <c r="X34" s="832"/>
      <c r="Y34" s="833" t="s">
        <v>244</v>
      </c>
      <c r="Z34" s="834"/>
      <c r="AA34" s="834"/>
      <c r="AB34" s="834"/>
      <c r="AC34" s="834"/>
      <c r="AD34" s="834"/>
      <c r="AE34" s="834"/>
      <c r="AF34" s="834"/>
      <c r="AG34" s="834"/>
      <c r="AH34" s="834"/>
      <c r="AI34" s="834"/>
      <c r="AJ34" s="834"/>
      <c r="AK34" s="834"/>
      <c r="AL34" s="834"/>
      <c r="AM34" s="835"/>
    </row>
    <row r="35" spans="1:39" ht="65.25" customHeight="1">
      <c r="B35" s="827"/>
      <c r="C35" s="829"/>
      <c r="D35" s="287">
        <v>2015</v>
      </c>
      <c r="E35" s="287">
        <v>2016</v>
      </c>
      <c r="F35" s="287">
        <v>2017</v>
      </c>
      <c r="G35" s="287">
        <v>2018</v>
      </c>
      <c r="H35" s="287">
        <v>2019</v>
      </c>
      <c r="I35" s="287">
        <v>2020</v>
      </c>
      <c r="J35" s="287">
        <v>2021</v>
      </c>
      <c r="K35" s="287">
        <v>2022</v>
      </c>
      <c r="L35" s="287">
        <v>2023</v>
      </c>
      <c r="M35" s="431">
        <v>2024</v>
      </c>
      <c r="N35" s="837"/>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 50 kW</v>
      </c>
      <c r="AA35" s="287" t="str">
        <f>'1.  LRAMVA Summary'!F50</f>
        <v>General Service 50 - 4,999 kW</v>
      </c>
      <c r="AB35" s="287" t="str">
        <f>'1.  LRAMVA Summary'!G50</f>
        <v>General Service 3,000 - 4,999 kW</v>
      </c>
      <c r="AC35" s="287" t="str">
        <f>'1.  LRAMVA Summary'!H50</f>
        <v>Large Use - Regular</v>
      </c>
      <c r="AD35" s="287" t="str">
        <f>'1.  LRAMVA Summary'!I50</f>
        <v>Large Use - 3TS</v>
      </c>
      <c r="AE35" s="287" t="str">
        <f>'1.  LRAMVA Summary'!J50</f>
        <v>Large Use - Ford Annex</v>
      </c>
      <c r="AF35" s="287" t="str">
        <f>'1.  LRAMVA Summary'!K50</f>
        <v>Other</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6" t="s">
        <v>505</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v>
      </c>
      <c r="AE36" s="293" t="str">
        <f>'1.  LRAMVA Summary'!J51</f>
        <v>kW</v>
      </c>
      <c r="AF36" s="293" t="str">
        <f>'1.  LRAMVA Summary'!K51</f>
        <v>kW</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498</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762" t="s">
        <v>850</v>
      </c>
      <c r="B38" s="518" t="s">
        <v>95</v>
      </c>
      <c r="C38" s="293" t="s">
        <v>25</v>
      </c>
      <c r="D38" s="297">
        <v>779806</v>
      </c>
      <c r="E38" s="297">
        <v>772732</v>
      </c>
      <c r="F38" s="297">
        <v>772732</v>
      </c>
      <c r="G38" s="297">
        <v>772732</v>
      </c>
      <c r="H38" s="297">
        <v>772732</v>
      </c>
      <c r="I38" s="297">
        <v>772732</v>
      </c>
      <c r="J38" s="297">
        <v>772732</v>
      </c>
      <c r="K38" s="297">
        <v>772564</v>
      </c>
      <c r="L38" s="297">
        <v>772564</v>
      </c>
      <c r="M38" s="297">
        <v>772564</v>
      </c>
      <c r="N38" s="293"/>
      <c r="O38" s="297">
        <v>51</v>
      </c>
      <c r="P38" s="297">
        <v>51</v>
      </c>
      <c r="Q38" s="297">
        <v>51</v>
      </c>
      <c r="R38" s="297">
        <v>51</v>
      </c>
      <c r="S38" s="297">
        <v>51</v>
      </c>
      <c r="T38" s="297">
        <v>51</v>
      </c>
      <c r="U38" s="297">
        <v>51</v>
      </c>
      <c r="V38" s="297">
        <v>51</v>
      </c>
      <c r="W38" s="297">
        <v>51</v>
      </c>
      <c r="X38" s="297">
        <v>51</v>
      </c>
      <c r="Y38" s="412">
        <v>1</v>
      </c>
      <c r="Z38" s="412">
        <v>0</v>
      </c>
      <c r="AA38" s="412">
        <v>0</v>
      </c>
      <c r="AB38" s="412">
        <v>0</v>
      </c>
      <c r="AC38" s="412">
        <v>0</v>
      </c>
      <c r="AD38" s="412">
        <v>0</v>
      </c>
      <c r="AE38" s="412">
        <v>0</v>
      </c>
      <c r="AF38" s="412">
        <v>0</v>
      </c>
      <c r="AG38" s="412"/>
      <c r="AH38" s="412"/>
      <c r="AI38" s="412"/>
      <c r="AJ38" s="412"/>
      <c r="AK38" s="412"/>
      <c r="AL38" s="412"/>
      <c r="AM38" s="298">
        <f>SUM(Y38:AL38)</f>
        <v>1</v>
      </c>
    </row>
    <row r="39" spans="1:39" hidden="1" outlineLevel="1">
      <c r="A39" s="762" t="s">
        <v>855</v>
      </c>
      <c r="B39" s="296" t="s">
        <v>268</v>
      </c>
      <c r="C39" s="293" t="s">
        <v>164</v>
      </c>
      <c r="D39" s="297">
        <v>131213.13370000001</v>
      </c>
      <c r="E39" s="297">
        <v>129341.34639999999</v>
      </c>
      <c r="F39" s="297">
        <v>129341.34639999999</v>
      </c>
      <c r="G39" s="297">
        <v>129341.34639999999</v>
      </c>
      <c r="H39" s="297">
        <v>129341.34639999999</v>
      </c>
      <c r="I39" s="297">
        <v>129341.34639999999</v>
      </c>
      <c r="J39" s="297">
        <v>129341.34639999999</v>
      </c>
      <c r="K39" s="297">
        <v>129289.3627</v>
      </c>
      <c r="L39" s="297">
        <v>129289.3627</v>
      </c>
      <c r="M39" s="297">
        <v>129289.3627</v>
      </c>
      <c r="N39" s="470"/>
      <c r="O39" s="297">
        <v>8.4140964510000007</v>
      </c>
      <c r="P39" s="297">
        <v>8.2965906989999993</v>
      </c>
      <c r="Q39" s="297">
        <v>8.2965906989999993</v>
      </c>
      <c r="R39" s="297">
        <v>8.2965906989999993</v>
      </c>
      <c r="S39" s="297">
        <v>8.2965906989999993</v>
      </c>
      <c r="T39" s="297">
        <v>8.2965906989999993</v>
      </c>
      <c r="U39" s="297">
        <v>8.2965906989999993</v>
      </c>
      <c r="V39" s="297">
        <v>8.2906564800000009</v>
      </c>
      <c r="W39" s="297">
        <v>8.2906564800000009</v>
      </c>
      <c r="X39" s="297">
        <v>8.2906564800000009</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hidden="1" outlineLevel="1">
      <c r="A40" s="762"/>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idden="1" outlineLevel="1">
      <c r="A41" s="762" t="s">
        <v>851</v>
      </c>
      <c r="B41" s="518" t="s">
        <v>96</v>
      </c>
      <c r="C41" s="293" t="s">
        <v>25</v>
      </c>
      <c r="D41" s="297">
        <v>1434212</v>
      </c>
      <c r="E41" s="297">
        <v>1408722</v>
      </c>
      <c r="F41" s="297">
        <v>1408722</v>
      </c>
      <c r="G41" s="297">
        <v>1408722</v>
      </c>
      <c r="H41" s="297">
        <v>1408722</v>
      </c>
      <c r="I41" s="297">
        <v>1408722</v>
      </c>
      <c r="J41" s="297">
        <v>1408722</v>
      </c>
      <c r="K41" s="297">
        <v>1407985</v>
      </c>
      <c r="L41" s="297">
        <v>1407985</v>
      </c>
      <c r="M41" s="297">
        <v>1407985</v>
      </c>
      <c r="N41" s="293"/>
      <c r="O41" s="297">
        <v>97</v>
      </c>
      <c r="P41" s="297">
        <v>95</v>
      </c>
      <c r="Q41" s="297">
        <v>95</v>
      </c>
      <c r="R41" s="297">
        <v>95</v>
      </c>
      <c r="S41" s="297">
        <v>95</v>
      </c>
      <c r="T41" s="297">
        <v>95</v>
      </c>
      <c r="U41" s="297">
        <v>95</v>
      </c>
      <c r="V41" s="297">
        <v>95</v>
      </c>
      <c r="W41" s="297">
        <v>95</v>
      </c>
      <c r="X41" s="297">
        <v>95</v>
      </c>
      <c r="Y41" s="412">
        <v>1</v>
      </c>
      <c r="Z41" s="412">
        <v>0</v>
      </c>
      <c r="AA41" s="412">
        <v>0</v>
      </c>
      <c r="AB41" s="412">
        <v>0</v>
      </c>
      <c r="AC41" s="412">
        <v>0</v>
      </c>
      <c r="AD41" s="412">
        <v>0</v>
      </c>
      <c r="AE41" s="412">
        <v>0</v>
      </c>
      <c r="AF41" s="412"/>
      <c r="AG41" s="412"/>
      <c r="AH41" s="412"/>
      <c r="AI41" s="412"/>
      <c r="AJ41" s="412"/>
      <c r="AK41" s="412"/>
      <c r="AL41" s="412"/>
      <c r="AM41" s="298">
        <f>SUM(Y41:AL41)</f>
        <v>1</v>
      </c>
    </row>
    <row r="42" spans="1:39" hidden="1" outlineLevel="1">
      <c r="A42" s="762" t="s">
        <v>856</v>
      </c>
      <c r="B42" s="296" t="s">
        <v>268</v>
      </c>
      <c r="C42" s="293" t="s">
        <v>164</v>
      </c>
      <c r="D42" s="297">
        <v>14835.031950000001</v>
      </c>
      <c r="E42" s="297">
        <v>14660.91065</v>
      </c>
      <c r="F42" s="297">
        <v>14660.91065</v>
      </c>
      <c r="G42" s="297">
        <v>14660.91065</v>
      </c>
      <c r="H42" s="297">
        <v>14660.91065</v>
      </c>
      <c r="I42" s="297">
        <v>14660.91065</v>
      </c>
      <c r="J42" s="297">
        <v>14660.91065</v>
      </c>
      <c r="K42" s="297">
        <v>14624.32949</v>
      </c>
      <c r="L42" s="297">
        <v>14624.32949</v>
      </c>
      <c r="M42" s="297">
        <v>14624.32949</v>
      </c>
      <c r="N42" s="470"/>
      <c r="O42" s="297">
        <v>0.95217790099999999</v>
      </c>
      <c r="P42" s="297">
        <v>0.94124703700000001</v>
      </c>
      <c r="Q42" s="297">
        <v>0.94124703700000001</v>
      </c>
      <c r="R42" s="297">
        <v>0.94124703700000001</v>
      </c>
      <c r="S42" s="297">
        <v>0.94124703700000001</v>
      </c>
      <c r="T42" s="297">
        <v>0.94124703700000001</v>
      </c>
      <c r="U42" s="297">
        <v>0.94124703700000001</v>
      </c>
      <c r="V42" s="297">
        <v>0.93707110500000002</v>
      </c>
      <c r="W42" s="297">
        <v>0.93707110500000002</v>
      </c>
      <c r="X42" s="297">
        <v>0.93707110500000002</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hidden="1" outlineLevel="1">
      <c r="A43" s="762"/>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idden="1" outlineLevel="1">
      <c r="A44" s="762" t="s">
        <v>852</v>
      </c>
      <c r="B44" s="518" t="s">
        <v>97</v>
      </c>
      <c r="C44" s="293" t="s">
        <v>25</v>
      </c>
      <c r="D44" s="297">
        <v>27073</v>
      </c>
      <c r="E44" s="297">
        <v>27073</v>
      </c>
      <c r="F44" s="297">
        <v>27073</v>
      </c>
      <c r="G44" s="297">
        <v>27073</v>
      </c>
      <c r="H44" s="297">
        <v>15872</v>
      </c>
      <c r="I44" s="297">
        <v>0</v>
      </c>
      <c r="J44" s="297">
        <v>0</v>
      </c>
      <c r="K44" s="297">
        <v>0</v>
      </c>
      <c r="L44" s="297">
        <v>0</v>
      </c>
      <c r="M44" s="297">
        <v>0</v>
      </c>
      <c r="N44" s="293"/>
      <c r="O44" s="297">
        <v>4</v>
      </c>
      <c r="P44" s="297">
        <v>4</v>
      </c>
      <c r="Q44" s="297">
        <v>4</v>
      </c>
      <c r="R44" s="297">
        <v>4</v>
      </c>
      <c r="S44" s="297">
        <v>2</v>
      </c>
      <c r="T44" s="297">
        <v>0</v>
      </c>
      <c r="U44" s="297">
        <v>0</v>
      </c>
      <c r="V44" s="297">
        <v>0</v>
      </c>
      <c r="W44" s="297">
        <v>0</v>
      </c>
      <c r="X44" s="297">
        <v>0</v>
      </c>
      <c r="Y44" s="412">
        <v>1</v>
      </c>
      <c r="Z44" s="412">
        <v>0</v>
      </c>
      <c r="AA44" s="412">
        <v>0</v>
      </c>
      <c r="AB44" s="412">
        <v>0</v>
      </c>
      <c r="AC44" s="412">
        <v>0</v>
      </c>
      <c r="AD44" s="412">
        <v>0</v>
      </c>
      <c r="AE44" s="412">
        <v>0</v>
      </c>
      <c r="AF44" s="412"/>
      <c r="AG44" s="412"/>
      <c r="AH44" s="412"/>
      <c r="AI44" s="412"/>
      <c r="AJ44" s="412"/>
      <c r="AK44" s="412"/>
      <c r="AL44" s="412"/>
      <c r="AM44" s="298">
        <f>SUM(Y44:AL44)</f>
        <v>1</v>
      </c>
    </row>
    <row r="45" spans="1:39" hidden="1" outlineLevel="1">
      <c r="A45" s="762"/>
      <c r="B45" s="296" t="s">
        <v>268</v>
      </c>
      <c r="C45" s="293" t="s">
        <v>164</v>
      </c>
      <c r="D45" s="297"/>
      <c r="E45" s="297"/>
      <c r="F45" s="297"/>
      <c r="G45" s="297"/>
      <c r="H45" s="297"/>
      <c r="I45" s="297"/>
      <c r="J45" s="297"/>
      <c r="K45" s="297"/>
      <c r="L45" s="297"/>
      <c r="M45" s="297"/>
      <c r="N45" s="470"/>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idden="1" outlineLevel="1">
      <c r="A46" s="762"/>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idden="1" outlineLevel="1">
      <c r="A47" s="762" t="s">
        <v>853</v>
      </c>
      <c r="B47" s="518" t="s">
        <v>98</v>
      </c>
      <c r="C47" s="293" t="s">
        <v>25</v>
      </c>
      <c r="D47" s="297">
        <v>804478</v>
      </c>
      <c r="E47" s="297">
        <v>804478</v>
      </c>
      <c r="F47" s="297">
        <v>804478</v>
      </c>
      <c r="G47" s="297">
        <v>804478</v>
      </c>
      <c r="H47" s="297">
        <v>804478</v>
      </c>
      <c r="I47" s="297">
        <v>804478</v>
      </c>
      <c r="J47" s="297">
        <v>804478</v>
      </c>
      <c r="K47" s="297">
        <v>804478</v>
      </c>
      <c r="L47" s="297">
        <v>804478</v>
      </c>
      <c r="M47" s="297">
        <v>804478</v>
      </c>
      <c r="N47" s="293"/>
      <c r="O47" s="297">
        <v>425</v>
      </c>
      <c r="P47" s="297">
        <v>425</v>
      </c>
      <c r="Q47" s="297">
        <v>425</v>
      </c>
      <c r="R47" s="297">
        <v>425</v>
      </c>
      <c r="S47" s="297">
        <v>425</v>
      </c>
      <c r="T47" s="297">
        <v>425</v>
      </c>
      <c r="U47" s="297">
        <v>425</v>
      </c>
      <c r="V47" s="297">
        <v>425</v>
      </c>
      <c r="W47" s="297">
        <v>425</v>
      </c>
      <c r="X47" s="297">
        <v>425</v>
      </c>
      <c r="Y47" s="412">
        <v>1</v>
      </c>
      <c r="Z47" s="412">
        <v>0</v>
      </c>
      <c r="AA47" s="412">
        <v>0</v>
      </c>
      <c r="AB47" s="412">
        <v>0</v>
      </c>
      <c r="AC47" s="412">
        <v>0</v>
      </c>
      <c r="AD47" s="412">
        <v>0</v>
      </c>
      <c r="AE47" s="412">
        <v>0</v>
      </c>
      <c r="AF47" s="412"/>
      <c r="AG47" s="412"/>
      <c r="AH47" s="412"/>
      <c r="AI47" s="412"/>
      <c r="AJ47" s="412"/>
      <c r="AK47" s="412"/>
      <c r="AL47" s="412"/>
      <c r="AM47" s="298">
        <f>SUM(Y47:AL47)</f>
        <v>1</v>
      </c>
    </row>
    <row r="48" spans="1:39" hidden="1" outlineLevel="1">
      <c r="A48" s="762" t="s">
        <v>857</v>
      </c>
      <c r="B48" s="296" t="s">
        <v>268</v>
      </c>
      <c r="C48" s="293" t="s">
        <v>164</v>
      </c>
      <c r="D48" s="297">
        <v>30488.99914</v>
      </c>
      <c r="E48" s="297">
        <v>30488.99914</v>
      </c>
      <c r="F48" s="297">
        <v>30488.99914</v>
      </c>
      <c r="G48" s="297">
        <v>30488.99914</v>
      </c>
      <c r="H48" s="297">
        <v>30488.99914</v>
      </c>
      <c r="I48" s="297">
        <v>30488.99914</v>
      </c>
      <c r="J48" s="297">
        <v>30488.99914</v>
      </c>
      <c r="K48" s="297">
        <v>30488.99914</v>
      </c>
      <c r="L48" s="297">
        <v>30488.99914</v>
      </c>
      <c r="M48" s="297">
        <v>30488.99914</v>
      </c>
      <c r="N48" s="470"/>
      <c r="O48" s="297">
        <v>16.13250983</v>
      </c>
      <c r="P48" s="297">
        <v>16.13250983</v>
      </c>
      <c r="Q48" s="297">
        <v>16.13250983</v>
      </c>
      <c r="R48" s="297">
        <v>16.13250983</v>
      </c>
      <c r="S48" s="297">
        <v>16.13250983</v>
      </c>
      <c r="T48" s="297">
        <v>16.13250983</v>
      </c>
      <c r="U48" s="297">
        <v>16.13250983</v>
      </c>
      <c r="V48" s="297">
        <v>16.13250983</v>
      </c>
      <c r="W48" s="297">
        <v>16.13250983</v>
      </c>
      <c r="X48" s="297">
        <v>16.13250983</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idden="1" outlineLevel="1">
      <c r="A49" s="762"/>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762" t="s">
        <v>854</v>
      </c>
      <c r="B50" s="518" t="s">
        <v>99</v>
      </c>
      <c r="C50" s="293" t="s">
        <v>25</v>
      </c>
      <c r="D50" s="297">
        <v>7789</v>
      </c>
      <c r="E50" s="297">
        <v>7789</v>
      </c>
      <c r="F50" s="297">
        <v>7789</v>
      </c>
      <c r="G50" s="297">
        <v>7789</v>
      </c>
      <c r="H50" s="297">
        <v>7789</v>
      </c>
      <c r="I50" s="297">
        <v>7789</v>
      </c>
      <c r="J50" s="297">
        <v>7789</v>
      </c>
      <c r="K50" s="297">
        <v>7789</v>
      </c>
      <c r="L50" s="297">
        <v>7789</v>
      </c>
      <c r="M50" s="297">
        <v>7789</v>
      </c>
      <c r="N50" s="293"/>
      <c r="O50" s="297">
        <v>3</v>
      </c>
      <c r="P50" s="297">
        <v>3</v>
      </c>
      <c r="Q50" s="297">
        <v>3</v>
      </c>
      <c r="R50" s="297">
        <v>3</v>
      </c>
      <c r="S50" s="297">
        <v>3</v>
      </c>
      <c r="T50" s="297">
        <v>3</v>
      </c>
      <c r="U50" s="297">
        <v>3</v>
      </c>
      <c r="V50" s="297">
        <v>3</v>
      </c>
      <c r="W50" s="297">
        <v>3</v>
      </c>
      <c r="X50" s="297">
        <v>3</v>
      </c>
      <c r="Y50" s="412">
        <v>1</v>
      </c>
      <c r="Z50" s="412">
        <v>0</v>
      </c>
      <c r="AA50" s="412">
        <v>0</v>
      </c>
      <c r="AB50" s="412">
        <v>0</v>
      </c>
      <c r="AC50" s="412">
        <v>0</v>
      </c>
      <c r="AD50" s="412">
        <v>0</v>
      </c>
      <c r="AE50" s="412">
        <v>0</v>
      </c>
      <c r="AF50" s="412"/>
      <c r="AG50" s="412"/>
      <c r="AH50" s="412"/>
      <c r="AI50" s="412"/>
      <c r="AJ50" s="412"/>
      <c r="AK50" s="412"/>
      <c r="AL50" s="412"/>
      <c r="AM50" s="298">
        <f>SUM(Y50:AL50)</f>
        <v>1</v>
      </c>
    </row>
    <row r="51" spans="1:39" hidden="1" outlineLevel="1">
      <c r="A51" s="762" t="s">
        <v>858</v>
      </c>
      <c r="B51" s="296" t="s">
        <v>268</v>
      </c>
      <c r="C51" s="293" t="s">
        <v>164</v>
      </c>
      <c r="D51" s="297">
        <v>3038</v>
      </c>
      <c r="E51" s="297">
        <v>3038</v>
      </c>
      <c r="F51" s="297">
        <v>3038</v>
      </c>
      <c r="G51" s="297">
        <v>3038</v>
      </c>
      <c r="H51" s="297">
        <v>3038</v>
      </c>
      <c r="I51" s="297">
        <v>3038</v>
      </c>
      <c r="J51" s="297">
        <v>3038</v>
      </c>
      <c r="K51" s="297">
        <v>3038</v>
      </c>
      <c r="L51" s="297">
        <v>3038</v>
      </c>
      <c r="M51" s="297">
        <v>3038</v>
      </c>
      <c r="N51" s="470"/>
      <c r="O51" s="297">
        <v>0.14405999999999999</v>
      </c>
      <c r="P51" s="297">
        <v>0.14405999999999999</v>
      </c>
      <c r="Q51" s="297">
        <v>0.14405999999999999</v>
      </c>
      <c r="R51" s="297">
        <v>0.14405999999999999</v>
      </c>
      <c r="S51" s="297">
        <v>0.14405999999999999</v>
      </c>
      <c r="T51" s="297">
        <v>0.14405999999999999</v>
      </c>
      <c r="U51" s="297">
        <v>0.14405999999999999</v>
      </c>
      <c r="V51" s="297">
        <v>0.14405999999999999</v>
      </c>
      <c r="W51" s="297">
        <v>0.14405999999999999</v>
      </c>
      <c r="X51" s="297">
        <v>0.14405999999999999</v>
      </c>
      <c r="Y51" s="413">
        <f>Y50</f>
        <v>1</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idden="1" outlineLevel="1">
      <c r="A52" s="762"/>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A53" s="762"/>
      <c r="B53" s="321" t="s">
        <v>499</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idden="1" outlineLevel="1">
      <c r="A54" s="762" t="s">
        <v>859</v>
      </c>
      <c r="B54" s="518" t="s">
        <v>100</v>
      </c>
      <c r="C54" s="293" t="s">
        <v>25</v>
      </c>
      <c r="D54" s="297">
        <v>71357</v>
      </c>
      <c r="E54" s="297">
        <v>71357</v>
      </c>
      <c r="F54" s="297">
        <v>71357</v>
      </c>
      <c r="G54" s="297">
        <v>71357</v>
      </c>
      <c r="H54" s="297">
        <v>0</v>
      </c>
      <c r="I54" s="297">
        <v>0</v>
      </c>
      <c r="J54" s="297">
        <v>0</v>
      </c>
      <c r="K54" s="297">
        <v>0</v>
      </c>
      <c r="L54" s="297">
        <v>0</v>
      </c>
      <c r="M54" s="297">
        <v>0</v>
      </c>
      <c r="N54" s="297">
        <v>12</v>
      </c>
      <c r="O54" s="297">
        <v>15</v>
      </c>
      <c r="P54" s="297">
        <v>15</v>
      </c>
      <c r="Q54" s="297">
        <v>15</v>
      </c>
      <c r="R54" s="297">
        <v>15</v>
      </c>
      <c r="S54" s="297">
        <v>0</v>
      </c>
      <c r="T54" s="297">
        <v>0</v>
      </c>
      <c r="U54" s="297">
        <v>0</v>
      </c>
      <c r="V54" s="297">
        <v>0</v>
      </c>
      <c r="W54" s="297">
        <v>0</v>
      </c>
      <c r="X54" s="297">
        <v>0</v>
      </c>
      <c r="Y54" s="417">
        <v>0</v>
      </c>
      <c r="Z54" s="412">
        <v>0</v>
      </c>
      <c r="AA54" s="412">
        <v>1</v>
      </c>
      <c r="AB54" s="412">
        <v>0</v>
      </c>
      <c r="AC54" s="412">
        <v>0</v>
      </c>
      <c r="AD54" s="412">
        <v>0</v>
      </c>
      <c r="AE54" s="412">
        <v>0</v>
      </c>
      <c r="AF54" s="417"/>
      <c r="AG54" s="417"/>
      <c r="AH54" s="417"/>
      <c r="AI54" s="417"/>
      <c r="AJ54" s="417"/>
      <c r="AK54" s="417"/>
      <c r="AL54" s="417"/>
      <c r="AM54" s="298">
        <f>SUM(Y54:AL54)</f>
        <v>1</v>
      </c>
    </row>
    <row r="55" spans="1:39" hidden="1" outlineLevel="1">
      <c r="A55" s="762" t="s">
        <v>864</v>
      </c>
      <c r="B55" s="296" t="s">
        <v>268</v>
      </c>
      <c r="C55" s="293" t="s">
        <v>164</v>
      </c>
      <c r="D55" s="297">
        <v>80960.441070000001</v>
      </c>
      <c r="E55" s="297">
        <v>80960.441070000001</v>
      </c>
      <c r="F55" s="297">
        <v>80960.441070000001</v>
      </c>
      <c r="G55" s="297">
        <v>80960.441070000001</v>
      </c>
      <c r="H55" s="297">
        <v>152317.50520000001</v>
      </c>
      <c r="I55" s="297">
        <v>152317.50520000001</v>
      </c>
      <c r="J55" s="297">
        <v>152317.50520000001</v>
      </c>
      <c r="K55" s="297">
        <v>152317.50520000001</v>
      </c>
      <c r="L55" s="297">
        <v>152317.50520000001</v>
      </c>
      <c r="M55" s="297">
        <v>152317.50520000001</v>
      </c>
      <c r="N55" s="297">
        <f>N54</f>
        <v>12</v>
      </c>
      <c r="O55" s="297">
        <v>17.250912700000001</v>
      </c>
      <c r="P55" s="297">
        <v>17.250912700000001</v>
      </c>
      <c r="Q55" s="297">
        <v>17.250912700000001</v>
      </c>
      <c r="R55" s="297">
        <v>17.250912700000001</v>
      </c>
      <c r="S55" s="297">
        <v>34.735662949999998</v>
      </c>
      <c r="T55" s="297">
        <v>34.735662949999998</v>
      </c>
      <c r="U55" s="297">
        <v>34.735662949999998</v>
      </c>
      <c r="V55" s="297">
        <v>34.735662949999998</v>
      </c>
      <c r="W55" s="297">
        <v>34.735662949999998</v>
      </c>
      <c r="X55" s="297">
        <v>34.735662949999998</v>
      </c>
      <c r="Y55" s="413">
        <f>Y54</f>
        <v>0</v>
      </c>
      <c r="Z55" s="413">
        <f t="shared" ref="Z55" si="53">Z54</f>
        <v>0</v>
      </c>
      <c r="AA55" s="413">
        <f t="shared" ref="AA55" si="54">AA54</f>
        <v>1</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idden="1" outlineLevel="1">
      <c r="A56" s="762"/>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762" t="s">
        <v>860</v>
      </c>
      <c r="B57" s="518" t="s">
        <v>101</v>
      </c>
      <c r="C57" s="293" t="s">
        <v>25</v>
      </c>
      <c r="D57" s="297">
        <v>9956393</v>
      </c>
      <c r="E57" s="297">
        <v>9956393</v>
      </c>
      <c r="F57" s="297">
        <v>9892940</v>
      </c>
      <c r="G57" s="297">
        <v>9892940</v>
      </c>
      <c r="H57" s="297">
        <v>9892940</v>
      </c>
      <c r="I57" s="297">
        <v>9892940</v>
      </c>
      <c r="J57" s="297">
        <v>9612442</v>
      </c>
      <c r="K57" s="297">
        <v>9612442</v>
      </c>
      <c r="L57" s="297">
        <v>9568286</v>
      </c>
      <c r="M57" s="297">
        <v>8644190</v>
      </c>
      <c r="N57" s="297">
        <v>12</v>
      </c>
      <c r="O57" s="297">
        <v>1368</v>
      </c>
      <c r="P57" s="297">
        <v>1368</v>
      </c>
      <c r="Q57" s="297">
        <v>1348</v>
      </c>
      <c r="R57" s="297">
        <v>1348</v>
      </c>
      <c r="S57" s="297">
        <v>1348</v>
      </c>
      <c r="T57" s="297">
        <v>1348</v>
      </c>
      <c r="U57" s="297">
        <v>1304</v>
      </c>
      <c r="V57" s="297">
        <v>1304</v>
      </c>
      <c r="W57" s="297">
        <v>1297</v>
      </c>
      <c r="X57" s="297">
        <v>1153</v>
      </c>
      <c r="Y57" s="750">
        <v>0</v>
      </c>
      <c r="Z57" s="750">
        <v>0.19700000000000001</v>
      </c>
      <c r="AA57" s="750">
        <v>0.59899999999999998</v>
      </c>
      <c r="AB57" s="412">
        <v>6.9999999999999999E-4</v>
      </c>
      <c r="AC57" s="750">
        <v>6.6000000000000003E-2</v>
      </c>
      <c r="AD57" s="412">
        <v>0.15679999999999999</v>
      </c>
      <c r="AE57" s="412">
        <v>0</v>
      </c>
      <c r="AF57" s="417"/>
      <c r="AG57" s="417"/>
      <c r="AH57" s="417"/>
      <c r="AI57" s="417"/>
      <c r="AJ57" s="417"/>
      <c r="AK57" s="417"/>
      <c r="AL57" s="417"/>
      <c r="AM57" s="298">
        <f>SUM(Y57:AL57)</f>
        <v>1.0195000000000001</v>
      </c>
    </row>
    <row r="58" spans="1:39" hidden="1" outlineLevel="1">
      <c r="A58" s="762" t="s">
        <v>865</v>
      </c>
      <c r="B58" s="296" t="s">
        <v>268</v>
      </c>
      <c r="C58" s="293" t="s">
        <v>164</v>
      </c>
      <c r="D58" s="297">
        <v>2064736.105</v>
      </c>
      <c r="E58" s="297">
        <v>2064736.105</v>
      </c>
      <c r="F58" s="297">
        <v>2064736.105</v>
      </c>
      <c r="G58" s="297">
        <v>2064736.105</v>
      </c>
      <c r="H58" s="297">
        <v>2064736.105</v>
      </c>
      <c r="I58" s="297">
        <v>2064736.105</v>
      </c>
      <c r="J58" s="297">
        <v>1978587.0789999999</v>
      </c>
      <c r="K58" s="297">
        <v>1978587.0789999999</v>
      </c>
      <c r="L58" s="297">
        <v>1964990.59</v>
      </c>
      <c r="M58" s="297">
        <v>1596280.2320000001</v>
      </c>
      <c r="N58" s="297">
        <f>N57</f>
        <v>12</v>
      </c>
      <c r="O58" s="297">
        <v>248.33631059999999</v>
      </c>
      <c r="P58" s="297">
        <v>248.33631059999999</v>
      </c>
      <c r="Q58" s="297">
        <v>248.33631059999999</v>
      </c>
      <c r="R58" s="297">
        <v>248.33631059999999</v>
      </c>
      <c r="S58" s="297">
        <v>248.33631059999999</v>
      </c>
      <c r="T58" s="297">
        <v>248.33631059999999</v>
      </c>
      <c r="U58" s="297">
        <v>236.88290259999999</v>
      </c>
      <c r="V58" s="297">
        <v>236.88290259999999</v>
      </c>
      <c r="W58" s="297">
        <v>236.88290259999999</v>
      </c>
      <c r="X58" s="297">
        <v>188.360704</v>
      </c>
      <c r="Y58" s="413">
        <f>Y57</f>
        <v>0</v>
      </c>
      <c r="Z58" s="413">
        <f>Z57</f>
        <v>0.19700000000000001</v>
      </c>
      <c r="AA58" s="413">
        <f t="shared" ref="AA58" si="66">AA57</f>
        <v>0.59899999999999998</v>
      </c>
      <c r="AB58" s="413">
        <f t="shared" ref="AB58" si="67">AB57</f>
        <v>6.9999999999999999E-4</v>
      </c>
      <c r="AC58" s="413">
        <f t="shared" ref="AC58" si="68">AC57</f>
        <v>6.6000000000000003E-2</v>
      </c>
      <c r="AD58" s="413">
        <f t="shared" ref="AD58" si="69">AD57</f>
        <v>0.15679999999999999</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idden="1" outlineLevel="1">
      <c r="A59" s="762"/>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hidden="1" outlineLevel="1">
      <c r="A60" s="762" t="s">
        <v>861</v>
      </c>
      <c r="B60" s="518" t="s">
        <v>102</v>
      </c>
      <c r="C60" s="293" t="s">
        <v>25</v>
      </c>
      <c r="D60" s="297">
        <v>1765</v>
      </c>
      <c r="E60" s="297">
        <v>1765</v>
      </c>
      <c r="F60" s="297">
        <v>447</v>
      </c>
      <c r="G60" s="297">
        <v>447</v>
      </c>
      <c r="H60" s="297">
        <v>447</v>
      </c>
      <c r="I60" s="297">
        <v>447</v>
      </c>
      <c r="J60" s="297">
        <v>447</v>
      </c>
      <c r="K60" s="297">
        <v>447</v>
      </c>
      <c r="L60" s="297">
        <v>447</v>
      </c>
      <c r="M60" s="297">
        <v>447</v>
      </c>
      <c r="N60" s="297">
        <v>12</v>
      </c>
      <c r="O60" s="297">
        <v>1</v>
      </c>
      <c r="P60" s="297">
        <v>1</v>
      </c>
      <c r="Q60" s="297">
        <v>0</v>
      </c>
      <c r="R60" s="297">
        <v>0</v>
      </c>
      <c r="S60" s="297">
        <v>0</v>
      </c>
      <c r="T60" s="297">
        <v>0</v>
      </c>
      <c r="U60" s="297">
        <v>0</v>
      </c>
      <c r="V60" s="297">
        <v>0</v>
      </c>
      <c r="W60" s="297">
        <v>0</v>
      </c>
      <c r="X60" s="297">
        <v>0</v>
      </c>
      <c r="Y60" s="417">
        <v>0</v>
      </c>
      <c r="Z60" s="750">
        <v>1</v>
      </c>
      <c r="AA60" s="412">
        <v>0</v>
      </c>
      <c r="AB60" s="412">
        <v>0</v>
      </c>
      <c r="AC60" s="412">
        <v>0</v>
      </c>
      <c r="AD60" s="412">
        <v>0</v>
      </c>
      <c r="AE60" s="412">
        <v>0</v>
      </c>
      <c r="AF60" s="417"/>
      <c r="AG60" s="417"/>
      <c r="AH60" s="417"/>
      <c r="AI60" s="417"/>
      <c r="AJ60" s="417"/>
      <c r="AK60" s="417"/>
      <c r="AL60" s="417"/>
      <c r="AM60" s="298">
        <f>SUM(Y60:AL60)</f>
        <v>1</v>
      </c>
    </row>
    <row r="61" spans="1:39" hidden="1" outlineLevel="1">
      <c r="A61" s="762"/>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idden="1" outlineLevel="1">
      <c r="A62" s="762"/>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hidden="1" outlineLevel="1">
      <c r="A63" s="762" t="s">
        <v>862</v>
      </c>
      <c r="B63" s="518" t="s">
        <v>103</v>
      </c>
      <c r="C63" s="293" t="s">
        <v>25</v>
      </c>
      <c r="D63" s="297">
        <v>0</v>
      </c>
      <c r="E63" s="297">
        <v>0</v>
      </c>
      <c r="F63" s="297">
        <v>0</v>
      </c>
      <c r="G63" s="297">
        <v>0</v>
      </c>
      <c r="H63" s="297">
        <v>0</v>
      </c>
      <c r="I63" s="297">
        <v>0</v>
      </c>
      <c r="J63" s="297">
        <v>0</v>
      </c>
      <c r="K63" s="297">
        <v>0</v>
      </c>
      <c r="L63" s="297">
        <v>0</v>
      </c>
      <c r="M63" s="297">
        <v>0</v>
      </c>
      <c r="N63" s="297">
        <v>12</v>
      </c>
      <c r="O63" s="297">
        <v>0</v>
      </c>
      <c r="P63" s="297">
        <v>0</v>
      </c>
      <c r="Q63" s="297">
        <v>0</v>
      </c>
      <c r="R63" s="297">
        <v>0</v>
      </c>
      <c r="S63" s="297">
        <v>0</v>
      </c>
      <c r="T63" s="297">
        <v>0</v>
      </c>
      <c r="U63" s="297">
        <v>0</v>
      </c>
      <c r="V63" s="297">
        <v>0</v>
      </c>
      <c r="W63" s="297">
        <v>0</v>
      </c>
      <c r="X63" s="297">
        <v>0</v>
      </c>
      <c r="Y63" s="417">
        <v>0</v>
      </c>
      <c r="Z63" s="412">
        <v>0</v>
      </c>
      <c r="AA63" s="412">
        <v>0</v>
      </c>
      <c r="AB63" s="412">
        <v>0</v>
      </c>
      <c r="AC63" s="412">
        <v>0</v>
      </c>
      <c r="AD63" s="412">
        <v>0</v>
      </c>
      <c r="AE63" s="412">
        <v>0</v>
      </c>
      <c r="AF63" s="417"/>
      <c r="AG63" s="417"/>
      <c r="AH63" s="417"/>
      <c r="AI63" s="417"/>
      <c r="AJ63" s="417"/>
      <c r="AK63" s="417"/>
      <c r="AL63" s="417"/>
      <c r="AM63" s="298">
        <f>SUM(Y63:AL63)</f>
        <v>0</v>
      </c>
    </row>
    <row r="64" spans="1:39" hidden="1" outlineLevel="1">
      <c r="A64" s="762"/>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idden="1" outlineLevel="1">
      <c r="A65" s="762"/>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hidden="1" outlineLevel="1">
      <c r="A66" s="762" t="s">
        <v>863</v>
      </c>
      <c r="B66" s="518" t="s">
        <v>104</v>
      </c>
      <c r="C66" s="293" t="s">
        <v>25</v>
      </c>
      <c r="D66" s="297">
        <v>0</v>
      </c>
      <c r="E66" s="297">
        <v>0</v>
      </c>
      <c r="F66" s="297">
        <v>0</v>
      </c>
      <c r="G66" s="297">
        <v>0</v>
      </c>
      <c r="H66" s="297">
        <v>0</v>
      </c>
      <c r="I66" s="297">
        <v>0</v>
      </c>
      <c r="J66" s="297">
        <v>0</v>
      </c>
      <c r="K66" s="297">
        <v>0</v>
      </c>
      <c r="L66" s="297">
        <v>0</v>
      </c>
      <c r="M66" s="297">
        <v>0</v>
      </c>
      <c r="N66" s="297">
        <v>3</v>
      </c>
      <c r="O66" s="297">
        <v>0</v>
      </c>
      <c r="P66" s="297">
        <v>0</v>
      </c>
      <c r="Q66" s="297">
        <v>0</v>
      </c>
      <c r="R66" s="297">
        <v>0</v>
      </c>
      <c r="S66" s="297">
        <v>0</v>
      </c>
      <c r="T66" s="297">
        <v>0</v>
      </c>
      <c r="U66" s="297">
        <v>0</v>
      </c>
      <c r="V66" s="297">
        <v>0</v>
      </c>
      <c r="W66" s="297">
        <v>0</v>
      </c>
      <c r="X66" s="297">
        <v>0</v>
      </c>
      <c r="Y66" s="417">
        <v>0</v>
      </c>
      <c r="Z66" s="412">
        <v>0</v>
      </c>
      <c r="AA66" s="412">
        <v>0</v>
      </c>
      <c r="AB66" s="412">
        <v>0</v>
      </c>
      <c r="AC66" s="412">
        <v>0</v>
      </c>
      <c r="AD66" s="412">
        <v>0</v>
      </c>
      <c r="AE66" s="412">
        <v>0</v>
      </c>
      <c r="AF66" s="417"/>
      <c r="AG66" s="417"/>
      <c r="AH66" s="417"/>
      <c r="AI66" s="417"/>
      <c r="AJ66" s="417"/>
      <c r="AK66" s="417"/>
      <c r="AL66" s="417"/>
      <c r="AM66" s="298">
        <f>SUM(Y66:AL66)</f>
        <v>0</v>
      </c>
    </row>
    <row r="67" spans="1:39" hidden="1" outlineLevel="1">
      <c r="A67" s="762"/>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idden="1" outlineLevel="1">
      <c r="A68" s="762"/>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hidden="1" outlineLevel="1">
      <c r="A69" s="762"/>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hidden="1" outlineLevel="1">
      <c r="A70" s="762" t="s">
        <v>866</v>
      </c>
      <c r="B70" s="518" t="s">
        <v>105</v>
      </c>
      <c r="C70" s="293" t="s">
        <v>25</v>
      </c>
      <c r="D70" s="297">
        <v>1654892</v>
      </c>
      <c r="E70" s="297">
        <v>1654892</v>
      </c>
      <c r="F70" s="297">
        <v>1654892</v>
      </c>
      <c r="G70" s="297">
        <v>1654892</v>
      </c>
      <c r="H70" s="297">
        <v>1654892</v>
      </c>
      <c r="I70" s="297">
        <v>1654892</v>
      </c>
      <c r="J70" s="297">
        <v>1654892</v>
      </c>
      <c r="K70" s="297">
        <v>1654892</v>
      </c>
      <c r="L70" s="297">
        <v>1654892</v>
      </c>
      <c r="M70" s="297">
        <v>1654892</v>
      </c>
      <c r="N70" s="297">
        <v>12</v>
      </c>
      <c r="O70" s="297">
        <v>185</v>
      </c>
      <c r="P70" s="297">
        <v>185</v>
      </c>
      <c r="Q70" s="297">
        <v>185</v>
      </c>
      <c r="R70" s="297">
        <v>185</v>
      </c>
      <c r="S70" s="297">
        <v>185</v>
      </c>
      <c r="T70" s="297">
        <v>185</v>
      </c>
      <c r="U70" s="297">
        <v>185</v>
      </c>
      <c r="V70" s="297">
        <v>185</v>
      </c>
      <c r="W70" s="297">
        <v>185</v>
      </c>
      <c r="X70" s="297">
        <v>185</v>
      </c>
      <c r="Y70" s="428">
        <v>0</v>
      </c>
      <c r="Z70" s="412">
        <v>0</v>
      </c>
      <c r="AA70" s="412">
        <v>1</v>
      </c>
      <c r="AB70" s="412">
        <v>0</v>
      </c>
      <c r="AC70" s="412">
        <v>0</v>
      </c>
      <c r="AD70" s="412">
        <v>0</v>
      </c>
      <c r="AE70" s="412">
        <v>0</v>
      </c>
      <c r="AF70" s="417"/>
      <c r="AG70" s="417"/>
      <c r="AH70" s="417"/>
      <c r="AI70" s="417"/>
      <c r="AJ70" s="417"/>
      <c r="AK70" s="417"/>
      <c r="AL70" s="417"/>
      <c r="AM70" s="298">
        <f>SUM(Y70:AL70)</f>
        <v>1</v>
      </c>
    </row>
    <row r="71" spans="1:39" hidden="1" outlineLevel="1">
      <c r="A71" s="762"/>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1</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idden="1" outlineLevel="1">
      <c r="A72" s="762"/>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hidden="1" outlineLevel="1">
      <c r="A73" s="762" t="s">
        <v>867</v>
      </c>
      <c r="B73" s="518" t="s">
        <v>106</v>
      </c>
      <c r="C73" s="293" t="s">
        <v>25</v>
      </c>
      <c r="D73" s="297">
        <v>0</v>
      </c>
      <c r="E73" s="297">
        <v>0</v>
      </c>
      <c r="F73" s="297">
        <v>0</v>
      </c>
      <c r="G73" s="297">
        <v>0</v>
      </c>
      <c r="H73" s="297">
        <v>0</v>
      </c>
      <c r="I73" s="297">
        <v>0</v>
      </c>
      <c r="J73" s="297">
        <v>0</v>
      </c>
      <c r="K73" s="297">
        <v>0</v>
      </c>
      <c r="L73" s="297">
        <v>0</v>
      </c>
      <c r="M73" s="297">
        <v>0</v>
      </c>
      <c r="N73" s="297">
        <v>12</v>
      </c>
      <c r="O73" s="297">
        <v>0</v>
      </c>
      <c r="P73" s="297">
        <v>0</v>
      </c>
      <c r="Q73" s="297">
        <v>0</v>
      </c>
      <c r="R73" s="297">
        <v>0</v>
      </c>
      <c r="S73" s="297">
        <v>0</v>
      </c>
      <c r="T73" s="297">
        <v>0</v>
      </c>
      <c r="U73" s="297">
        <v>0</v>
      </c>
      <c r="V73" s="297">
        <v>0</v>
      </c>
      <c r="W73" s="297">
        <v>0</v>
      </c>
      <c r="X73" s="297">
        <v>0</v>
      </c>
      <c r="Y73" s="412">
        <v>0</v>
      </c>
      <c r="Z73" s="412">
        <v>0</v>
      </c>
      <c r="AA73" s="412">
        <v>0</v>
      </c>
      <c r="AB73" s="412">
        <v>0</v>
      </c>
      <c r="AC73" s="412">
        <v>0</v>
      </c>
      <c r="AD73" s="412">
        <v>0</v>
      </c>
      <c r="AE73" s="412">
        <v>0</v>
      </c>
      <c r="AF73" s="417"/>
      <c r="AG73" s="417"/>
      <c r="AH73" s="417"/>
      <c r="AI73" s="417"/>
      <c r="AJ73" s="417"/>
      <c r="AK73" s="417"/>
      <c r="AL73" s="417"/>
      <c r="AM73" s="298">
        <f>SUM(Y73:AL73)</f>
        <v>0</v>
      </c>
    </row>
    <row r="74" spans="1:39" hidden="1" outlineLevel="1">
      <c r="A74" s="762"/>
      <c r="B74" s="518"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idden="1" outlineLevel="1">
      <c r="A75" s="762"/>
      <c r="B75" s="518"/>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hidden="1" outlineLevel="1">
      <c r="A76" s="762" t="s">
        <v>868</v>
      </c>
      <c r="B76" s="518" t="s">
        <v>107</v>
      </c>
      <c r="C76" s="293" t="s">
        <v>25</v>
      </c>
      <c r="D76" s="297">
        <v>699957</v>
      </c>
      <c r="E76" s="297">
        <v>580257</v>
      </c>
      <c r="F76" s="297">
        <v>162019</v>
      </c>
      <c r="G76" s="297">
        <v>162019</v>
      </c>
      <c r="H76" s="297">
        <v>162019</v>
      </c>
      <c r="I76" s="297">
        <v>162019</v>
      </c>
      <c r="J76" s="297">
        <v>162019</v>
      </c>
      <c r="K76" s="297">
        <v>162019</v>
      </c>
      <c r="L76" s="297">
        <v>162019</v>
      </c>
      <c r="M76" s="297">
        <v>162019</v>
      </c>
      <c r="N76" s="297">
        <v>12</v>
      </c>
      <c r="O76" s="297">
        <v>109</v>
      </c>
      <c r="P76" s="297">
        <v>109</v>
      </c>
      <c r="Q76" s="297">
        <v>38</v>
      </c>
      <c r="R76" s="297">
        <v>38</v>
      </c>
      <c r="S76" s="297">
        <v>38</v>
      </c>
      <c r="T76" s="297">
        <v>38</v>
      </c>
      <c r="U76" s="297">
        <v>38</v>
      </c>
      <c r="V76" s="297">
        <v>38</v>
      </c>
      <c r="W76" s="297">
        <v>38</v>
      </c>
      <c r="X76" s="297">
        <v>38</v>
      </c>
      <c r="Y76" s="412">
        <v>0</v>
      </c>
      <c r="Z76" s="412">
        <v>0</v>
      </c>
      <c r="AA76" s="412">
        <v>0.84899999999999998</v>
      </c>
      <c r="AB76" s="412">
        <v>0</v>
      </c>
      <c r="AC76" s="412">
        <v>0.15090000000000001</v>
      </c>
      <c r="AD76" s="412">
        <v>0</v>
      </c>
      <c r="AE76" s="412">
        <v>0</v>
      </c>
      <c r="AF76" s="417"/>
      <c r="AG76" s="417"/>
      <c r="AH76" s="417"/>
      <c r="AI76" s="417"/>
      <c r="AJ76" s="417"/>
      <c r="AK76" s="417"/>
      <c r="AL76" s="417"/>
      <c r="AM76" s="298">
        <f>SUM(Y76:AL76)</f>
        <v>0.99990000000000001</v>
      </c>
    </row>
    <row r="77" spans="1:39" hidden="1" outlineLevel="1">
      <c r="A77" s="762"/>
      <c r="B77" s="518"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0.84899999999999998</v>
      </c>
      <c r="AB77" s="413">
        <f t="shared" si="143"/>
        <v>0</v>
      </c>
      <c r="AC77" s="413">
        <f t="shared" si="143"/>
        <v>0.15090000000000001</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idden="1" outlineLevel="1">
      <c r="A78" s="762"/>
      <c r="B78" s="518"/>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hidden="1" outlineLevel="1">
      <c r="A79" s="762"/>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idden="1" outlineLevel="1">
      <c r="A80" s="762" t="s">
        <v>869</v>
      </c>
      <c r="B80" s="317" t="s">
        <v>109</v>
      </c>
      <c r="C80" s="293" t="s">
        <v>25</v>
      </c>
      <c r="D80" s="297">
        <v>133108</v>
      </c>
      <c r="E80" s="297">
        <v>112008</v>
      </c>
      <c r="F80" s="297">
        <v>108372</v>
      </c>
      <c r="G80" s="297">
        <v>105841</v>
      </c>
      <c r="H80" s="297">
        <v>105420</v>
      </c>
      <c r="I80" s="297">
        <v>105420</v>
      </c>
      <c r="J80" s="297">
        <v>102761</v>
      </c>
      <c r="K80" s="297">
        <v>102511</v>
      </c>
      <c r="L80" s="297">
        <v>70337</v>
      </c>
      <c r="M80" s="297">
        <v>69951</v>
      </c>
      <c r="N80" s="297">
        <v>12</v>
      </c>
      <c r="O80" s="297">
        <v>21</v>
      </c>
      <c r="P80" s="297">
        <v>20</v>
      </c>
      <c r="Q80" s="297">
        <v>20</v>
      </c>
      <c r="R80" s="297">
        <v>20</v>
      </c>
      <c r="S80" s="297">
        <v>20</v>
      </c>
      <c r="T80" s="297">
        <v>20</v>
      </c>
      <c r="U80" s="297">
        <v>20</v>
      </c>
      <c r="V80" s="297">
        <v>20</v>
      </c>
      <c r="W80" s="297">
        <v>18</v>
      </c>
      <c r="X80" s="297">
        <v>18</v>
      </c>
      <c r="Y80" s="750">
        <v>1</v>
      </c>
      <c r="Z80" s="412">
        <v>0</v>
      </c>
      <c r="AA80" s="412">
        <v>0</v>
      </c>
      <c r="AB80" s="412">
        <v>0</v>
      </c>
      <c r="AC80" s="412">
        <v>0</v>
      </c>
      <c r="AD80" s="412">
        <v>0</v>
      </c>
      <c r="AE80" s="412">
        <v>0</v>
      </c>
      <c r="AF80" s="412"/>
      <c r="AG80" s="412"/>
      <c r="AH80" s="412"/>
      <c r="AI80" s="412"/>
      <c r="AJ80" s="412"/>
      <c r="AK80" s="412"/>
      <c r="AL80" s="412"/>
      <c r="AM80" s="298">
        <f>SUM(Y80:AL80)</f>
        <v>1</v>
      </c>
    </row>
    <row r="81" spans="1:40" hidden="1" outlineLevel="1">
      <c r="A81" s="762" t="s">
        <v>870</v>
      </c>
      <c r="B81" s="296" t="s">
        <v>268</v>
      </c>
      <c r="C81" s="293" t="s">
        <v>164</v>
      </c>
      <c r="D81" s="297">
        <v>144246.12059999999</v>
      </c>
      <c r="E81" s="297">
        <v>121984.1967</v>
      </c>
      <c r="F81" s="297">
        <v>118349.4145</v>
      </c>
      <c r="G81" s="297">
        <v>114714.629</v>
      </c>
      <c r="H81" s="297">
        <v>114507.6119</v>
      </c>
      <c r="I81" s="297">
        <v>114507.6119</v>
      </c>
      <c r="J81" s="297">
        <v>111790.6346</v>
      </c>
      <c r="K81" s="297">
        <v>111340.7732</v>
      </c>
      <c r="L81" s="297">
        <v>78761.486050000007</v>
      </c>
      <c r="M81" s="297">
        <v>78409.105429999996</v>
      </c>
      <c r="N81" s="297">
        <f>N80</f>
        <v>12</v>
      </c>
      <c r="O81" s="297">
        <v>17.411401349999998</v>
      </c>
      <c r="P81" s="297">
        <v>16.259761709999999</v>
      </c>
      <c r="Q81" s="297">
        <v>16.070948229999999</v>
      </c>
      <c r="R81" s="297">
        <v>15.88213457</v>
      </c>
      <c r="S81" s="297">
        <v>15.871380800000001</v>
      </c>
      <c r="T81" s="297">
        <v>15.871380800000001</v>
      </c>
      <c r="U81" s="297">
        <v>15.73024388</v>
      </c>
      <c r="V81" s="297">
        <v>15.73024388</v>
      </c>
      <c r="W81" s="297">
        <v>14.037870460000001</v>
      </c>
      <c r="X81" s="297">
        <v>13.66056444</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3" customFormat="1" hidden="1" outlineLevel="1">
      <c r="A82" s="763"/>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4"/>
      <c r="AN82" s="627"/>
    </row>
    <row r="83" spans="1:40" s="311" customFormat="1" ht="15.75" hidden="1" outlineLevel="1">
      <c r="A83" s="763"/>
      <c r="B83" s="290" t="s">
        <v>491</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5"/>
      <c r="AN83" s="628"/>
    </row>
    <row r="84" spans="1:40" hidden="1" outlineLevel="1">
      <c r="A84" s="762" t="s">
        <v>871</v>
      </c>
      <c r="B84" s="296" t="s">
        <v>496</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idden="1" outlineLevel="1">
      <c r="A85" s="762"/>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idden="1" outlineLevel="1">
      <c r="A86" s="762"/>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idden="1" outlineLevel="1">
      <c r="A87" s="762" t="s">
        <v>872</v>
      </c>
      <c r="B87" s="326" t="s">
        <v>492</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idden="1" outlineLevel="1">
      <c r="A88" s="762"/>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idden="1" outlineLevel="1">
      <c r="A89" s="76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hidden="1" outlineLevel="1">
      <c r="A90" s="762"/>
      <c r="B90" s="517" t="s">
        <v>497</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idden="1" outlineLevel="1">
      <c r="A91" s="762" t="s">
        <v>873</v>
      </c>
      <c r="B91" s="518"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idden="1" outlineLevel="1">
      <c r="A92" s="762"/>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idden="1" outlineLevel="1">
      <c r="A93" s="762"/>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idden="1" outlineLevel="1">
      <c r="A94" s="762" t="s">
        <v>874</v>
      </c>
      <c r="B94" s="518"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idden="1" outlineLevel="1">
      <c r="A95" s="762"/>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idden="1" outlineLevel="1">
      <c r="A96" s="762"/>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idden="1" outlineLevel="1">
      <c r="A97" s="762" t="s">
        <v>875</v>
      </c>
      <c r="B97" s="518"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idden="1" outlineLevel="1">
      <c r="A98" s="762"/>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idden="1" outlineLevel="1">
      <c r="A99" s="762"/>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idden="1" outlineLevel="1">
      <c r="A100" s="762" t="s">
        <v>876</v>
      </c>
      <c r="B100" s="518"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idden="1" outlineLevel="1">
      <c r="A101" s="762"/>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hidden="1" outlineLevel="1">
      <c r="A102" s="762"/>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hidden="1" outlineLevel="1">
      <c r="A103" s="762"/>
      <c r="B103" s="516" t="s">
        <v>504</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hidden="1" outlineLevel="1">
      <c r="A104" s="762"/>
      <c r="B104" s="290" t="s">
        <v>500</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idden="1" outlineLevel="1">
      <c r="A105" s="762">
        <v>21</v>
      </c>
      <c r="B105" s="518"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0"/>
      <c r="Z105" s="412"/>
      <c r="AA105" s="412"/>
      <c r="AB105" s="412"/>
      <c r="AC105" s="412"/>
      <c r="AD105" s="412"/>
      <c r="AE105" s="412"/>
      <c r="AF105" s="412"/>
      <c r="AG105" s="412"/>
      <c r="AH105" s="412"/>
      <c r="AI105" s="412"/>
      <c r="AJ105" s="412"/>
      <c r="AK105" s="412"/>
      <c r="AL105" s="412"/>
      <c r="AM105" s="298">
        <f>SUM(Y105:AL105)</f>
        <v>0</v>
      </c>
    </row>
    <row r="106" spans="1:39" hidden="1" outlineLevel="1">
      <c r="A106" s="762"/>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idden="1" outlineLevel="1">
      <c r="A107" s="762"/>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hidden="1" outlineLevel="1">
      <c r="A108" s="762">
        <v>22</v>
      </c>
      <c r="B108" s="518"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0"/>
      <c r="Z108" s="412"/>
      <c r="AA108" s="412"/>
      <c r="AB108" s="412"/>
      <c r="AC108" s="412"/>
      <c r="AD108" s="412"/>
      <c r="AE108" s="412"/>
      <c r="AF108" s="412"/>
      <c r="AG108" s="412"/>
      <c r="AH108" s="412"/>
      <c r="AI108" s="412"/>
      <c r="AJ108" s="412"/>
      <c r="AK108" s="412"/>
      <c r="AL108" s="412"/>
      <c r="AM108" s="298">
        <f>SUM(Y108:AL108)</f>
        <v>0</v>
      </c>
    </row>
    <row r="109" spans="1:39" hidden="1" outlineLevel="1">
      <c r="A109" s="762"/>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idden="1" outlineLevel="1">
      <c r="A110" s="762"/>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hidden="1" outlineLevel="1">
      <c r="A111" s="762">
        <v>23</v>
      </c>
      <c r="B111" s="518"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idden="1" outlineLevel="1">
      <c r="A112" s="762"/>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idden="1" outlineLevel="1">
      <c r="A113" s="762"/>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hidden="1" outlineLevel="1">
      <c r="A114" s="762">
        <v>24</v>
      </c>
      <c r="B114" s="518"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idden="1" outlineLevel="1">
      <c r="A115" s="762"/>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idden="1" outlineLevel="1">
      <c r="A116" s="762"/>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hidden="1" outlineLevel="1">
      <c r="A117" s="762"/>
      <c r="B117" s="290" t="s">
        <v>501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idden="1" outlineLevel="1">
      <c r="A118" s="762">
        <v>25</v>
      </c>
      <c r="B118" s="518"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idden="1" outlineLevel="1">
      <c r="A119" s="762"/>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idden="1" outlineLevel="1">
      <c r="A120" s="762"/>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idden="1" outlineLevel="1">
      <c r="A121" s="762">
        <v>26</v>
      </c>
      <c r="B121" s="518"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750"/>
      <c r="AA121" s="750"/>
      <c r="AB121" s="412"/>
      <c r="AC121" s="750"/>
      <c r="AD121" s="412"/>
      <c r="AE121" s="412"/>
      <c r="AF121" s="417"/>
      <c r="AG121" s="417"/>
      <c r="AH121" s="417"/>
      <c r="AI121" s="417"/>
      <c r="AJ121" s="417"/>
      <c r="AK121" s="417"/>
      <c r="AL121" s="417"/>
      <c r="AM121" s="298">
        <f>SUM(Y121:AL121)</f>
        <v>0</v>
      </c>
    </row>
    <row r="122" spans="1:39" hidden="1" outlineLevel="1">
      <c r="A122" s="762" t="s">
        <v>877</v>
      </c>
      <c r="B122" s="296" t="s">
        <v>268</v>
      </c>
      <c r="C122" s="293" t="s">
        <v>164</v>
      </c>
      <c r="D122" s="297">
        <v>166288.33119999999</v>
      </c>
      <c r="E122" s="297">
        <v>166288.33119999999</v>
      </c>
      <c r="F122" s="297">
        <v>166288.33119999999</v>
      </c>
      <c r="G122" s="297">
        <v>166288.33119999999</v>
      </c>
      <c r="H122" s="297">
        <v>166288.33119999999</v>
      </c>
      <c r="I122" s="297">
        <v>166288.33119999999</v>
      </c>
      <c r="J122" s="297">
        <v>152144.3653</v>
      </c>
      <c r="K122" s="297">
        <v>152144.3653</v>
      </c>
      <c r="L122" s="297">
        <v>152144.3653</v>
      </c>
      <c r="M122" s="297">
        <v>107478.1934</v>
      </c>
      <c r="N122" s="297">
        <f>N121</f>
        <v>12</v>
      </c>
      <c r="O122" s="297">
        <v>37.236759910000004</v>
      </c>
      <c r="P122" s="297">
        <v>37.236759910000004</v>
      </c>
      <c r="Q122" s="297">
        <v>37.236759910000004</v>
      </c>
      <c r="R122" s="297">
        <v>37.236759910000004</v>
      </c>
      <c r="S122" s="297">
        <v>37.236759910000004</v>
      </c>
      <c r="T122" s="297">
        <v>37.236759910000004</v>
      </c>
      <c r="U122" s="297">
        <v>34.127452060000003</v>
      </c>
      <c r="V122" s="297">
        <v>34.127452060000003</v>
      </c>
      <c r="W122" s="297">
        <v>34.127452060000003</v>
      </c>
      <c r="X122" s="297">
        <v>24.308361680000001</v>
      </c>
      <c r="Y122" s="747">
        <v>0</v>
      </c>
      <c r="Z122" s="747">
        <v>0.19700000000000001</v>
      </c>
      <c r="AA122" s="747">
        <v>0.59899999999999998</v>
      </c>
      <c r="AB122" s="747">
        <v>6.9999999999999999E-4</v>
      </c>
      <c r="AC122" s="747">
        <v>6.6000000000000003E-2</v>
      </c>
      <c r="AD122" s="747">
        <v>0.15679999999999999</v>
      </c>
      <c r="AE122" s="747">
        <v>0</v>
      </c>
      <c r="AF122" s="747">
        <v>0</v>
      </c>
      <c r="AG122" s="413">
        <f t="shared" ref="AG122" si="241">AG121</f>
        <v>0</v>
      </c>
      <c r="AH122" s="413">
        <f t="shared" ref="AH122" si="242">AH121</f>
        <v>0</v>
      </c>
      <c r="AI122" s="413">
        <f t="shared" ref="AI122" si="243">AI121</f>
        <v>0</v>
      </c>
      <c r="AJ122" s="413">
        <f t="shared" ref="AJ122" si="244">AJ121</f>
        <v>0</v>
      </c>
      <c r="AK122" s="413">
        <f t="shared" ref="AK122" si="245">AK121</f>
        <v>0</v>
      </c>
      <c r="AL122" s="413">
        <f t="shared" ref="AL122" si="246">AL121</f>
        <v>0</v>
      </c>
      <c r="AM122" s="308"/>
    </row>
    <row r="123" spans="1:39" hidden="1" outlineLevel="1">
      <c r="A123" s="762"/>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hidden="1" outlineLevel="1">
      <c r="A124" s="762">
        <v>27</v>
      </c>
      <c r="B124" s="518"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idden="1" outlineLevel="1">
      <c r="A125" s="762"/>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47">Z124</f>
        <v>0</v>
      </c>
      <c r="AA125" s="413">
        <f t="shared" ref="AA125" si="248">AA124</f>
        <v>0</v>
      </c>
      <c r="AB125" s="413">
        <f t="shared" ref="AB125" si="249">AB124</f>
        <v>0</v>
      </c>
      <c r="AC125" s="413">
        <f t="shared" ref="AC125" si="250">AC124</f>
        <v>0</v>
      </c>
      <c r="AD125" s="413">
        <f t="shared" ref="AD125" si="251">AD124</f>
        <v>0</v>
      </c>
      <c r="AE125" s="413">
        <f t="shared" ref="AE125" si="252">AE124</f>
        <v>0</v>
      </c>
      <c r="AF125" s="413">
        <f t="shared" ref="AF125" si="253">AF124</f>
        <v>0</v>
      </c>
      <c r="AG125" s="413">
        <f t="shared" ref="AG125" si="254">AG124</f>
        <v>0</v>
      </c>
      <c r="AH125" s="413">
        <f t="shared" ref="AH125" si="255">AH124</f>
        <v>0</v>
      </c>
      <c r="AI125" s="413">
        <f t="shared" ref="AI125" si="256">AI124</f>
        <v>0</v>
      </c>
      <c r="AJ125" s="413">
        <f t="shared" ref="AJ125" si="257">AJ124</f>
        <v>0</v>
      </c>
      <c r="AK125" s="413">
        <f t="shared" ref="AK125" si="258">AK124</f>
        <v>0</v>
      </c>
      <c r="AL125" s="413">
        <f t="shared" ref="AL125" si="259">AL124</f>
        <v>0</v>
      </c>
      <c r="AM125" s="308"/>
    </row>
    <row r="126" spans="1:39" hidden="1" outlineLevel="1">
      <c r="A126" s="762"/>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hidden="1" outlineLevel="1">
      <c r="A127" s="762">
        <v>28</v>
      </c>
      <c r="B127" s="518"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idden="1" outlineLevel="1">
      <c r="A128" s="762"/>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0">Z127</f>
        <v>0</v>
      </c>
      <c r="AA128" s="413">
        <f t="shared" ref="AA128" si="261">AA127</f>
        <v>0</v>
      </c>
      <c r="AB128" s="413">
        <f t="shared" ref="AB128" si="262">AB127</f>
        <v>0</v>
      </c>
      <c r="AC128" s="413">
        <f t="shared" ref="AC128" si="263">AC127</f>
        <v>0</v>
      </c>
      <c r="AD128" s="413">
        <f t="shared" ref="AD128" si="264">AD127</f>
        <v>0</v>
      </c>
      <c r="AE128" s="413">
        <f t="shared" ref="AE128" si="265">AE127</f>
        <v>0</v>
      </c>
      <c r="AF128" s="413">
        <f t="shared" ref="AF128" si="266">AF127</f>
        <v>0</v>
      </c>
      <c r="AG128" s="413">
        <f t="shared" ref="AG128" si="267">AG127</f>
        <v>0</v>
      </c>
      <c r="AH128" s="413">
        <f t="shared" ref="AH128" si="268">AH127</f>
        <v>0</v>
      </c>
      <c r="AI128" s="413">
        <f t="shared" ref="AI128" si="269">AI127</f>
        <v>0</v>
      </c>
      <c r="AJ128" s="413">
        <f t="shared" ref="AJ128" si="270">AJ127</f>
        <v>0</v>
      </c>
      <c r="AK128" s="413">
        <f t="shared" ref="AK128" si="271">AK127</f>
        <v>0</v>
      </c>
      <c r="AL128" s="413">
        <f t="shared" ref="AL128" si="272">AL127</f>
        <v>0</v>
      </c>
      <c r="AM128" s="308"/>
    </row>
    <row r="129" spans="1:39" hidden="1" outlineLevel="1">
      <c r="A129" s="762"/>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hidden="1" outlineLevel="1">
      <c r="A130" s="762">
        <v>29</v>
      </c>
      <c r="B130" s="518"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idden="1" outlineLevel="1">
      <c r="A131" s="762"/>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73">Z130</f>
        <v>0</v>
      </c>
      <c r="AA131" s="413">
        <f t="shared" ref="AA131" si="274">AA130</f>
        <v>0</v>
      </c>
      <c r="AB131" s="413">
        <f t="shared" ref="AB131" si="275">AB130</f>
        <v>0</v>
      </c>
      <c r="AC131" s="413">
        <f t="shared" ref="AC131" si="276">AC130</f>
        <v>0</v>
      </c>
      <c r="AD131" s="413">
        <f t="shared" ref="AD131" si="277">AD130</f>
        <v>0</v>
      </c>
      <c r="AE131" s="413">
        <f t="shared" ref="AE131" si="278">AE130</f>
        <v>0</v>
      </c>
      <c r="AF131" s="413">
        <f t="shared" ref="AF131" si="279">AF130</f>
        <v>0</v>
      </c>
      <c r="AG131" s="413">
        <f t="shared" ref="AG131" si="280">AG130</f>
        <v>0</v>
      </c>
      <c r="AH131" s="413">
        <f t="shared" ref="AH131" si="281">AH130</f>
        <v>0</v>
      </c>
      <c r="AI131" s="413">
        <f t="shared" ref="AI131" si="282">AI130</f>
        <v>0</v>
      </c>
      <c r="AJ131" s="413">
        <f t="shared" ref="AJ131" si="283">AJ130</f>
        <v>0</v>
      </c>
      <c r="AK131" s="413">
        <f t="shared" ref="AK131" si="284">AK130</f>
        <v>0</v>
      </c>
      <c r="AL131" s="413">
        <f t="shared" ref="AL131" si="285">AL130</f>
        <v>0</v>
      </c>
      <c r="AM131" s="308"/>
    </row>
    <row r="132" spans="1:39" hidden="1" outlineLevel="1">
      <c r="A132" s="762"/>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hidden="1" outlineLevel="1">
      <c r="A133" s="762">
        <v>30</v>
      </c>
      <c r="B133" s="518"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idden="1" outlineLevel="1">
      <c r="A134" s="762"/>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86">Z133</f>
        <v>0</v>
      </c>
      <c r="AA134" s="413">
        <f t="shared" ref="AA134" si="287">AA133</f>
        <v>0</v>
      </c>
      <c r="AB134" s="413">
        <f t="shared" ref="AB134" si="288">AB133</f>
        <v>0</v>
      </c>
      <c r="AC134" s="413">
        <f t="shared" ref="AC134" si="289">AC133</f>
        <v>0</v>
      </c>
      <c r="AD134" s="413">
        <f t="shared" ref="AD134" si="290">AD133</f>
        <v>0</v>
      </c>
      <c r="AE134" s="413">
        <f t="shared" ref="AE134" si="291">AE133</f>
        <v>0</v>
      </c>
      <c r="AF134" s="413">
        <f t="shared" ref="AF134" si="292">AF133</f>
        <v>0</v>
      </c>
      <c r="AG134" s="413">
        <f t="shared" ref="AG134" si="293">AG133</f>
        <v>0</v>
      </c>
      <c r="AH134" s="413">
        <f t="shared" ref="AH134" si="294">AH133</f>
        <v>0</v>
      </c>
      <c r="AI134" s="413">
        <f t="shared" ref="AI134" si="295">AI133</f>
        <v>0</v>
      </c>
      <c r="AJ134" s="413">
        <f t="shared" ref="AJ134" si="296">AJ133</f>
        <v>0</v>
      </c>
      <c r="AK134" s="413">
        <f t="shared" ref="AK134" si="297">AK133</f>
        <v>0</v>
      </c>
      <c r="AL134" s="413">
        <f t="shared" ref="AL134" si="298">AL133</f>
        <v>0</v>
      </c>
      <c r="AM134" s="308"/>
    </row>
    <row r="135" spans="1:39" hidden="1" outlineLevel="1">
      <c r="A135" s="762"/>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hidden="1" outlineLevel="1">
      <c r="A136" s="762">
        <v>31</v>
      </c>
      <c r="B136" s="518"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idden="1" outlineLevel="1">
      <c r="A137" s="762"/>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299">Z136</f>
        <v>0</v>
      </c>
      <c r="AA137" s="413">
        <f t="shared" ref="AA137" si="300">AA136</f>
        <v>0</v>
      </c>
      <c r="AB137" s="413">
        <f t="shared" ref="AB137" si="301">AB136</f>
        <v>0</v>
      </c>
      <c r="AC137" s="413">
        <f t="shared" ref="AC137" si="302">AC136</f>
        <v>0</v>
      </c>
      <c r="AD137" s="413">
        <f t="shared" ref="AD137" si="303">AD136</f>
        <v>0</v>
      </c>
      <c r="AE137" s="413">
        <f t="shared" ref="AE137" si="304">AE136</f>
        <v>0</v>
      </c>
      <c r="AF137" s="413">
        <f t="shared" ref="AF137" si="305">AF136</f>
        <v>0</v>
      </c>
      <c r="AG137" s="413">
        <f t="shared" ref="AG137" si="306">AG136</f>
        <v>0</v>
      </c>
      <c r="AH137" s="413">
        <f t="shared" ref="AH137" si="307">AH136</f>
        <v>0</v>
      </c>
      <c r="AI137" s="413">
        <f t="shared" ref="AI137" si="308">AI136</f>
        <v>0</v>
      </c>
      <c r="AJ137" s="413">
        <f t="shared" ref="AJ137" si="309">AJ136</f>
        <v>0</v>
      </c>
      <c r="AK137" s="413">
        <f t="shared" ref="AK137" si="310">AK136</f>
        <v>0</v>
      </c>
      <c r="AL137" s="413">
        <f t="shared" ref="AL137" si="311">AL136</f>
        <v>0</v>
      </c>
      <c r="AM137" s="308"/>
    </row>
    <row r="138" spans="1:39" hidden="1" outlineLevel="1">
      <c r="A138" s="762"/>
      <c r="B138" s="518"/>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762">
        <v>32</v>
      </c>
      <c r="B139" s="518"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idden="1" outlineLevel="1">
      <c r="A140" s="762"/>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2">Z139</f>
        <v>0</v>
      </c>
      <c r="AA140" s="413">
        <f t="shared" ref="AA140" si="313">AA139</f>
        <v>0</v>
      </c>
      <c r="AB140" s="413">
        <f t="shared" ref="AB140" si="314">AB139</f>
        <v>0</v>
      </c>
      <c r="AC140" s="413">
        <f t="shared" ref="AC140" si="315">AC139</f>
        <v>0</v>
      </c>
      <c r="AD140" s="413">
        <f t="shared" ref="AD140" si="316">AD139</f>
        <v>0</v>
      </c>
      <c r="AE140" s="413">
        <f t="shared" ref="AE140" si="317">AE139</f>
        <v>0</v>
      </c>
      <c r="AF140" s="413">
        <f t="shared" ref="AF140" si="318">AF139</f>
        <v>0</v>
      </c>
      <c r="AG140" s="413">
        <f t="shared" ref="AG140" si="319">AG139</f>
        <v>0</v>
      </c>
      <c r="AH140" s="413">
        <f t="shared" ref="AH140" si="320">AH139</f>
        <v>0</v>
      </c>
      <c r="AI140" s="413">
        <f t="shared" ref="AI140" si="321">AI139</f>
        <v>0</v>
      </c>
      <c r="AJ140" s="413">
        <f t="shared" ref="AJ140" si="322">AJ139</f>
        <v>0</v>
      </c>
      <c r="AK140" s="413">
        <f t="shared" ref="AK140" si="323">AK139</f>
        <v>0</v>
      </c>
      <c r="AL140" s="413">
        <f t="shared" ref="AL140" si="324">AL139</f>
        <v>0</v>
      </c>
      <c r="AM140" s="308"/>
    </row>
    <row r="141" spans="1:39" hidden="1" outlineLevel="1">
      <c r="A141" s="762"/>
      <c r="B141" s="518"/>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hidden="1" outlineLevel="1">
      <c r="A142" s="762"/>
      <c r="B142" s="290" t="s">
        <v>502</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idden="1" outlineLevel="1">
      <c r="A143" s="762">
        <v>33</v>
      </c>
      <c r="B143" s="518"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idden="1" outlineLevel="1">
      <c r="A144" s="762"/>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25">Z143</f>
        <v>0</v>
      </c>
      <c r="AA144" s="413">
        <f t="shared" ref="AA144" si="326">AA143</f>
        <v>0</v>
      </c>
      <c r="AB144" s="413">
        <f t="shared" ref="AB144" si="327">AB143</f>
        <v>0</v>
      </c>
      <c r="AC144" s="413">
        <f t="shared" ref="AC144" si="328">AC143</f>
        <v>0</v>
      </c>
      <c r="AD144" s="413">
        <f t="shared" ref="AD144" si="329">AD143</f>
        <v>0</v>
      </c>
      <c r="AE144" s="413">
        <f t="shared" ref="AE144" si="330">AE143</f>
        <v>0</v>
      </c>
      <c r="AF144" s="413">
        <f t="shared" ref="AF144" si="331">AF143</f>
        <v>0</v>
      </c>
      <c r="AG144" s="413">
        <f t="shared" ref="AG144" si="332">AG143</f>
        <v>0</v>
      </c>
      <c r="AH144" s="413">
        <f t="shared" ref="AH144" si="333">AH143</f>
        <v>0</v>
      </c>
      <c r="AI144" s="413">
        <f t="shared" ref="AI144" si="334">AI143</f>
        <v>0</v>
      </c>
      <c r="AJ144" s="413">
        <f t="shared" ref="AJ144" si="335">AJ143</f>
        <v>0</v>
      </c>
      <c r="AK144" s="413">
        <f t="shared" ref="AK144" si="336">AK143</f>
        <v>0</v>
      </c>
      <c r="AL144" s="413">
        <f t="shared" ref="AL144" si="337">AL143</f>
        <v>0</v>
      </c>
      <c r="AM144" s="308"/>
    </row>
    <row r="145" spans="1:39" hidden="1" outlineLevel="1">
      <c r="A145" s="762"/>
      <c r="B145" s="518"/>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idden="1" outlineLevel="1">
      <c r="A146" s="762">
        <v>34</v>
      </c>
      <c r="B146" s="518"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idden="1" outlineLevel="1">
      <c r="A147" s="762"/>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38">Z146</f>
        <v>0</v>
      </c>
      <c r="AA147" s="413">
        <f t="shared" ref="AA147" si="339">AA146</f>
        <v>0</v>
      </c>
      <c r="AB147" s="413">
        <f t="shared" ref="AB147" si="340">AB146</f>
        <v>0</v>
      </c>
      <c r="AC147" s="413">
        <f t="shared" ref="AC147" si="341">AC146</f>
        <v>0</v>
      </c>
      <c r="AD147" s="413">
        <f t="shared" ref="AD147" si="342">AD146</f>
        <v>0</v>
      </c>
      <c r="AE147" s="413">
        <f t="shared" ref="AE147" si="343">AE146</f>
        <v>0</v>
      </c>
      <c r="AF147" s="413">
        <f t="shared" ref="AF147" si="344">AF146</f>
        <v>0</v>
      </c>
      <c r="AG147" s="413">
        <f t="shared" ref="AG147" si="345">AG146</f>
        <v>0</v>
      </c>
      <c r="AH147" s="413">
        <f t="shared" ref="AH147" si="346">AH146</f>
        <v>0</v>
      </c>
      <c r="AI147" s="413">
        <f t="shared" ref="AI147" si="347">AI146</f>
        <v>0</v>
      </c>
      <c r="AJ147" s="413">
        <f t="shared" ref="AJ147" si="348">AJ146</f>
        <v>0</v>
      </c>
      <c r="AK147" s="413">
        <f t="shared" ref="AK147" si="349">AK146</f>
        <v>0</v>
      </c>
      <c r="AL147" s="413">
        <f t="shared" ref="AL147" si="350">AL146</f>
        <v>0</v>
      </c>
      <c r="AM147" s="308"/>
    </row>
    <row r="148" spans="1:39" hidden="1" outlineLevel="1">
      <c r="A148" s="762"/>
      <c r="B148" s="518"/>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idden="1" outlineLevel="1">
      <c r="A149" s="762">
        <v>35</v>
      </c>
      <c r="B149" s="518"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idden="1" outlineLevel="1">
      <c r="A150" s="762"/>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1">Z149</f>
        <v>0</v>
      </c>
      <c r="AA150" s="413">
        <f t="shared" ref="AA150" si="352">AA149</f>
        <v>0</v>
      </c>
      <c r="AB150" s="413">
        <f t="shared" ref="AB150" si="353">AB149</f>
        <v>0</v>
      </c>
      <c r="AC150" s="413">
        <f t="shared" ref="AC150" si="354">AC149</f>
        <v>0</v>
      </c>
      <c r="AD150" s="413">
        <f t="shared" ref="AD150" si="355">AD149</f>
        <v>0</v>
      </c>
      <c r="AE150" s="413">
        <f t="shared" ref="AE150" si="356">AE149</f>
        <v>0</v>
      </c>
      <c r="AF150" s="413">
        <f t="shared" ref="AF150" si="357">AF149</f>
        <v>0</v>
      </c>
      <c r="AG150" s="413">
        <f t="shared" ref="AG150" si="358">AG149</f>
        <v>0</v>
      </c>
      <c r="AH150" s="413">
        <f t="shared" ref="AH150" si="359">AH149</f>
        <v>0</v>
      </c>
      <c r="AI150" s="413">
        <f t="shared" ref="AI150" si="360">AI149</f>
        <v>0</v>
      </c>
      <c r="AJ150" s="413">
        <f t="shared" ref="AJ150" si="361">AJ149</f>
        <v>0</v>
      </c>
      <c r="AK150" s="413">
        <f t="shared" ref="AK150" si="362">AK149</f>
        <v>0</v>
      </c>
      <c r="AL150" s="413">
        <f t="shared" ref="AL150" si="363">AL149</f>
        <v>0</v>
      </c>
      <c r="AM150" s="308"/>
    </row>
    <row r="151" spans="1:39" hidden="1" outlineLevel="1">
      <c r="A151" s="762"/>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hidden="1" outlineLevel="1">
      <c r="A152" s="762"/>
      <c r="B152" s="290" t="s">
        <v>503</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hidden="1" outlineLevel="1">
      <c r="A153" s="762">
        <v>36</v>
      </c>
      <c r="B153" s="518"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idden="1" outlineLevel="1">
      <c r="A154" s="762"/>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64">Z153</f>
        <v>0</v>
      </c>
      <c r="AA154" s="413">
        <f t="shared" ref="AA154" si="365">AA153</f>
        <v>0</v>
      </c>
      <c r="AB154" s="413">
        <f t="shared" ref="AB154" si="366">AB153</f>
        <v>0</v>
      </c>
      <c r="AC154" s="413">
        <f t="shared" ref="AC154" si="367">AC153</f>
        <v>0</v>
      </c>
      <c r="AD154" s="413">
        <f t="shared" ref="AD154" si="368">AD153</f>
        <v>0</v>
      </c>
      <c r="AE154" s="413">
        <f t="shared" ref="AE154" si="369">AE153</f>
        <v>0</v>
      </c>
      <c r="AF154" s="413">
        <f t="shared" ref="AF154" si="370">AF153</f>
        <v>0</v>
      </c>
      <c r="AG154" s="413">
        <f t="shared" ref="AG154" si="371">AG153</f>
        <v>0</v>
      </c>
      <c r="AH154" s="413">
        <f t="shared" ref="AH154" si="372">AH153</f>
        <v>0</v>
      </c>
      <c r="AI154" s="413">
        <f t="shared" ref="AI154" si="373">AI153</f>
        <v>0</v>
      </c>
      <c r="AJ154" s="413">
        <f t="shared" ref="AJ154" si="374">AJ153</f>
        <v>0</v>
      </c>
      <c r="AK154" s="413">
        <f t="shared" ref="AK154" si="375">AK153</f>
        <v>0</v>
      </c>
      <c r="AL154" s="413">
        <f t="shared" ref="AL154" si="376">AL153</f>
        <v>0</v>
      </c>
      <c r="AM154" s="308"/>
    </row>
    <row r="155" spans="1:39" hidden="1" outlineLevel="1">
      <c r="A155" s="762"/>
      <c r="B155" s="518"/>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hidden="1" outlineLevel="1">
      <c r="A156" s="762">
        <v>37</v>
      </c>
      <c r="B156" s="518"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idden="1" outlineLevel="1">
      <c r="A157" s="762"/>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77">Z156</f>
        <v>0</v>
      </c>
      <c r="AA157" s="413">
        <f t="shared" ref="AA157" si="378">AA156</f>
        <v>0</v>
      </c>
      <c r="AB157" s="413">
        <f t="shared" ref="AB157" si="379">AB156</f>
        <v>0</v>
      </c>
      <c r="AC157" s="413">
        <f t="shared" ref="AC157" si="380">AC156</f>
        <v>0</v>
      </c>
      <c r="AD157" s="413">
        <f t="shared" ref="AD157" si="381">AD156</f>
        <v>0</v>
      </c>
      <c r="AE157" s="413">
        <f t="shared" ref="AE157" si="382">AE156</f>
        <v>0</v>
      </c>
      <c r="AF157" s="413">
        <f t="shared" ref="AF157" si="383">AF156</f>
        <v>0</v>
      </c>
      <c r="AG157" s="413">
        <f t="shared" ref="AG157" si="384">AG156</f>
        <v>0</v>
      </c>
      <c r="AH157" s="413">
        <f t="shared" ref="AH157" si="385">AH156</f>
        <v>0</v>
      </c>
      <c r="AI157" s="413">
        <f t="shared" ref="AI157" si="386">AI156</f>
        <v>0</v>
      </c>
      <c r="AJ157" s="413">
        <f t="shared" ref="AJ157" si="387">AJ156</f>
        <v>0</v>
      </c>
      <c r="AK157" s="413">
        <f t="shared" ref="AK157" si="388">AK156</f>
        <v>0</v>
      </c>
      <c r="AL157" s="413">
        <f t="shared" ref="AL157" si="389">AL156</f>
        <v>0</v>
      </c>
      <c r="AM157" s="308"/>
    </row>
    <row r="158" spans="1:39" hidden="1" outlineLevel="1">
      <c r="A158" s="762"/>
      <c r="B158" s="518"/>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idden="1" outlineLevel="1">
      <c r="A159" s="762">
        <v>38</v>
      </c>
      <c r="B159" s="518"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idden="1" outlineLevel="1">
      <c r="A160" s="762"/>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0">Z159</f>
        <v>0</v>
      </c>
      <c r="AA160" s="413">
        <f t="shared" ref="AA160" si="391">AA159</f>
        <v>0</v>
      </c>
      <c r="AB160" s="413">
        <f t="shared" ref="AB160" si="392">AB159</f>
        <v>0</v>
      </c>
      <c r="AC160" s="413">
        <f t="shared" ref="AC160" si="393">AC159</f>
        <v>0</v>
      </c>
      <c r="AD160" s="413">
        <f t="shared" ref="AD160" si="394">AD159</f>
        <v>0</v>
      </c>
      <c r="AE160" s="413">
        <f t="shared" ref="AE160" si="395">AE159</f>
        <v>0</v>
      </c>
      <c r="AF160" s="413">
        <f t="shared" ref="AF160" si="396">AF159</f>
        <v>0</v>
      </c>
      <c r="AG160" s="413">
        <f t="shared" ref="AG160" si="397">AG159</f>
        <v>0</v>
      </c>
      <c r="AH160" s="413">
        <f t="shared" ref="AH160" si="398">AH159</f>
        <v>0</v>
      </c>
      <c r="AI160" s="413">
        <f t="shared" ref="AI160" si="399">AI159</f>
        <v>0</v>
      </c>
      <c r="AJ160" s="413">
        <f t="shared" ref="AJ160" si="400">AJ159</f>
        <v>0</v>
      </c>
      <c r="AK160" s="413">
        <f t="shared" ref="AK160" si="401">AK159</f>
        <v>0</v>
      </c>
      <c r="AL160" s="413">
        <f t="shared" ref="AL160" si="402">AL159</f>
        <v>0</v>
      </c>
      <c r="AM160" s="308"/>
    </row>
    <row r="161" spans="1:39" hidden="1" outlineLevel="1">
      <c r="A161" s="762"/>
      <c r="B161" s="518"/>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hidden="1" outlineLevel="1">
      <c r="A162" s="762">
        <v>39</v>
      </c>
      <c r="B162" s="518"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idden="1" outlineLevel="1">
      <c r="A163" s="762"/>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03">Z162</f>
        <v>0</v>
      </c>
      <c r="AA163" s="413">
        <f t="shared" ref="AA163" si="404">AA162</f>
        <v>0</v>
      </c>
      <c r="AB163" s="413">
        <f t="shared" ref="AB163" si="405">AB162</f>
        <v>0</v>
      </c>
      <c r="AC163" s="413">
        <f t="shared" ref="AC163" si="406">AC162</f>
        <v>0</v>
      </c>
      <c r="AD163" s="413">
        <f t="shared" ref="AD163" si="407">AD162</f>
        <v>0</v>
      </c>
      <c r="AE163" s="413">
        <f t="shared" ref="AE163" si="408">AE162</f>
        <v>0</v>
      </c>
      <c r="AF163" s="413">
        <f t="shared" ref="AF163" si="409">AF162</f>
        <v>0</v>
      </c>
      <c r="AG163" s="413">
        <f t="shared" ref="AG163" si="410">AG162</f>
        <v>0</v>
      </c>
      <c r="AH163" s="413">
        <f t="shared" ref="AH163" si="411">AH162</f>
        <v>0</v>
      </c>
      <c r="AI163" s="413">
        <f t="shared" ref="AI163" si="412">AI162</f>
        <v>0</v>
      </c>
      <c r="AJ163" s="413">
        <f t="shared" ref="AJ163" si="413">AJ162</f>
        <v>0</v>
      </c>
      <c r="AK163" s="413">
        <f t="shared" ref="AK163" si="414">AK162</f>
        <v>0</v>
      </c>
      <c r="AL163" s="413">
        <f t="shared" ref="AL163" si="415">AL162</f>
        <v>0</v>
      </c>
      <c r="AM163" s="308"/>
    </row>
    <row r="164" spans="1:39" hidden="1" outlineLevel="1">
      <c r="A164" s="762"/>
      <c r="B164" s="518"/>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hidden="1" outlineLevel="1">
      <c r="A165" s="762">
        <v>40</v>
      </c>
      <c r="B165" s="518"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idden="1" outlineLevel="1">
      <c r="A166" s="762"/>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16">Z165</f>
        <v>0</v>
      </c>
      <c r="AA166" s="413">
        <f t="shared" ref="AA166" si="417">AA165</f>
        <v>0</v>
      </c>
      <c r="AB166" s="413">
        <f t="shared" ref="AB166" si="418">AB165</f>
        <v>0</v>
      </c>
      <c r="AC166" s="413">
        <f t="shared" ref="AC166" si="419">AC165</f>
        <v>0</v>
      </c>
      <c r="AD166" s="413">
        <f t="shared" ref="AD166" si="420">AD165</f>
        <v>0</v>
      </c>
      <c r="AE166" s="413">
        <f t="shared" ref="AE166" si="421">AE165</f>
        <v>0</v>
      </c>
      <c r="AF166" s="413">
        <f t="shared" ref="AF166" si="422">AF165</f>
        <v>0</v>
      </c>
      <c r="AG166" s="413">
        <f t="shared" ref="AG166" si="423">AG165</f>
        <v>0</v>
      </c>
      <c r="AH166" s="413">
        <f t="shared" ref="AH166" si="424">AH165</f>
        <v>0</v>
      </c>
      <c r="AI166" s="413">
        <f t="shared" ref="AI166" si="425">AI165</f>
        <v>0</v>
      </c>
      <c r="AJ166" s="413">
        <f t="shared" ref="AJ166" si="426">AJ165</f>
        <v>0</v>
      </c>
      <c r="AK166" s="413">
        <f t="shared" ref="AK166" si="427">AK165</f>
        <v>0</v>
      </c>
      <c r="AL166" s="413">
        <f t="shared" ref="AL166" si="428">AL165</f>
        <v>0</v>
      </c>
      <c r="AM166" s="308"/>
    </row>
    <row r="167" spans="1:39" hidden="1" outlineLevel="1">
      <c r="A167" s="762"/>
      <c r="B167" s="518"/>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hidden="1" outlineLevel="1">
      <c r="A168" s="762">
        <v>41</v>
      </c>
      <c r="B168" s="518"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idden="1" outlineLevel="1">
      <c r="A169" s="762"/>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29">Z168</f>
        <v>0</v>
      </c>
      <c r="AA169" s="413">
        <f t="shared" ref="AA169" si="430">AA168</f>
        <v>0</v>
      </c>
      <c r="AB169" s="413">
        <f t="shared" ref="AB169" si="431">AB168</f>
        <v>0</v>
      </c>
      <c r="AC169" s="413">
        <f t="shared" ref="AC169" si="432">AC168</f>
        <v>0</v>
      </c>
      <c r="AD169" s="413">
        <f t="shared" ref="AD169" si="433">AD168</f>
        <v>0</v>
      </c>
      <c r="AE169" s="413">
        <f t="shared" ref="AE169" si="434">AE168</f>
        <v>0</v>
      </c>
      <c r="AF169" s="413">
        <f t="shared" ref="AF169" si="435">AF168</f>
        <v>0</v>
      </c>
      <c r="AG169" s="413">
        <f t="shared" ref="AG169" si="436">AG168</f>
        <v>0</v>
      </c>
      <c r="AH169" s="413">
        <f t="shared" ref="AH169" si="437">AH168</f>
        <v>0</v>
      </c>
      <c r="AI169" s="413">
        <f t="shared" ref="AI169" si="438">AI168</f>
        <v>0</v>
      </c>
      <c r="AJ169" s="413">
        <f t="shared" ref="AJ169" si="439">AJ168</f>
        <v>0</v>
      </c>
      <c r="AK169" s="413">
        <f t="shared" ref="AK169" si="440">AK168</f>
        <v>0</v>
      </c>
      <c r="AL169" s="413">
        <f t="shared" ref="AL169" si="441">AL168</f>
        <v>0</v>
      </c>
      <c r="AM169" s="308"/>
    </row>
    <row r="170" spans="1:39" hidden="1" outlineLevel="1">
      <c r="A170" s="762"/>
      <c r="B170" s="518"/>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hidden="1" outlineLevel="1">
      <c r="A171" s="762">
        <v>42</v>
      </c>
      <c r="B171" s="518"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idden="1" outlineLevel="1">
      <c r="A172" s="762"/>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2">Z171</f>
        <v>0</v>
      </c>
      <c r="AA172" s="413">
        <f t="shared" ref="AA172" si="443">AA171</f>
        <v>0</v>
      </c>
      <c r="AB172" s="413">
        <f t="shared" ref="AB172" si="444">AB171</f>
        <v>0</v>
      </c>
      <c r="AC172" s="413">
        <f t="shared" ref="AC172" si="445">AC171</f>
        <v>0</v>
      </c>
      <c r="AD172" s="413">
        <f t="shared" ref="AD172" si="446">AD171</f>
        <v>0</v>
      </c>
      <c r="AE172" s="413">
        <f t="shared" ref="AE172" si="447">AE171</f>
        <v>0</v>
      </c>
      <c r="AF172" s="413">
        <f t="shared" ref="AF172" si="448">AF171</f>
        <v>0</v>
      </c>
      <c r="AG172" s="413">
        <f t="shared" ref="AG172" si="449">AG171</f>
        <v>0</v>
      </c>
      <c r="AH172" s="413">
        <f t="shared" ref="AH172" si="450">AH171</f>
        <v>0</v>
      </c>
      <c r="AI172" s="413">
        <f t="shared" ref="AI172" si="451">AI171</f>
        <v>0</v>
      </c>
      <c r="AJ172" s="413">
        <f t="shared" ref="AJ172" si="452">AJ171</f>
        <v>0</v>
      </c>
      <c r="AK172" s="413">
        <f t="shared" ref="AK172" si="453">AK171</f>
        <v>0</v>
      </c>
      <c r="AL172" s="413">
        <f t="shared" ref="AL172" si="454">AL171</f>
        <v>0</v>
      </c>
      <c r="AM172" s="308"/>
    </row>
    <row r="173" spans="1:39" hidden="1" outlineLevel="1">
      <c r="A173" s="762"/>
      <c r="B173" s="518"/>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hidden="1" outlineLevel="1">
      <c r="A174" s="762">
        <v>43</v>
      </c>
      <c r="B174" s="518"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idden="1" outlineLevel="1">
      <c r="A175" s="762"/>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55">Z174</f>
        <v>0</v>
      </c>
      <c r="AA175" s="413">
        <f t="shared" ref="AA175" si="456">AA174</f>
        <v>0</v>
      </c>
      <c r="AB175" s="413">
        <f t="shared" ref="AB175" si="457">AB174</f>
        <v>0</v>
      </c>
      <c r="AC175" s="413">
        <f t="shared" ref="AC175" si="458">AC174</f>
        <v>0</v>
      </c>
      <c r="AD175" s="413">
        <f t="shared" ref="AD175" si="459">AD174</f>
        <v>0</v>
      </c>
      <c r="AE175" s="413">
        <f t="shared" ref="AE175" si="460">AE174</f>
        <v>0</v>
      </c>
      <c r="AF175" s="413">
        <f t="shared" ref="AF175" si="461">AF174</f>
        <v>0</v>
      </c>
      <c r="AG175" s="413">
        <f t="shared" ref="AG175" si="462">AG174</f>
        <v>0</v>
      </c>
      <c r="AH175" s="413">
        <f t="shared" ref="AH175" si="463">AH174</f>
        <v>0</v>
      </c>
      <c r="AI175" s="413">
        <f t="shared" ref="AI175" si="464">AI174</f>
        <v>0</v>
      </c>
      <c r="AJ175" s="413">
        <f t="shared" ref="AJ175" si="465">AJ174</f>
        <v>0</v>
      </c>
      <c r="AK175" s="413">
        <f t="shared" ref="AK175" si="466">AK174</f>
        <v>0</v>
      </c>
      <c r="AL175" s="413">
        <f t="shared" ref="AL175" si="467">AL174</f>
        <v>0</v>
      </c>
      <c r="AM175" s="308"/>
    </row>
    <row r="176" spans="1:39" hidden="1" outlineLevel="1">
      <c r="A176" s="762"/>
      <c r="B176" s="518"/>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hidden="1" outlineLevel="1">
      <c r="A177" s="762">
        <v>44</v>
      </c>
      <c r="B177" s="518"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idden="1" outlineLevel="1">
      <c r="A178" s="762"/>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68">Z177</f>
        <v>0</v>
      </c>
      <c r="AA178" s="413">
        <f t="shared" ref="AA178" si="469">AA177</f>
        <v>0</v>
      </c>
      <c r="AB178" s="413">
        <f t="shared" ref="AB178" si="470">AB177</f>
        <v>0</v>
      </c>
      <c r="AC178" s="413">
        <f t="shared" ref="AC178" si="471">AC177</f>
        <v>0</v>
      </c>
      <c r="AD178" s="413">
        <f t="shared" ref="AD178" si="472">AD177</f>
        <v>0</v>
      </c>
      <c r="AE178" s="413">
        <f t="shared" ref="AE178" si="473">AE177</f>
        <v>0</v>
      </c>
      <c r="AF178" s="413">
        <f t="shared" ref="AF178" si="474">AF177</f>
        <v>0</v>
      </c>
      <c r="AG178" s="413">
        <f t="shared" ref="AG178" si="475">AG177</f>
        <v>0</v>
      </c>
      <c r="AH178" s="413">
        <f t="shared" ref="AH178" si="476">AH177</f>
        <v>0</v>
      </c>
      <c r="AI178" s="413">
        <f t="shared" ref="AI178" si="477">AI177</f>
        <v>0</v>
      </c>
      <c r="AJ178" s="413">
        <f t="shared" ref="AJ178" si="478">AJ177</f>
        <v>0</v>
      </c>
      <c r="AK178" s="413">
        <f t="shared" ref="AK178" si="479">AK177</f>
        <v>0</v>
      </c>
      <c r="AL178" s="413">
        <f t="shared" ref="AL178" si="480">AL177</f>
        <v>0</v>
      </c>
      <c r="AM178" s="308"/>
    </row>
    <row r="179" spans="1:39" hidden="1" outlineLevel="1">
      <c r="A179" s="762"/>
      <c r="B179" s="518"/>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hidden="1" outlineLevel="1">
      <c r="A180" s="762">
        <v>45</v>
      </c>
      <c r="B180" s="518"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idden="1" outlineLevel="1">
      <c r="A181" s="762"/>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1">Z180</f>
        <v>0</v>
      </c>
      <c r="AA181" s="413">
        <f t="shared" ref="AA181" si="482">AA180</f>
        <v>0</v>
      </c>
      <c r="AB181" s="413">
        <f t="shared" ref="AB181" si="483">AB180</f>
        <v>0</v>
      </c>
      <c r="AC181" s="413">
        <f t="shared" ref="AC181" si="484">AC180</f>
        <v>0</v>
      </c>
      <c r="AD181" s="413">
        <f t="shared" ref="AD181" si="485">AD180</f>
        <v>0</v>
      </c>
      <c r="AE181" s="413">
        <f t="shared" ref="AE181" si="486">AE180</f>
        <v>0</v>
      </c>
      <c r="AF181" s="413">
        <f t="shared" ref="AF181" si="487">AF180</f>
        <v>0</v>
      </c>
      <c r="AG181" s="413">
        <f t="shared" ref="AG181" si="488">AG180</f>
        <v>0</v>
      </c>
      <c r="AH181" s="413">
        <f t="shared" ref="AH181" si="489">AH180</f>
        <v>0</v>
      </c>
      <c r="AI181" s="413">
        <f t="shared" ref="AI181" si="490">AI180</f>
        <v>0</v>
      </c>
      <c r="AJ181" s="413">
        <f t="shared" ref="AJ181" si="491">AJ180</f>
        <v>0</v>
      </c>
      <c r="AK181" s="413">
        <f t="shared" ref="AK181" si="492">AK180</f>
        <v>0</v>
      </c>
      <c r="AL181" s="413">
        <f t="shared" ref="AL181" si="493">AL180</f>
        <v>0</v>
      </c>
      <c r="AM181" s="308"/>
    </row>
    <row r="182" spans="1:39" hidden="1" outlineLevel="1">
      <c r="A182" s="762"/>
      <c r="B182" s="518"/>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hidden="1" outlineLevel="1">
      <c r="A183" s="762">
        <v>46</v>
      </c>
      <c r="B183" s="518"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idden="1" outlineLevel="1">
      <c r="A184" s="762"/>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494">Z183</f>
        <v>0</v>
      </c>
      <c r="AA184" s="413">
        <f t="shared" ref="AA184" si="495">AA183</f>
        <v>0</v>
      </c>
      <c r="AB184" s="413">
        <f t="shared" ref="AB184" si="496">AB183</f>
        <v>0</v>
      </c>
      <c r="AC184" s="413">
        <f t="shared" ref="AC184" si="497">AC183</f>
        <v>0</v>
      </c>
      <c r="AD184" s="413">
        <f t="shared" ref="AD184" si="498">AD183</f>
        <v>0</v>
      </c>
      <c r="AE184" s="413">
        <f t="shared" ref="AE184" si="499">AE183</f>
        <v>0</v>
      </c>
      <c r="AF184" s="413">
        <f t="shared" ref="AF184" si="500">AF183</f>
        <v>0</v>
      </c>
      <c r="AG184" s="413">
        <f t="shared" ref="AG184" si="501">AG183</f>
        <v>0</v>
      </c>
      <c r="AH184" s="413">
        <f t="shared" ref="AH184" si="502">AH183</f>
        <v>0</v>
      </c>
      <c r="AI184" s="413">
        <f t="shared" ref="AI184" si="503">AI183</f>
        <v>0</v>
      </c>
      <c r="AJ184" s="413">
        <f t="shared" ref="AJ184" si="504">AJ183</f>
        <v>0</v>
      </c>
      <c r="AK184" s="413">
        <f t="shared" ref="AK184" si="505">AK183</f>
        <v>0</v>
      </c>
      <c r="AL184" s="413">
        <f t="shared" ref="AL184" si="506">AL183</f>
        <v>0</v>
      </c>
      <c r="AM184" s="308"/>
    </row>
    <row r="185" spans="1:39" hidden="1" outlineLevel="1">
      <c r="A185" s="762"/>
      <c r="B185" s="518"/>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hidden="1" outlineLevel="1">
      <c r="A186" s="762">
        <v>47</v>
      </c>
      <c r="B186" s="518"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idden="1" outlineLevel="1">
      <c r="A187" s="762"/>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07">Z186</f>
        <v>0</v>
      </c>
      <c r="AA187" s="413">
        <f t="shared" ref="AA187" si="508">AA186</f>
        <v>0</v>
      </c>
      <c r="AB187" s="413">
        <f t="shared" ref="AB187" si="509">AB186</f>
        <v>0</v>
      </c>
      <c r="AC187" s="413">
        <f t="shared" ref="AC187" si="510">AC186</f>
        <v>0</v>
      </c>
      <c r="AD187" s="413">
        <f t="shared" ref="AD187" si="511">AD186</f>
        <v>0</v>
      </c>
      <c r="AE187" s="413">
        <f t="shared" ref="AE187" si="512">AE186</f>
        <v>0</v>
      </c>
      <c r="AF187" s="413">
        <f t="shared" ref="AF187" si="513">AF186</f>
        <v>0</v>
      </c>
      <c r="AG187" s="413">
        <f t="shared" ref="AG187" si="514">AG186</f>
        <v>0</v>
      </c>
      <c r="AH187" s="413">
        <f t="shared" ref="AH187" si="515">AH186</f>
        <v>0</v>
      </c>
      <c r="AI187" s="413">
        <f t="shared" ref="AI187" si="516">AI186</f>
        <v>0</v>
      </c>
      <c r="AJ187" s="413">
        <f t="shared" ref="AJ187" si="517">AJ186</f>
        <v>0</v>
      </c>
      <c r="AK187" s="413">
        <f t="shared" ref="AK187" si="518">AK186</f>
        <v>0</v>
      </c>
      <c r="AL187" s="413">
        <f t="shared" ref="AL187" si="519">AL186</f>
        <v>0</v>
      </c>
      <c r="AM187" s="308"/>
    </row>
    <row r="188" spans="1:39" hidden="1" outlineLevel="1">
      <c r="A188" s="762"/>
      <c r="B188" s="518"/>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hidden="1" outlineLevel="1">
      <c r="A189" s="762">
        <v>48</v>
      </c>
      <c r="B189" s="518"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idden="1" outlineLevel="1">
      <c r="A190" s="762"/>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0">Z189</f>
        <v>0</v>
      </c>
      <c r="AA190" s="413">
        <f t="shared" ref="AA190" si="521">AA189</f>
        <v>0</v>
      </c>
      <c r="AB190" s="413">
        <f t="shared" ref="AB190" si="522">AB189</f>
        <v>0</v>
      </c>
      <c r="AC190" s="413">
        <f t="shared" ref="AC190" si="523">AC189</f>
        <v>0</v>
      </c>
      <c r="AD190" s="413">
        <f t="shared" ref="AD190" si="524">AD189</f>
        <v>0</v>
      </c>
      <c r="AE190" s="413">
        <f t="shared" ref="AE190" si="525">AE189</f>
        <v>0</v>
      </c>
      <c r="AF190" s="413">
        <f t="shared" ref="AF190" si="526">AF189</f>
        <v>0</v>
      </c>
      <c r="AG190" s="413">
        <f t="shared" ref="AG190" si="527">AG189</f>
        <v>0</v>
      </c>
      <c r="AH190" s="413">
        <f t="shared" ref="AH190" si="528">AH189</f>
        <v>0</v>
      </c>
      <c r="AI190" s="413">
        <f t="shared" ref="AI190" si="529">AI189</f>
        <v>0</v>
      </c>
      <c r="AJ190" s="413">
        <f t="shared" ref="AJ190" si="530">AJ189</f>
        <v>0</v>
      </c>
      <c r="AK190" s="413">
        <f t="shared" ref="AK190" si="531">AK189</f>
        <v>0</v>
      </c>
      <c r="AL190" s="413">
        <f t="shared" ref="AL190" si="532">AL189</f>
        <v>0</v>
      </c>
      <c r="AM190" s="308"/>
    </row>
    <row r="191" spans="1:39" hidden="1" outlineLevel="1">
      <c r="A191" s="762"/>
      <c r="B191" s="518"/>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hidden="1" outlineLevel="1">
      <c r="A192" s="762">
        <v>49</v>
      </c>
      <c r="B192" s="518"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1:39" hidden="1" outlineLevel="1">
      <c r="A193" s="762"/>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33">Z192</f>
        <v>0</v>
      </c>
      <c r="AA193" s="413">
        <f t="shared" ref="AA193" si="534">AA192</f>
        <v>0</v>
      </c>
      <c r="AB193" s="413">
        <f t="shared" ref="AB193" si="535">AB192</f>
        <v>0</v>
      </c>
      <c r="AC193" s="413">
        <f t="shared" ref="AC193" si="536">AC192</f>
        <v>0</v>
      </c>
      <c r="AD193" s="413">
        <f t="shared" ref="AD193" si="537">AD192</f>
        <v>0</v>
      </c>
      <c r="AE193" s="413">
        <f t="shared" ref="AE193" si="538">AE192</f>
        <v>0</v>
      </c>
      <c r="AF193" s="413">
        <f t="shared" ref="AF193" si="539">AF192</f>
        <v>0</v>
      </c>
      <c r="AG193" s="413">
        <f t="shared" ref="AG193" si="540">AG192</f>
        <v>0</v>
      </c>
      <c r="AH193" s="413">
        <f t="shared" ref="AH193" si="541">AH192</f>
        <v>0</v>
      </c>
      <c r="AI193" s="413">
        <f t="shared" ref="AI193" si="542">AI192</f>
        <v>0</v>
      </c>
      <c r="AJ193" s="413">
        <f t="shared" ref="AJ193" si="543">AJ192</f>
        <v>0</v>
      </c>
      <c r="AK193" s="413">
        <f t="shared" ref="AK193" si="544">AK192</f>
        <v>0</v>
      </c>
      <c r="AL193" s="413">
        <f t="shared" ref="AL193" si="545">AL192</f>
        <v>0</v>
      </c>
      <c r="AM193" s="308"/>
    </row>
    <row r="194" spans="1:39" hidden="1" outlineLevel="1">
      <c r="A194" s="762"/>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1:39" ht="15.75" collapsed="1">
      <c r="A195" s="762"/>
      <c r="B195" s="329" t="s">
        <v>272</v>
      </c>
      <c r="C195" s="331"/>
      <c r="D195" s="331">
        <f>SUM(D38:D193)</f>
        <v>18206636.162659999</v>
      </c>
      <c r="E195" s="331"/>
      <c r="F195" s="331"/>
      <c r="G195" s="331"/>
      <c r="H195" s="331"/>
      <c r="I195" s="331"/>
      <c r="J195" s="331"/>
      <c r="K195" s="331"/>
      <c r="L195" s="331"/>
      <c r="M195" s="331"/>
      <c r="N195" s="331"/>
      <c r="O195" s="331">
        <f>SUM(O38:O193)</f>
        <v>2624.8782287419995</v>
      </c>
      <c r="P195" s="331"/>
      <c r="Q195" s="331"/>
      <c r="R195" s="331"/>
      <c r="S195" s="331"/>
      <c r="T195" s="331"/>
      <c r="U195" s="331"/>
      <c r="V195" s="331"/>
      <c r="W195" s="331"/>
      <c r="X195" s="331"/>
      <c r="Y195" s="331">
        <f>IF(Y36="kWh",SUMPRODUCT(D38:D193,Y38:Y193))</f>
        <v>3510287.2853900003</v>
      </c>
      <c r="Z195" s="331">
        <f>IF(Z36="kWh",SUMPRODUCT(D38:D193,Z38:Z193))</f>
        <v>2402686.2349314</v>
      </c>
      <c r="AA195" s="331">
        <f>IF(AA36="kw",SUMPRODUCT(N38:N193,O38:O193,AA38:AA193),SUMPRODUCT(D38:D193,AA38:AA193))</f>
        <v>15603.386183225879</v>
      </c>
      <c r="AB195" s="331">
        <f>IF(AB36="kw",SUMPRODUCT(N38:N193,O38:O193,AB38:AB193),SUMPRODUCT(D38:D193,AB38:AB193))</f>
        <v>13.890013792284</v>
      </c>
      <c r="AC195" s="331">
        <f>IF(AC36="kw",SUMPRODUCT(N38:N193,O38:O193,AC38:AC193),SUMPRODUCT(D38:D193,AC38:AC193))</f>
        <v>1507.0070718439201</v>
      </c>
      <c r="AD195" s="331">
        <f>IF(AD36="kw",SUMPRODUCT(N38:N193,O38:O193,AD38:AD193),SUMPRODUCT(D38:D193,AD38:AD193))</f>
        <v>3111.3630894716161</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1:39" ht="15.75">
      <c r="A196" s="762"/>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1:39">
      <c r="A197" s="762"/>
      <c r="B197" s="519"/>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1:39">
      <c r="A198" s="762"/>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2.0233333333333332E-2</v>
      </c>
      <c r="Z198" s="343">
        <f>HLOOKUP(Z$35,'3.  Distribution Rates'!$C$122:$P$133,7,FALSE)</f>
        <v>1.6533333333333334E-2</v>
      </c>
      <c r="AA198" s="343">
        <f>HLOOKUP(AA$35,'3.  Distribution Rates'!$C$122:$P$133,7,FALSE)</f>
        <v>4.7110999999999992</v>
      </c>
      <c r="AB198" s="343">
        <f>HLOOKUP(AB$35,'3.  Distribution Rates'!$C$122:$P$133,7,FALSE)</f>
        <v>1.9690333333333332</v>
      </c>
      <c r="AC198" s="343">
        <f>HLOOKUP(AC$35,'3.  Distribution Rates'!$C$122:$P$133,7,FALSE)</f>
        <v>2.2221666666666668</v>
      </c>
      <c r="AD198" s="343">
        <f>HLOOKUP(AD$35,'3.  Distribution Rates'!$C$122:$P$133,7,FALSE)</f>
        <v>2.7708999999999997</v>
      </c>
      <c r="AE198" s="343">
        <f>HLOOKUP(AE$35,'3.  Distribution Rates'!$C$122:$P$133,7,FALSE)</f>
        <v>-8.2666666666666666E-2</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1:39">
      <c r="A199" s="762"/>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40788.845406410961</v>
      </c>
      <c r="Z199" s="380">
        <f>'4.  2011-2014 LRAM'!Z138*Z198</f>
        <v>20689.63648362958</v>
      </c>
      <c r="AA199" s="380">
        <f>'4.  2011-2014 LRAM'!AA138*AA198</f>
        <v>35450.828444435698</v>
      </c>
      <c r="AB199" s="380">
        <f>'4.  2011-2014 LRAM'!AB138*AB198</f>
        <v>0</v>
      </c>
      <c r="AC199" s="380">
        <f>'4.  2011-2014 LRAM'!AC138*AC198</f>
        <v>9257.2376828666766</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6">
        <f>SUM(Y199:AL199)</f>
        <v>106186.54801734291</v>
      </c>
    </row>
    <row r="200" spans="1:39">
      <c r="A200" s="762"/>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40396.519162145101</v>
      </c>
      <c r="Z200" s="380">
        <f>'4.  2011-2014 LRAM'!Z267*Z198</f>
        <v>16378.125839847982</v>
      </c>
      <c r="AA200" s="380">
        <f>'4.  2011-2014 LRAM'!AA267*AA198</f>
        <v>50968.821631874765</v>
      </c>
      <c r="AB200" s="380">
        <f>'4.  2011-2014 LRAM'!AB267*AB198</f>
        <v>95.558453256119989</v>
      </c>
      <c r="AC200" s="380">
        <f>'4.  2011-2014 LRAM'!AC267*AC198</f>
        <v>7680.8306906202015</v>
      </c>
      <c r="AD200" s="380">
        <f>'4.  2011-2014 LRAM'!AD267*AD198</f>
        <v>37979.62782009683</v>
      </c>
      <c r="AE200" s="380">
        <f>'4.  2011-2014 LRAM'!AE267*AE198</f>
        <v>-3.3432220558759456</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6">
        <f>SUM(Y200:AL200)</f>
        <v>153496.14037578512</v>
      </c>
    </row>
    <row r="201" spans="1:39">
      <c r="A201" s="762"/>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52892.670120934832</v>
      </c>
      <c r="Z201" s="380">
        <f>'4.  2011-2014 LRAM'!Z396*Z198</f>
        <v>11379.295958814268</v>
      </c>
      <c r="AA201" s="380">
        <f>'4.  2011-2014 LRAM'!AA396*AA198</f>
        <v>85502.910139392872</v>
      </c>
      <c r="AB201" s="380">
        <f>'4.  2011-2014 LRAM'!AB396*AB198</f>
        <v>0</v>
      </c>
      <c r="AC201" s="380">
        <f>'4.  2011-2014 LRAM'!AC396*AC198</f>
        <v>12597.537225536436</v>
      </c>
      <c r="AD201" s="380">
        <f>'4.  2011-2014 LRAM'!AD396*AD198</f>
        <v>26742.812860729016</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6">
        <f>SUM(Y201:AL201)</f>
        <v>189115.22630540744</v>
      </c>
    </row>
    <row r="202" spans="1:39">
      <c r="A202" s="762"/>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72372.382297107368</v>
      </c>
      <c r="Z202" s="380">
        <f>'4.  2011-2014 LRAM'!Z526*Z198</f>
        <v>29926.437275507196</v>
      </c>
      <c r="AA202" s="380">
        <f>'4.  2011-2014 LRAM'!AA526*AA198</f>
        <v>82813.927072185601</v>
      </c>
      <c r="AB202" s="380">
        <f>'4.  2011-2014 LRAM'!AB526*AB198</f>
        <v>178.7703544953946</v>
      </c>
      <c r="AC202" s="380">
        <f>'4.  2011-2014 LRAM'!AC526*AC198</f>
        <v>5664.4014517700343</v>
      </c>
      <c r="AD202" s="380">
        <f>'4.  2011-2014 LRAM'!AD526*AD198</f>
        <v>5268.8881773768235</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6">
        <f>SUM(Y202:AL202)</f>
        <v>196224.80662844243</v>
      </c>
    </row>
    <row r="203" spans="1:39">
      <c r="A203" s="762"/>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71024.812741057671</v>
      </c>
      <c r="Z203" s="380">
        <f t="shared" ref="Z203:AL203" si="546">Z195*Z198</f>
        <v>39724.412417532483</v>
      </c>
      <c r="AA203" s="380">
        <f t="shared" si="546"/>
        <v>73509.112647795424</v>
      </c>
      <c r="AB203" s="380">
        <f t="shared" si="546"/>
        <v>27.349900157466937</v>
      </c>
      <c r="AC203" s="380">
        <f t="shared" si="546"/>
        <v>3348.820881482498</v>
      </c>
      <c r="AD203" s="380">
        <f t="shared" si="546"/>
        <v>8621.275984616901</v>
      </c>
      <c r="AE203" s="380">
        <f t="shared" si="546"/>
        <v>0</v>
      </c>
      <c r="AF203" s="380">
        <f t="shared" si="546"/>
        <v>0</v>
      </c>
      <c r="AG203" s="380">
        <f t="shared" si="546"/>
        <v>0</v>
      </c>
      <c r="AH203" s="380">
        <f t="shared" si="546"/>
        <v>0</v>
      </c>
      <c r="AI203" s="380">
        <f t="shared" si="546"/>
        <v>0</v>
      </c>
      <c r="AJ203" s="380">
        <f t="shared" si="546"/>
        <v>0</v>
      </c>
      <c r="AK203" s="380">
        <f t="shared" si="546"/>
        <v>0</v>
      </c>
      <c r="AL203" s="380">
        <f t="shared" si="546"/>
        <v>0</v>
      </c>
      <c r="AM203" s="626">
        <f>SUM(Y203:AL203)</f>
        <v>196255.78457264244</v>
      </c>
    </row>
    <row r="204" spans="1:39" ht="15.75">
      <c r="A204" s="762"/>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277475.22972765594</v>
      </c>
      <c r="Z204" s="348">
        <f>SUM(Z199:Z203)</f>
        <v>118097.90797533152</v>
      </c>
      <c r="AA204" s="348">
        <f t="shared" ref="AA204:AE204" si="547">SUM(AA199:AA203)</f>
        <v>328245.59993568435</v>
      </c>
      <c r="AB204" s="348">
        <f t="shared" si="547"/>
        <v>301.67870790898155</v>
      </c>
      <c r="AC204" s="348">
        <f t="shared" si="547"/>
        <v>38548.827932275846</v>
      </c>
      <c r="AD204" s="348">
        <f t="shared" si="547"/>
        <v>78612.604842819579</v>
      </c>
      <c r="AE204" s="348">
        <f t="shared" si="547"/>
        <v>-3.3432220558759456</v>
      </c>
      <c r="AF204" s="348">
        <f>SUM(AF199:AF203)</f>
        <v>0</v>
      </c>
      <c r="AG204" s="348">
        <f>SUM(AG199:AG203)</f>
        <v>0</v>
      </c>
      <c r="AH204" s="348">
        <f t="shared" ref="AH204:AL204" si="548">SUM(AH199:AH203)</f>
        <v>0</v>
      </c>
      <c r="AI204" s="348">
        <f t="shared" si="548"/>
        <v>0</v>
      </c>
      <c r="AJ204" s="348">
        <f t="shared" si="548"/>
        <v>0</v>
      </c>
      <c r="AK204" s="348">
        <f t="shared" si="548"/>
        <v>0</v>
      </c>
      <c r="AL204" s="348">
        <f t="shared" si="548"/>
        <v>0</v>
      </c>
      <c r="AM204" s="409">
        <f>SUM(AM199:AM203)</f>
        <v>841278.50589962036</v>
      </c>
    </row>
    <row r="205" spans="1:39" ht="15.75">
      <c r="A205" s="762"/>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49">Z196*Z198</f>
        <v>0</v>
      </c>
      <c r="AA205" s="349">
        <f t="shared" si="549"/>
        <v>0</v>
      </c>
      <c r="AB205" s="349">
        <f t="shared" si="549"/>
        <v>0</v>
      </c>
      <c r="AC205" s="349">
        <f t="shared" si="549"/>
        <v>0</v>
      </c>
      <c r="AD205" s="349">
        <f t="shared" si="549"/>
        <v>0</v>
      </c>
      <c r="AE205" s="349">
        <f t="shared" si="549"/>
        <v>0</v>
      </c>
      <c r="AF205" s="349">
        <f>AF196*AF198</f>
        <v>0</v>
      </c>
      <c r="AG205" s="349">
        <f t="shared" ref="AG205:AL205" si="550">AG196*AG198</f>
        <v>0</v>
      </c>
      <c r="AH205" s="349">
        <f t="shared" si="550"/>
        <v>0</v>
      </c>
      <c r="AI205" s="349">
        <f t="shared" si="550"/>
        <v>0</v>
      </c>
      <c r="AJ205" s="349">
        <f t="shared" si="550"/>
        <v>0</v>
      </c>
      <c r="AK205" s="349">
        <f t="shared" si="550"/>
        <v>0</v>
      </c>
      <c r="AL205" s="349">
        <f t="shared" si="550"/>
        <v>0</v>
      </c>
      <c r="AM205" s="409">
        <f>SUM(Y205:AL205)</f>
        <v>0</v>
      </c>
    </row>
    <row r="206" spans="1:39" ht="15.75">
      <c r="A206" s="762"/>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841278.50589962036</v>
      </c>
    </row>
    <row r="207" spans="1:39">
      <c r="A207" s="762"/>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1:39">
      <c r="A208" s="762"/>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3432315.4528900003</v>
      </c>
      <c r="Z208" s="293">
        <f>SUMPRODUCT(E38:E193,Z38:Z193)</f>
        <v>2402686.2349314</v>
      </c>
      <c r="AA208" s="293">
        <f>IF(AA36="kw",SUMPRODUCT(N38:N193,P38:P193,AA38:AA193),SUMPRODUCT(E38:E193,AA38:AA193))</f>
        <v>15603.386183225879</v>
      </c>
      <c r="AB208" s="293">
        <f>IF(AB36="kw",SUMPRODUCT(N38:N193,P38:P193,AB38:AB193),SUMPRODUCT(E38:E193,AB38:AB193))</f>
        <v>13.890013792284</v>
      </c>
      <c r="AC208" s="293">
        <f>IF(AC36="kw",SUMPRODUCT(N38:N193,P38:P193,AC38:AC193),SUMPRODUCT(E38:E193,AC38:AC193))</f>
        <v>1507.0070718439201</v>
      </c>
      <c r="AD208" s="293">
        <f>IF(AD36="kw",SUMPRODUCT(N38:N193,P38:P193,AD38:AD193),SUMPRODUCT(E38:E193,AD38:AD193))</f>
        <v>3111.3630894716161</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A209" s="762"/>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3425044.6706900001</v>
      </c>
      <c r="Z209" s="293">
        <f>SUMPRODUCT(F38:F193,Z38:Z193)</f>
        <v>2388867.9939314001</v>
      </c>
      <c r="AA209" s="293">
        <f>IF(AA36="kw",SUMPRODUCT(N38:N193,Q38:Q193,AA38:AA193),SUMPRODUCT(F38:F193,AA38:AA193))</f>
        <v>14736.278183225879</v>
      </c>
      <c r="AB209" s="293">
        <f>IF(AB36="kw",SUMPRODUCT(N38:N193,Q38:Q193,AB38:AB193),SUMPRODUCT(F38:F193,AB38:AB193))</f>
        <v>13.722013792284001</v>
      </c>
      <c r="AC209" s="293">
        <f>IF(AC36="kw",SUMPRODUCT(N38:N193,Q38:Q193,AC38:AC193),SUMPRODUCT(F38:F193,AC38:AC193))</f>
        <v>1362.6002718439199</v>
      </c>
      <c r="AD209" s="293">
        <f>IF(AD36="kw",SUMPRODUCT(N38:N193,Q38:Q193,AD38:AD193),SUMPRODUCT(F38:F193,AD38:AD193))</f>
        <v>3073.7310894716161</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A210" s="762"/>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3418878.8851900003</v>
      </c>
      <c r="Z210" s="293">
        <f>SUMPRODUCT(G38:G193,Z38:Z193)</f>
        <v>2388867.9939314001</v>
      </c>
      <c r="AA210" s="293">
        <f>IF(AA36="kw",SUMPRODUCT(N38:N193,R38:R193,AA38:AA193),SUMPRODUCT(G38:G193,AA38:AA193))</f>
        <v>14736.278183225879</v>
      </c>
      <c r="AB210" s="293">
        <f>IF(AB36="kw",SUMPRODUCT(N38:N193,R38:R193,AB38:AB193),SUMPRODUCT(G38:G193,AB38:AB193))</f>
        <v>13.722013792284001</v>
      </c>
      <c r="AC210" s="293">
        <f>IF(AC36="kw",SUMPRODUCT(N38:N193,R38:R193,AC38:AC193),SUMPRODUCT(G38:G193,AC38:AC193))</f>
        <v>1362.6002718439199</v>
      </c>
      <c r="AD210" s="293">
        <f>IF(AD36="kw",SUMPRODUCT(N38:N193,R38:R193,AD38:AD193),SUMPRODUCT(G38:G193,AD38:AD193))</f>
        <v>3073.7310894716161</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A211" s="762"/>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3407049.86809</v>
      </c>
      <c r="Z211" s="293">
        <f>SUMPRODUCT(H38:H193,Z38:Z193)</f>
        <v>2388867.9939314001</v>
      </c>
      <c r="AA211" s="293">
        <f>IF(AA36="kw",SUMPRODUCT(N38:N193,S38:S193,AA38:AA193),SUMPRODUCT(H38:H193,AA38:AA193))</f>
        <v>14766.095186225879</v>
      </c>
      <c r="AB211" s="293">
        <f>IF(AB36="kw",SUMPRODUCT(N38:N193,S38:S193,AB38:AB193),SUMPRODUCT(H38:H193,AB38:AB193))</f>
        <v>13.722013792284001</v>
      </c>
      <c r="AC211" s="293">
        <f>IF(AC36="kw",SUMPRODUCT(N38:N193,S38:S193,AC38:AC193),SUMPRODUCT(H38:H193,AC38:AC193))</f>
        <v>1362.6002718439199</v>
      </c>
      <c r="AD211" s="293">
        <f>IF(AD36="kw",SUMPRODUCT(N38:N193,S38:S193,AD38:AD193),SUMPRODUCT(H38:H193,AD38:AD193))</f>
        <v>3073.7310894716161</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A212" s="762"/>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3391177.86809</v>
      </c>
      <c r="Z212" s="328">
        <f>SUMPRODUCT(I38:I193,Z38:Z193)</f>
        <v>2388867.9939314001</v>
      </c>
      <c r="AA212" s="328">
        <f>IF(AA36="kw",SUMPRODUCT(N38:N193,T38:T193,AA38:AA193),SUMPRODUCT(I38:I193,AA38:AA193))</f>
        <v>14766.095186225879</v>
      </c>
      <c r="AB212" s="328">
        <f>IF(AB36="kw",SUMPRODUCT(N38:N193,T38:T193,AB38:AB193),SUMPRODUCT(I38:I193,AB38:AB193))</f>
        <v>13.722013792284001</v>
      </c>
      <c r="AC212" s="328">
        <f>IF(AC36="kw",SUMPRODUCT(N38:N193,T38:T193,AC38:AC193),SUMPRODUCT(I38:I193,AC38:AC193))</f>
        <v>1362.6002718439199</v>
      </c>
      <c r="AD212" s="328">
        <f>IF(AD36="kw",SUMPRODUCT(N38:N193,T38:T193,AD38:AD193),SUMPRODUCT(I38:I193,AD38:AD193))</f>
        <v>3073.7310894716161</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A213" s="762"/>
      <c r="B213" s="370" t="s">
        <v>593</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A214" s="762"/>
      <c r="B214" s="440"/>
    </row>
    <row r="215" spans="1:39" ht="15.75">
      <c r="A215" s="762"/>
      <c r="B215" s="440"/>
    </row>
    <row r="216" spans="1:39" ht="15.75">
      <c r="A216" s="762"/>
      <c r="B216" s="282" t="s">
        <v>274</v>
      </c>
      <c r="C216" s="283"/>
      <c r="D216" s="587" t="s">
        <v>527</v>
      </c>
      <c r="E216" s="255"/>
      <c r="F216" s="587"/>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A217" s="762"/>
      <c r="B217" s="826" t="s">
        <v>212</v>
      </c>
      <c r="C217" s="828" t="s">
        <v>33</v>
      </c>
      <c r="D217" s="286" t="s">
        <v>424</v>
      </c>
      <c r="E217" s="830" t="s">
        <v>210</v>
      </c>
      <c r="F217" s="831"/>
      <c r="G217" s="831"/>
      <c r="H217" s="831"/>
      <c r="I217" s="831"/>
      <c r="J217" s="831"/>
      <c r="K217" s="831"/>
      <c r="L217" s="831"/>
      <c r="M217" s="832"/>
      <c r="N217" s="836" t="s">
        <v>214</v>
      </c>
      <c r="O217" s="286" t="s">
        <v>425</v>
      </c>
      <c r="P217" s="830" t="s">
        <v>213</v>
      </c>
      <c r="Q217" s="831"/>
      <c r="R217" s="831"/>
      <c r="S217" s="831"/>
      <c r="T217" s="831"/>
      <c r="U217" s="831"/>
      <c r="V217" s="831"/>
      <c r="W217" s="831"/>
      <c r="X217" s="832"/>
      <c r="Y217" s="833" t="s">
        <v>244</v>
      </c>
      <c r="Z217" s="834"/>
      <c r="AA217" s="834"/>
      <c r="AB217" s="834"/>
      <c r="AC217" s="834"/>
      <c r="AD217" s="834"/>
      <c r="AE217" s="834"/>
      <c r="AF217" s="834"/>
      <c r="AG217" s="834"/>
      <c r="AH217" s="834"/>
      <c r="AI217" s="834"/>
      <c r="AJ217" s="834"/>
      <c r="AK217" s="834"/>
      <c r="AL217" s="834"/>
      <c r="AM217" s="835"/>
    </row>
    <row r="218" spans="1:39" ht="60.75" customHeight="1">
      <c r="A218" s="762"/>
      <c r="B218" s="827"/>
      <c r="C218" s="829"/>
      <c r="D218" s="287">
        <v>2016</v>
      </c>
      <c r="E218" s="287">
        <v>2017</v>
      </c>
      <c r="F218" s="287">
        <v>2018</v>
      </c>
      <c r="G218" s="287">
        <v>2019</v>
      </c>
      <c r="H218" s="287">
        <v>2020</v>
      </c>
      <c r="I218" s="287">
        <v>2021</v>
      </c>
      <c r="J218" s="287">
        <v>2022</v>
      </c>
      <c r="K218" s="287">
        <v>2023</v>
      </c>
      <c r="L218" s="287">
        <v>2024</v>
      </c>
      <c r="M218" s="287">
        <v>2025</v>
      </c>
      <c r="N218" s="837"/>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 50 kW</v>
      </c>
      <c r="AA218" s="287" t="str">
        <f>'1.  LRAMVA Summary'!F50</f>
        <v>General Service 50 - 4,999 kW</v>
      </c>
      <c r="AB218" s="287" t="str">
        <f>'1.  LRAMVA Summary'!G50</f>
        <v>General Service 3,000 - 4,999 kW</v>
      </c>
      <c r="AC218" s="287" t="str">
        <f>'1.  LRAMVA Summary'!H50</f>
        <v>Large Use - Regular</v>
      </c>
      <c r="AD218" s="287" t="str">
        <f>'1.  LRAMVA Summary'!I50</f>
        <v>Large Use - 3TS</v>
      </c>
      <c r="AE218" s="287" t="str">
        <f>'1.  LRAMVA Summary'!J50</f>
        <v>Large Use - Ford Annex</v>
      </c>
      <c r="AF218" s="287" t="str">
        <f>'1.  LRAMVA Summary'!K50</f>
        <v>Other</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A219" s="762"/>
      <c r="B219" s="516" t="s">
        <v>505</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v>
      </c>
      <c r="AE219" s="293" t="str">
        <f>'1.  LRAMVA Summary'!J51</f>
        <v>kW</v>
      </c>
      <c r="AF219" s="293" t="str">
        <f>'1.  LRAMVA Summary'!K51</f>
        <v>kW</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hidden="1" outlineLevel="1">
      <c r="A220" s="762"/>
      <c r="B220" s="290" t="s">
        <v>498</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762">
        <v>1</v>
      </c>
      <c r="B221" s="518"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idden="1" outlineLevel="1">
      <c r="A222" s="762"/>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1">Z221</f>
        <v>0</v>
      </c>
      <c r="AA222" s="413">
        <f t="shared" ref="AA222" si="552">AA221</f>
        <v>0</v>
      </c>
      <c r="AB222" s="413">
        <f t="shared" ref="AB222" si="553">AB221</f>
        <v>0</v>
      </c>
      <c r="AC222" s="413">
        <f t="shared" ref="AC222" si="554">AC221</f>
        <v>0</v>
      </c>
      <c r="AD222" s="413">
        <f t="shared" ref="AD222" si="555">AD221</f>
        <v>0</v>
      </c>
      <c r="AE222" s="413">
        <f t="shared" ref="AE222" si="556">AE221</f>
        <v>0</v>
      </c>
      <c r="AF222" s="413">
        <f t="shared" ref="AF222" si="557">AF221</f>
        <v>0</v>
      </c>
      <c r="AG222" s="413">
        <f t="shared" ref="AG222" si="558">AG221</f>
        <v>0</v>
      </c>
      <c r="AH222" s="413">
        <f t="shared" ref="AH222" si="559">AH221</f>
        <v>0</v>
      </c>
      <c r="AI222" s="413">
        <f t="shared" ref="AI222" si="560">AI221</f>
        <v>0</v>
      </c>
      <c r="AJ222" s="413">
        <f t="shared" ref="AJ222" si="561">AJ221</f>
        <v>0</v>
      </c>
      <c r="AK222" s="413">
        <f t="shared" ref="AK222" si="562">AK221</f>
        <v>0</v>
      </c>
      <c r="AL222" s="413">
        <f t="shared" ref="AL222" si="563">AL221</f>
        <v>0</v>
      </c>
      <c r="AM222" s="299"/>
    </row>
    <row r="223" spans="1:39" ht="15.75" hidden="1" outlineLevel="1">
      <c r="A223" s="762"/>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idden="1" outlineLevel="1">
      <c r="A224" s="762">
        <v>2</v>
      </c>
      <c r="B224" s="518"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idden="1" outlineLevel="1">
      <c r="A225" s="762"/>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64">Z224</f>
        <v>0</v>
      </c>
      <c r="AA225" s="413">
        <f t="shared" ref="AA225" si="565">AA224</f>
        <v>0</v>
      </c>
      <c r="AB225" s="413">
        <f t="shared" ref="AB225" si="566">AB224</f>
        <v>0</v>
      </c>
      <c r="AC225" s="413">
        <f t="shared" ref="AC225" si="567">AC224</f>
        <v>0</v>
      </c>
      <c r="AD225" s="413">
        <f t="shared" ref="AD225" si="568">AD224</f>
        <v>0</v>
      </c>
      <c r="AE225" s="413">
        <f t="shared" ref="AE225" si="569">AE224</f>
        <v>0</v>
      </c>
      <c r="AF225" s="413">
        <f t="shared" ref="AF225" si="570">AF224</f>
        <v>0</v>
      </c>
      <c r="AG225" s="413">
        <f t="shared" ref="AG225" si="571">AG224</f>
        <v>0</v>
      </c>
      <c r="AH225" s="413">
        <f t="shared" ref="AH225" si="572">AH224</f>
        <v>0</v>
      </c>
      <c r="AI225" s="413">
        <f t="shared" ref="AI225" si="573">AI224</f>
        <v>0</v>
      </c>
      <c r="AJ225" s="413">
        <f t="shared" ref="AJ225" si="574">AJ224</f>
        <v>0</v>
      </c>
      <c r="AK225" s="413">
        <f t="shared" ref="AK225" si="575">AK224</f>
        <v>0</v>
      </c>
      <c r="AL225" s="413">
        <f t="shared" ref="AL225" si="576">AL224</f>
        <v>0</v>
      </c>
      <c r="AM225" s="299"/>
    </row>
    <row r="226" spans="1:39" ht="15.75" hidden="1" outlineLevel="1">
      <c r="A226" s="762"/>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idden="1" outlineLevel="1">
      <c r="A227" s="762">
        <v>3</v>
      </c>
      <c r="B227" s="518"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idden="1" outlineLevel="1">
      <c r="A228" s="762"/>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77">Z227</f>
        <v>0</v>
      </c>
      <c r="AA228" s="413">
        <f t="shared" ref="AA228" si="578">AA227</f>
        <v>0</v>
      </c>
      <c r="AB228" s="413">
        <f t="shared" ref="AB228" si="579">AB227</f>
        <v>0</v>
      </c>
      <c r="AC228" s="413">
        <f t="shared" ref="AC228" si="580">AC227</f>
        <v>0</v>
      </c>
      <c r="AD228" s="413">
        <f t="shared" ref="AD228" si="581">AD227</f>
        <v>0</v>
      </c>
      <c r="AE228" s="413">
        <f t="shared" ref="AE228" si="582">AE227</f>
        <v>0</v>
      </c>
      <c r="AF228" s="413">
        <f t="shared" ref="AF228" si="583">AF227</f>
        <v>0</v>
      </c>
      <c r="AG228" s="413">
        <f t="shared" ref="AG228" si="584">AG227</f>
        <v>0</v>
      </c>
      <c r="AH228" s="413">
        <f t="shared" ref="AH228" si="585">AH227</f>
        <v>0</v>
      </c>
      <c r="AI228" s="413">
        <f t="shared" ref="AI228" si="586">AI227</f>
        <v>0</v>
      </c>
      <c r="AJ228" s="413">
        <f t="shared" ref="AJ228" si="587">AJ227</f>
        <v>0</v>
      </c>
      <c r="AK228" s="413">
        <f t="shared" ref="AK228" si="588">AK227</f>
        <v>0</v>
      </c>
      <c r="AL228" s="413">
        <f t="shared" ref="AL228" si="589">AL227</f>
        <v>0</v>
      </c>
      <c r="AM228" s="299"/>
    </row>
    <row r="229" spans="1:39" hidden="1" outlineLevel="1">
      <c r="A229" s="762"/>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idden="1" outlineLevel="1">
      <c r="A230" s="762">
        <v>4</v>
      </c>
      <c r="B230" s="518"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idden="1" outlineLevel="1">
      <c r="A231" s="762"/>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0">Z230</f>
        <v>0</v>
      </c>
      <c r="AA231" s="413">
        <f t="shared" ref="AA231" si="591">AA230</f>
        <v>0</v>
      </c>
      <c r="AB231" s="413">
        <f t="shared" ref="AB231" si="592">AB230</f>
        <v>0</v>
      </c>
      <c r="AC231" s="413">
        <f t="shared" ref="AC231" si="593">AC230</f>
        <v>0</v>
      </c>
      <c r="AD231" s="413">
        <f t="shared" ref="AD231" si="594">AD230</f>
        <v>0</v>
      </c>
      <c r="AE231" s="413">
        <f t="shared" ref="AE231" si="595">AE230</f>
        <v>0</v>
      </c>
      <c r="AF231" s="413">
        <f t="shared" ref="AF231" si="596">AF230</f>
        <v>0</v>
      </c>
      <c r="AG231" s="413">
        <f t="shared" ref="AG231" si="597">AG230</f>
        <v>0</v>
      </c>
      <c r="AH231" s="413">
        <f t="shared" ref="AH231" si="598">AH230</f>
        <v>0</v>
      </c>
      <c r="AI231" s="413">
        <f t="shared" ref="AI231" si="599">AI230</f>
        <v>0</v>
      </c>
      <c r="AJ231" s="413">
        <f t="shared" ref="AJ231" si="600">AJ230</f>
        <v>0</v>
      </c>
      <c r="AK231" s="413">
        <f t="shared" ref="AK231" si="601">AK230</f>
        <v>0</v>
      </c>
      <c r="AL231" s="413">
        <f t="shared" ref="AL231" si="602">AL230</f>
        <v>0</v>
      </c>
      <c r="AM231" s="299"/>
    </row>
    <row r="232" spans="1:39" hidden="1" outlineLevel="1">
      <c r="A232" s="762"/>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hidden="1" outlineLevel="1">
      <c r="A233" s="762">
        <v>5</v>
      </c>
      <c r="B233" s="518"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idden="1" outlineLevel="1">
      <c r="A234" s="762"/>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03">Z233</f>
        <v>0</v>
      </c>
      <c r="AA234" s="413">
        <f t="shared" ref="AA234" si="604">AA233</f>
        <v>0</v>
      </c>
      <c r="AB234" s="413">
        <f t="shared" ref="AB234" si="605">AB233</f>
        <v>0</v>
      </c>
      <c r="AC234" s="413">
        <f t="shared" ref="AC234" si="606">AC233</f>
        <v>0</v>
      </c>
      <c r="AD234" s="413">
        <f t="shared" ref="AD234" si="607">AD233</f>
        <v>0</v>
      </c>
      <c r="AE234" s="413">
        <f t="shared" ref="AE234" si="608">AE233</f>
        <v>0</v>
      </c>
      <c r="AF234" s="413">
        <f t="shared" ref="AF234" si="609">AF233</f>
        <v>0</v>
      </c>
      <c r="AG234" s="413">
        <f t="shared" ref="AG234" si="610">AG233</f>
        <v>0</v>
      </c>
      <c r="AH234" s="413">
        <f t="shared" ref="AH234" si="611">AH233</f>
        <v>0</v>
      </c>
      <c r="AI234" s="413">
        <f t="shared" ref="AI234" si="612">AI233</f>
        <v>0</v>
      </c>
      <c r="AJ234" s="413">
        <f t="shared" ref="AJ234" si="613">AJ233</f>
        <v>0</v>
      </c>
      <c r="AK234" s="413">
        <f t="shared" ref="AK234" si="614">AK233</f>
        <v>0</v>
      </c>
      <c r="AL234" s="413">
        <f t="shared" ref="AL234" si="615">AL233</f>
        <v>0</v>
      </c>
      <c r="AM234" s="299"/>
    </row>
    <row r="235" spans="1:39" hidden="1" outlineLevel="1">
      <c r="A235" s="762"/>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hidden="1" outlineLevel="1">
      <c r="A236" s="762"/>
      <c r="B236" s="321" t="s">
        <v>499</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idden="1" outlineLevel="1">
      <c r="A237" s="762">
        <v>6</v>
      </c>
      <c r="B237" s="518"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idden="1" outlineLevel="1">
      <c r="A238" s="762"/>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16">Z237</f>
        <v>0</v>
      </c>
      <c r="AA238" s="413">
        <f t="shared" ref="AA238" si="617">AA237</f>
        <v>0</v>
      </c>
      <c r="AB238" s="413">
        <f t="shared" ref="AB238" si="618">AB237</f>
        <v>0</v>
      </c>
      <c r="AC238" s="413">
        <f t="shared" ref="AC238" si="619">AC237</f>
        <v>0</v>
      </c>
      <c r="AD238" s="413">
        <f t="shared" ref="AD238" si="620">AD237</f>
        <v>0</v>
      </c>
      <c r="AE238" s="413">
        <f t="shared" ref="AE238" si="621">AE237</f>
        <v>0</v>
      </c>
      <c r="AF238" s="413">
        <f t="shared" ref="AF238" si="622">AF237</f>
        <v>0</v>
      </c>
      <c r="AG238" s="413">
        <f t="shared" ref="AG238" si="623">AG237</f>
        <v>0</v>
      </c>
      <c r="AH238" s="413">
        <f t="shared" ref="AH238" si="624">AH237</f>
        <v>0</v>
      </c>
      <c r="AI238" s="413">
        <f t="shared" ref="AI238" si="625">AI237</f>
        <v>0</v>
      </c>
      <c r="AJ238" s="413">
        <f t="shared" ref="AJ238" si="626">AJ237</f>
        <v>0</v>
      </c>
      <c r="AK238" s="413">
        <f t="shared" ref="AK238" si="627">AK237</f>
        <v>0</v>
      </c>
      <c r="AL238" s="413">
        <f t="shared" ref="AL238" si="628">AL237</f>
        <v>0</v>
      </c>
      <c r="AM238" s="313"/>
    </row>
    <row r="239" spans="1:39" hidden="1" outlineLevel="1">
      <c r="A239" s="762"/>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hidden="1" outlineLevel="1">
      <c r="A240" s="762">
        <v>7</v>
      </c>
      <c r="B240" s="518"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idden="1" outlineLevel="1">
      <c r="A241" s="762"/>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29">Z240</f>
        <v>0</v>
      </c>
      <c r="AA241" s="413">
        <f t="shared" ref="AA241" si="630">AA240</f>
        <v>0</v>
      </c>
      <c r="AB241" s="413">
        <f t="shared" ref="AB241" si="631">AB240</f>
        <v>0</v>
      </c>
      <c r="AC241" s="413">
        <f t="shared" ref="AC241" si="632">AC240</f>
        <v>0</v>
      </c>
      <c r="AD241" s="413">
        <f t="shared" ref="AD241" si="633">AD240</f>
        <v>0</v>
      </c>
      <c r="AE241" s="413">
        <f t="shared" ref="AE241" si="634">AE240</f>
        <v>0</v>
      </c>
      <c r="AF241" s="413">
        <f t="shared" ref="AF241" si="635">AF240</f>
        <v>0</v>
      </c>
      <c r="AG241" s="413">
        <f t="shared" ref="AG241" si="636">AG240</f>
        <v>0</v>
      </c>
      <c r="AH241" s="413">
        <f t="shared" ref="AH241" si="637">AH240</f>
        <v>0</v>
      </c>
      <c r="AI241" s="413">
        <f t="shared" ref="AI241" si="638">AI240</f>
        <v>0</v>
      </c>
      <c r="AJ241" s="413">
        <f t="shared" ref="AJ241" si="639">AJ240</f>
        <v>0</v>
      </c>
      <c r="AK241" s="413">
        <f t="shared" ref="AK241" si="640">AK240</f>
        <v>0</v>
      </c>
      <c r="AL241" s="413">
        <f t="shared" ref="AL241" si="641">AL240</f>
        <v>0</v>
      </c>
      <c r="AM241" s="313"/>
    </row>
    <row r="242" spans="1:39" hidden="1" outlineLevel="1">
      <c r="A242" s="762"/>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hidden="1" outlineLevel="1">
      <c r="A243" s="762">
        <v>8</v>
      </c>
      <c r="B243" s="518"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idden="1" outlineLevel="1">
      <c r="A244" s="762"/>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2">Z243</f>
        <v>0</v>
      </c>
      <c r="AA244" s="413">
        <f t="shared" ref="AA244" si="643">AA243</f>
        <v>0</v>
      </c>
      <c r="AB244" s="413">
        <f t="shared" ref="AB244" si="644">AB243</f>
        <v>0</v>
      </c>
      <c r="AC244" s="413">
        <f t="shared" ref="AC244" si="645">AC243</f>
        <v>0</v>
      </c>
      <c r="AD244" s="413">
        <f t="shared" ref="AD244" si="646">AD243</f>
        <v>0</v>
      </c>
      <c r="AE244" s="413">
        <f t="shared" ref="AE244" si="647">AE243</f>
        <v>0</v>
      </c>
      <c r="AF244" s="413">
        <f t="shared" ref="AF244" si="648">AF243</f>
        <v>0</v>
      </c>
      <c r="AG244" s="413">
        <f t="shared" ref="AG244" si="649">AG243</f>
        <v>0</v>
      </c>
      <c r="AH244" s="413">
        <f t="shared" ref="AH244" si="650">AH243</f>
        <v>0</v>
      </c>
      <c r="AI244" s="413">
        <f t="shared" ref="AI244" si="651">AI243</f>
        <v>0</v>
      </c>
      <c r="AJ244" s="413">
        <f t="shared" ref="AJ244" si="652">AJ243</f>
        <v>0</v>
      </c>
      <c r="AK244" s="413">
        <f t="shared" ref="AK244" si="653">AK243</f>
        <v>0</v>
      </c>
      <c r="AL244" s="413">
        <f t="shared" ref="AL244" si="654">AL243</f>
        <v>0</v>
      </c>
      <c r="AM244" s="313"/>
    </row>
    <row r="245" spans="1:39" hidden="1" outlineLevel="1">
      <c r="A245" s="762"/>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hidden="1" outlineLevel="1">
      <c r="A246" s="762">
        <v>9</v>
      </c>
      <c r="B246" s="518"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idden="1" outlineLevel="1">
      <c r="A247" s="762"/>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55">Z246</f>
        <v>0</v>
      </c>
      <c r="AA247" s="413">
        <f t="shared" ref="AA247" si="656">AA246</f>
        <v>0</v>
      </c>
      <c r="AB247" s="413">
        <f t="shared" ref="AB247" si="657">AB246</f>
        <v>0</v>
      </c>
      <c r="AC247" s="413">
        <f t="shared" ref="AC247" si="658">AC246</f>
        <v>0</v>
      </c>
      <c r="AD247" s="413">
        <f t="shared" ref="AD247" si="659">AD246</f>
        <v>0</v>
      </c>
      <c r="AE247" s="413">
        <f t="shared" ref="AE247" si="660">AE246</f>
        <v>0</v>
      </c>
      <c r="AF247" s="413">
        <f t="shared" ref="AF247" si="661">AF246</f>
        <v>0</v>
      </c>
      <c r="AG247" s="413">
        <f t="shared" ref="AG247" si="662">AG246</f>
        <v>0</v>
      </c>
      <c r="AH247" s="413">
        <f t="shared" ref="AH247" si="663">AH246</f>
        <v>0</v>
      </c>
      <c r="AI247" s="413">
        <f t="shared" ref="AI247" si="664">AI246</f>
        <v>0</v>
      </c>
      <c r="AJ247" s="413">
        <f t="shared" ref="AJ247" si="665">AJ246</f>
        <v>0</v>
      </c>
      <c r="AK247" s="413">
        <f t="shared" ref="AK247" si="666">AK246</f>
        <v>0</v>
      </c>
      <c r="AL247" s="413">
        <f t="shared" ref="AL247" si="667">AL246</f>
        <v>0</v>
      </c>
      <c r="AM247" s="313"/>
    </row>
    <row r="248" spans="1:39" hidden="1" outlineLevel="1">
      <c r="A248" s="762"/>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hidden="1" outlineLevel="1">
      <c r="A249" s="762">
        <v>10</v>
      </c>
      <c r="B249" s="518"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idden="1" outlineLevel="1">
      <c r="A250" s="762"/>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68">Z249</f>
        <v>0</v>
      </c>
      <c r="AA250" s="413">
        <f t="shared" ref="AA250" si="669">AA249</f>
        <v>0</v>
      </c>
      <c r="AB250" s="413">
        <f t="shared" ref="AB250" si="670">AB249</f>
        <v>0</v>
      </c>
      <c r="AC250" s="413">
        <f t="shared" ref="AC250" si="671">AC249</f>
        <v>0</v>
      </c>
      <c r="AD250" s="413">
        <f t="shared" ref="AD250" si="672">AD249</f>
        <v>0</v>
      </c>
      <c r="AE250" s="413">
        <f t="shared" ref="AE250" si="673">AE249</f>
        <v>0</v>
      </c>
      <c r="AF250" s="413">
        <f t="shared" ref="AF250" si="674">AF249</f>
        <v>0</v>
      </c>
      <c r="AG250" s="413">
        <f t="shared" ref="AG250" si="675">AG249</f>
        <v>0</v>
      </c>
      <c r="AH250" s="413">
        <f t="shared" ref="AH250" si="676">AH249</f>
        <v>0</v>
      </c>
      <c r="AI250" s="413">
        <f t="shared" ref="AI250" si="677">AI249</f>
        <v>0</v>
      </c>
      <c r="AJ250" s="413">
        <f t="shared" ref="AJ250" si="678">AJ249</f>
        <v>0</v>
      </c>
      <c r="AK250" s="413">
        <f t="shared" ref="AK250" si="679">AK249</f>
        <v>0</v>
      </c>
      <c r="AL250" s="413">
        <f t="shared" ref="AL250" si="680">AL249</f>
        <v>0</v>
      </c>
      <c r="AM250" s="313"/>
    </row>
    <row r="251" spans="1:39" hidden="1" outlineLevel="1">
      <c r="A251" s="762"/>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hidden="1" outlineLevel="1">
      <c r="A252" s="762"/>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hidden="1" outlineLevel="1">
      <c r="A253" s="762">
        <v>11</v>
      </c>
      <c r="B253" s="518"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idden="1" outlineLevel="1">
      <c r="A254" s="762"/>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1">Z253</f>
        <v>0</v>
      </c>
      <c r="AA254" s="413">
        <f t="shared" ref="AA254" si="682">AA253</f>
        <v>0</v>
      </c>
      <c r="AB254" s="413">
        <f t="shared" ref="AB254" si="683">AB253</f>
        <v>0</v>
      </c>
      <c r="AC254" s="413">
        <f t="shared" ref="AC254" si="684">AC253</f>
        <v>0</v>
      </c>
      <c r="AD254" s="413">
        <f t="shared" ref="AD254" si="685">AD253</f>
        <v>0</v>
      </c>
      <c r="AE254" s="413">
        <f t="shared" ref="AE254" si="686">AE253</f>
        <v>0</v>
      </c>
      <c r="AF254" s="413">
        <f t="shared" ref="AF254" si="687">AF253</f>
        <v>0</v>
      </c>
      <c r="AG254" s="413">
        <f t="shared" ref="AG254" si="688">AG253</f>
        <v>0</v>
      </c>
      <c r="AH254" s="413">
        <f t="shared" ref="AH254" si="689">AH253</f>
        <v>0</v>
      </c>
      <c r="AI254" s="413">
        <f t="shared" ref="AI254" si="690">AI253</f>
        <v>0</v>
      </c>
      <c r="AJ254" s="413">
        <f t="shared" ref="AJ254" si="691">AJ253</f>
        <v>0</v>
      </c>
      <c r="AK254" s="413">
        <f t="shared" ref="AK254" si="692">AK253</f>
        <v>0</v>
      </c>
      <c r="AL254" s="413">
        <f t="shared" ref="AL254" si="693">AL253</f>
        <v>0</v>
      </c>
      <c r="AM254" s="299"/>
    </row>
    <row r="255" spans="1:39" hidden="1" outlineLevel="1">
      <c r="A255" s="762"/>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hidden="1" outlineLevel="1">
      <c r="A256" s="762">
        <v>12</v>
      </c>
      <c r="B256" s="518"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idden="1" outlineLevel="1">
      <c r="A257" s="762"/>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694">Z256</f>
        <v>0</v>
      </c>
      <c r="AA257" s="413">
        <f t="shared" ref="AA257" si="695">AA256</f>
        <v>0</v>
      </c>
      <c r="AB257" s="413">
        <f t="shared" ref="AB257" si="696">AB256</f>
        <v>0</v>
      </c>
      <c r="AC257" s="413">
        <f t="shared" ref="AC257" si="697">AC256</f>
        <v>0</v>
      </c>
      <c r="AD257" s="413">
        <f t="shared" ref="AD257" si="698">AD256</f>
        <v>0</v>
      </c>
      <c r="AE257" s="413">
        <f t="shared" ref="AE257" si="699">AE256</f>
        <v>0</v>
      </c>
      <c r="AF257" s="413">
        <f t="shared" ref="AF257" si="700">AF256</f>
        <v>0</v>
      </c>
      <c r="AG257" s="413">
        <f t="shared" ref="AG257" si="701">AG256</f>
        <v>0</v>
      </c>
      <c r="AH257" s="413">
        <f t="shared" ref="AH257" si="702">AH256</f>
        <v>0</v>
      </c>
      <c r="AI257" s="413">
        <f t="shared" ref="AI257" si="703">AI256</f>
        <v>0</v>
      </c>
      <c r="AJ257" s="413">
        <f t="shared" ref="AJ257" si="704">AJ256</f>
        <v>0</v>
      </c>
      <c r="AK257" s="413">
        <f t="shared" ref="AK257" si="705">AK256</f>
        <v>0</v>
      </c>
      <c r="AL257" s="413">
        <f t="shared" ref="AL257" si="706">AL256</f>
        <v>0</v>
      </c>
      <c r="AM257" s="299"/>
    </row>
    <row r="258" spans="1:40" hidden="1" outlineLevel="1">
      <c r="A258" s="762"/>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hidden="1" outlineLevel="1">
      <c r="A259" s="762">
        <v>13</v>
      </c>
      <c r="B259" s="518"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idden="1" outlineLevel="1">
      <c r="A260" s="762"/>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07">Z259</f>
        <v>0</v>
      </c>
      <c r="AA260" s="413">
        <f t="shared" ref="AA260" si="708">AA259</f>
        <v>0</v>
      </c>
      <c r="AB260" s="413">
        <f t="shared" ref="AB260" si="709">AB259</f>
        <v>0</v>
      </c>
      <c r="AC260" s="413">
        <f t="shared" ref="AC260" si="710">AC259</f>
        <v>0</v>
      </c>
      <c r="AD260" s="413">
        <f t="shared" ref="AD260" si="711">AD259</f>
        <v>0</v>
      </c>
      <c r="AE260" s="413">
        <f t="shared" ref="AE260" si="712">AE259</f>
        <v>0</v>
      </c>
      <c r="AF260" s="413">
        <f t="shared" ref="AF260" si="713">AF259</f>
        <v>0</v>
      </c>
      <c r="AG260" s="413">
        <f t="shared" ref="AG260" si="714">AG259</f>
        <v>0</v>
      </c>
      <c r="AH260" s="413">
        <f t="shared" ref="AH260" si="715">AH259</f>
        <v>0</v>
      </c>
      <c r="AI260" s="413">
        <f t="shared" ref="AI260" si="716">AI259</f>
        <v>0</v>
      </c>
      <c r="AJ260" s="413">
        <f t="shared" ref="AJ260" si="717">AJ259</f>
        <v>0</v>
      </c>
      <c r="AK260" s="413">
        <f t="shared" ref="AK260" si="718">AK259</f>
        <v>0</v>
      </c>
      <c r="AL260" s="413">
        <f t="shared" ref="AL260" si="719">AL259</f>
        <v>0</v>
      </c>
      <c r="AM260" s="308"/>
    </row>
    <row r="261" spans="1:40" hidden="1" outlineLevel="1">
      <c r="A261" s="762"/>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hidden="1" outlineLevel="1">
      <c r="A262" s="762"/>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idden="1" outlineLevel="1">
      <c r="A263" s="76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idden="1" outlineLevel="1">
      <c r="A264" s="762"/>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0">Z263</f>
        <v>0</v>
      </c>
      <c r="AA264" s="413">
        <f t="shared" ref="AA264" si="721">AA263</f>
        <v>0</v>
      </c>
      <c r="AB264" s="413">
        <f t="shared" ref="AB264" si="722">AB263</f>
        <v>0</v>
      </c>
      <c r="AC264" s="413">
        <f t="shared" ref="AC264" si="723">AC263</f>
        <v>0</v>
      </c>
      <c r="AD264" s="413">
        <f t="shared" ref="AD264" si="724">AD263</f>
        <v>0</v>
      </c>
      <c r="AE264" s="413">
        <f t="shared" ref="AE264" si="725">AE263</f>
        <v>0</v>
      </c>
      <c r="AF264" s="413">
        <f t="shared" ref="AF264" si="726">AF263</f>
        <v>0</v>
      </c>
      <c r="AG264" s="413">
        <f t="shared" ref="AG264" si="727">AG263</f>
        <v>0</v>
      </c>
      <c r="AH264" s="413">
        <f t="shared" ref="AH264" si="728">AH263</f>
        <v>0</v>
      </c>
      <c r="AI264" s="413">
        <f t="shared" ref="AI264" si="729">AI263</f>
        <v>0</v>
      </c>
      <c r="AJ264" s="413">
        <f t="shared" ref="AJ264" si="730">AJ263</f>
        <v>0</v>
      </c>
      <c r="AK264" s="413">
        <f t="shared" ref="AK264" si="731">AK263</f>
        <v>0</v>
      </c>
      <c r="AL264" s="413">
        <f t="shared" ref="AL264" si="732">AL263</f>
        <v>0</v>
      </c>
      <c r="AM264" s="299"/>
    </row>
    <row r="265" spans="1:40" hidden="1" outlineLevel="1">
      <c r="A265" s="763"/>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27"/>
    </row>
    <row r="266" spans="1:40" s="311" customFormat="1" ht="15.75" hidden="1" outlineLevel="1">
      <c r="A266" s="763"/>
      <c r="B266" s="290" t="s">
        <v>491</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5"/>
      <c r="AN266" s="628"/>
    </row>
    <row r="267" spans="1:40" hidden="1" outlineLevel="1">
      <c r="A267" s="762">
        <v>15</v>
      </c>
      <c r="B267" s="296" t="s">
        <v>496</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idden="1" outlineLevel="1">
      <c r="A268" s="762"/>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33">Z267</f>
        <v>0</v>
      </c>
      <c r="AA268" s="413">
        <f t="shared" si="733"/>
        <v>0</v>
      </c>
      <c r="AB268" s="413">
        <f t="shared" si="733"/>
        <v>0</v>
      </c>
      <c r="AC268" s="413">
        <f t="shared" si="733"/>
        <v>0</v>
      </c>
      <c r="AD268" s="413">
        <f t="shared" si="733"/>
        <v>0</v>
      </c>
      <c r="AE268" s="413">
        <f t="shared" si="733"/>
        <v>0</v>
      </c>
      <c r="AF268" s="413">
        <f t="shared" si="733"/>
        <v>0</v>
      </c>
      <c r="AG268" s="413">
        <f t="shared" si="733"/>
        <v>0</v>
      </c>
      <c r="AH268" s="413">
        <f t="shared" si="733"/>
        <v>0</v>
      </c>
      <c r="AI268" s="413">
        <f t="shared" si="733"/>
        <v>0</v>
      </c>
      <c r="AJ268" s="413">
        <f t="shared" si="733"/>
        <v>0</v>
      </c>
      <c r="AK268" s="413">
        <f t="shared" si="733"/>
        <v>0</v>
      </c>
      <c r="AL268" s="413">
        <f t="shared" si="733"/>
        <v>0</v>
      </c>
      <c r="AM268" s="299"/>
    </row>
    <row r="269" spans="1:40" hidden="1" outlineLevel="1">
      <c r="A269" s="762"/>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idden="1" outlineLevel="1">
      <c r="A270" s="762">
        <v>16</v>
      </c>
      <c r="B270" s="326" t="s">
        <v>492</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idden="1" outlineLevel="1">
      <c r="A271" s="762"/>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34">Z270</f>
        <v>0</v>
      </c>
      <c r="AA271" s="413">
        <f t="shared" si="734"/>
        <v>0</v>
      </c>
      <c r="AB271" s="413">
        <f t="shared" si="734"/>
        <v>0</v>
      </c>
      <c r="AC271" s="413">
        <f t="shared" si="734"/>
        <v>0</v>
      </c>
      <c r="AD271" s="413">
        <f t="shared" si="734"/>
        <v>0</v>
      </c>
      <c r="AE271" s="413">
        <f t="shared" si="734"/>
        <v>0</v>
      </c>
      <c r="AF271" s="413">
        <f t="shared" si="734"/>
        <v>0</v>
      </c>
      <c r="AG271" s="413">
        <f t="shared" si="734"/>
        <v>0</v>
      </c>
      <c r="AH271" s="413">
        <f t="shared" si="734"/>
        <v>0</v>
      </c>
      <c r="AI271" s="413">
        <f t="shared" si="734"/>
        <v>0</v>
      </c>
      <c r="AJ271" s="413">
        <f t="shared" si="734"/>
        <v>0</v>
      </c>
      <c r="AK271" s="413">
        <f t="shared" si="734"/>
        <v>0</v>
      </c>
      <c r="AL271" s="413">
        <f t="shared" si="734"/>
        <v>0</v>
      </c>
      <c r="AM271" s="299"/>
    </row>
    <row r="272" spans="1:40" s="285" customFormat="1" hidden="1" outlineLevel="1">
      <c r="A272" s="76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hidden="1" outlineLevel="1">
      <c r="A273" s="762"/>
      <c r="B273" s="517" t="s">
        <v>497</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idden="1" outlineLevel="1">
      <c r="A274" s="762">
        <v>17</v>
      </c>
      <c r="B274" s="518"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idden="1" outlineLevel="1">
      <c r="A275" s="762"/>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35">Z274</f>
        <v>0</v>
      </c>
      <c r="AA275" s="413">
        <f t="shared" si="735"/>
        <v>0</v>
      </c>
      <c r="AB275" s="413">
        <f t="shared" si="735"/>
        <v>0</v>
      </c>
      <c r="AC275" s="413">
        <f t="shared" si="735"/>
        <v>0</v>
      </c>
      <c r="AD275" s="413">
        <f t="shared" si="735"/>
        <v>0</v>
      </c>
      <c r="AE275" s="413">
        <f t="shared" si="735"/>
        <v>0</v>
      </c>
      <c r="AF275" s="413">
        <f t="shared" si="735"/>
        <v>0</v>
      </c>
      <c r="AG275" s="413">
        <f t="shared" si="735"/>
        <v>0</v>
      </c>
      <c r="AH275" s="413">
        <f t="shared" si="735"/>
        <v>0</v>
      </c>
      <c r="AI275" s="413">
        <f t="shared" si="735"/>
        <v>0</v>
      </c>
      <c r="AJ275" s="413">
        <f t="shared" si="735"/>
        <v>0</v>
      </c>
      <c r="AK275" s="413">
        <f t="shared" si="735"/>
        <v>0</v>
      </c>
      <c r="AL275" s="413">
        <f t="shared" si="735"/>
        <v>0</v>
      </c>
      <c r="AM275" s="308"/>
    </row>
    <row r="276" spans="1:39" hidden="1" outlineLevel="1">
      <c r="A276" s="762"/>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idden="1" outlineLevel="1">
      <c r="A277" s="762">
        <v>18</v>
      </c>
      <c r="B277" s="518"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hidden="1" outlineLevel="1">
      <c r="A278" s="762"/>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36">Z277</f>
        <v>0</v>
      </c>
      <c r="AA278" s="413">
        <f t="shared" si="736"/>
        <v>0</v>
      </c>
      <c r="AB278" s="413">
        <f t="shared" si="736"/>
        <v>0</v>
      </c>
      <c r="AC278" s="413">
        <f t="shared" si="736"/>
        <v>0</v>
      </c>
      <c r="AD278" s="413">
        <f t="shared" si="736"/>
        <v>0</v>
      </c>
      <c r="AE278" s="413">
        <f t="shared" si="736"/>
        <v>0</v>
      </c>
      <c r="AF278" s="413">
        <f t="shared" si="736"/>
        <v>0</v>
      </c>
      <c r="AG278" s="413">
        <f t="shared" si="736"/>
        <v>0</v>
      </c>
      <c r="AH278" s="413">
        <f t="shared" si="736"/>
        <v>0</v>
      </c>
      <c r="AI278" s="413">
        <f t="shared" si="736"/>
        <v>0</v>
      </c>
      <c r="AJ278" s="413">
        <f t="shared" si="736"/>
        <v>0</v>
      </c>
      <c r="AK278" s="413">
        <f t="shared" si="736"/>
        <v>0</v>
      </c>
      <c r="AL278" s="413">
        <f t="shared" si="736"/>
        <v>0</v>
      </c>
      <c r="AM278" s="308"/>
    </row>
    <row r="279" spans="1:39" hidden="1" outlineLevel="1">
      <c r="A279" s="762"/>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idden="1" outlineLevel="1">
      <c r="A280" s="762">
        <v>19</v>
      </c>
      <c r="B280" s="518"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idden="1" outlineLevel="1">
      <c r="A281" s="762"/>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37">Z280</f>
        <v>0</v>
      </c>
      <c r="AA281" s="413">
        <f t="shared" si="737"/>
        <v>0</v>
      </c>
      <c r="AB281" s="413">
        <f t="shared" si="737"/>
        <v>0</v>
      </c>
      <c r="AC281" s="413">
        <f t="shared" si="737"/>
        <v>0</v>
      </c>
      <c r="AD281" s="413">
        <f t="shared" si="737"/>
        <v>0</v>
      </c>
      <c r="AE281" s="413">
        <f t="shared" si="737"/>
        <v>0</v>
      </c>
      <c r="AF281" s="413">
        <f t="shared" si="737"/>
        <v>0</v>
      </c>
      <c r="AG281" s="413">
        <f t="shared" si="737"/>
        <v>0</v>
      </c>
      <c r="AH281" s="413">
        <f t="shared" si="737"/>
        <v>0</v>
      </c>
      <c r="AI281" s="413">
        <f t="shared" si="737"/>
        <v>0</v>
      </c>
      <c r="AJ281" s="413">
        <f t="shared" si="737"/>
        <v>0</v>
      </c>
      <c r="AK281" s="413">
        <f t="shared" si="737"/>
        <v>0</v>
      </c>
      <c r="AL281" s="413">
        <f t="shared" si="737"/>
        <v>0</v>
      </c>
      <c r="AM281" s="299"/>
    </row>
    <row r="282" spans="1:39" hidden="1" outlineLevel="1">
      <c r="A282" s="762"/>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hidden="1" outlineLevel="1">
      <c r="A283" s="762">
        <v>20</v>
      </c>
      <c r="B283" s="518"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idden="1" outlineLevel="1">
      <c r="A284" s="762"/>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38">Y283</f>
        <v>0</v>
      </c>
      <c r="Z284" s="413">
        <f t="shared" si="738"/>
        <v>0</v>
      </c>
      <c r="AA284" s="413">
        <f t="shared" si="738"/>
        <v>0</v>
      </c>
      <c r="AB284" s="413">
        <f t="shared" si="738"/>
        <v>0</v>
      </c>
      <c r="AC284" s="413">
        <f t="shared" si="738"/>
        <v>0</v>
      </c>
      <c r="AD284" s="413">
        <f t="shared" si="738"/>
        <v>0</v>
      </c>
      <c r="AE284" s="413">
        <f t="shared" si="738"/>
        <v>0</v>
      </c>
      <c r="AF284" s="413">
        <f t="shared" si="738"/>
        <v>0</v>
      </c>
      <c r="AG284" s="413">
        <f t="shared" si="738"/>
        <v>0</v>
      </c>
      <c r="AH284" s="413">
        <f t="shared" si="738"/>
        <v>0</v>
      </c>
      <c r="AI284" s="413">
        <f t="shared" si="738"/>
        <v>0</v>
      </c>
      <c r="AJ284" s="413">
        <f t="shared" si="738"/>
        <v>0</v>
      </c>
      <c r="AK284" s="413">
        <f t="shared" si="738"/>
        <v>0</v>
      </c>
      <c r="AL284" s="413">
        <f t="shared" si="738"/>
        <v>0</v>
      </c>
      <c r="AM284" s="308"/>
    </row>
    <row r="285" spans="1:39" ht="15.75" hidden="1" outlineLevel="1">
      <c r="A285" s="762"/>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hidden="1" outlineLevel="1">
      <c r="A286" s="762"/>
      <c r="B286" s="516" t="s">
        <v>504</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hidden="1" outlineLevel="1">
      <c r="A287" s="762"/>
      <c r="B287" s="290" t="s">
        <v>500</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hidden="1" outlineLevel="1">
      <c r="A288" s="762" t="s">
        <v>878</v>
      </c>
      <c r="B288" s="518" t="s">
        <v>114</v>
      </c>
      <c r="C288" s="293" t="s">
        <v>25</v>
      </c>
      <c r="D288" s="297">
        <v>6293911.8779999996</v>
      </c>
      <c r="E288" s="297">
        <v>6293911.8779999996</v>
      </c>
      <c r="F288" s="297">
        <v>6293911.8779999996</v>
      </c>
      <c r="G288" s="297">
        <v>6293911.8779999996</v>
      </c>
      <c r="H288" s="297">
        <v>6293911.8779999996</v>
      </c>
      <c r="I288" s="297">
        <v>6293911.8779999996</v>
      </c>
      <c r="J288" s="297">
        <v>6293911.8779999996</v>
      </c>
      <c r="K288" s="297">
        <v>6292984.9019999998</v>
      </c>
      <c r="L288" s="297">
        <v>6292984.9019999998</v>
      </c>
      <c r="M288" s="297">
        <v>6265010.4340000004</v>
      </c>
      <c r="N288" s="293"/>
      <c r="O288" s="297">
        <v>408.64615579999997</v>
      </c>
      <c r="P288" s="297">
        <v>408.64615579999997</v>
      </c>
      <c r="Q288" s="297">
        <v>408.64615579999997</v>
      </c>
      <c r="R288" s="297">
        <v>408.64615579999997</v>
      </c>
      <c r="S288" s="297">
        <v>408.64615579999997</v>
      </c>
      <c r="T288" s="297">
        <v>408.64615579999997</v>
      </c>
      <c r="U288" s="297">
        <v>408.64615579999997</v>
      </c>
      <c r="V288" s="297">
        <v>408.63782650000002</v>
      </c>
      <c r="W288" s="297">
        <v>408.63782650000002</v>
      </c>
      <c r="X288" s="297">
        <v>406.88166489999998</v>
      </c>
      <c r="Y288" s="412">
        <v>1</v>
      </c>
      <c r="Z288" s="412">
        <v>0</v>
      </c>
      <c r="AA288" s="412">
        <v>0</v>
      </c>
      <c r="AB288" s="412">
        <v>0</v>
      </c>
      <c r="AC288" s="412">
        <v>0</v>
      </c>
      <c r="AD288" s="412">
        <v>0</v>
      </c>
      <c r="AE288" s="412">
        <v>0</v>
      </c>
      <c r="AF288" s="412">
        <v>0</v>
      </c>
      <c r="AG288" s="412"/>
      <c r="AH288" s="412"/>
      <c r="AI288" s="412"/>
      <c r="AJ288" s="412"/>
      <c r="AK288" s="412"/>
      <c r="AL288" s="412"/>
      <c r="AM288" s="298">
        <f>SUM(Y288:AL288)</f>
        <v>1</v>
      </c>
    </row>
    <row r="289" spans="1:39" hidden="1" outlineLevel="1">
      <c r="A289" s="762"/>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39">Z288</f>
        <v>0</v>
      </c>
      <c r="AA289" s="413">
        <f t="shared" ref="AA289" si="740">AA288</f>
        <v>0</v>
      </c>
      <c r="AB289" s="413">
        <f t="shared" ref="AB289" si="741">AB288</f>
        <v>0</v>
      </c>
      <c r="AC289" s="413">
        <f t="shared" ref="AC289" si="742">AC288</f>
        <v>0</v>
      </c>
      <c r="AD289" s="413">
        <f t="shared" ref="AD289" si="743">AD288</f>
        <v>0</v>
      </c>
      <c r="AE289" s="413">
        <f t="shared" ref="AE289" si="744">AE288</f>
        <v>0</v>
      </c>
      <c r="AF289" s="413">
        <f t="shared" ref="AF289" si="745">AF288</f>
        <v>0</v>
      </c>
      <c r="AG289" s="413">
        <f t="shared" ref="AG289" si="746">AG288</f>
        <v>0</v>
      </c>
      <c r="AH289" s="413">
        <f t="shared" ref="AH289" si="747">AH288</f>
        <v>0</v>
      </c>
      <c r="AI289" s="413">
        <f t="shared" ref="AI289" si="748">AI288</f>
        <v>0</v>
      </c>
      <c r="AJ289" s="413">
        <f t="shared" ref="AJ289" si="749">AJ288</f>
        <v>0</v>
      </c>
      <c r="AK289" s="413">
        <f t="shared" ref="AK289" si="750">AK288</f>
        <v>0</v>
      </c>
      <c r="AL289" s="413">
        <f t="shared" ref="AL289" si="751">AL288</f>
        <v>0</v>
      </c>
      <c r="AM289" s="308"/>
    </row>
    <row r="290" spans="1:39" hidden="1" outlineLevel="1">
      <c r="A290" s="762"/>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hidden="1" outlineLevel="1">
      <c r="A291" s="762" t="s">
        <v>879</v>
      </c>
      <c r="B291" s="518"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idden="1" outlineLevel="1">
      <c r="A292" s="762"/>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0</v>
      </c>
      <c r="Z292" s="413">
        <f t="shared" ref="Z292" si="752">Z291</f>
        <v>0</v>
      </c>
      <c r="AA292" s="413">
        <f t="shared" ref="AA292" si="753">AA291</f>
        <v>0</v>
      </c>
      <c r="AB292" s="413">
        <f t="shared" ref="AB292" si="754">AB291</f>
        <v>0</v>
      </c>
      <c r="AC292" s="413">
        <f t="shared" ref="AC292" si="755">AC291</f>
        <v>0</v>
      </c>
      <c r="AD292" s="413">
        <f t="shared" ref="AD292" si="756">AD291</f>
        <v>0</v>
      </c>
      <c r="AE292" s="413">
        <f t="shared" ref="AE292" si="757">AE291</f>
        <v>0</v>
      </c>
      <c r="AF292" s="413">
        <f t="shared" ref="AF292" si="758">AF291</f>
        <v>0</v>
      </c>
      <c r="AG292" s="413">
        <f t="shared" ref="AG292" si="759">AG291</f>
        <v>0</v>
      </c>
      <c r="AH292" s="413">
        <f t="shared" ref="AH292" si="760">AH291</f>
        <v>0</v>
      </c>
      <c r="AI292" s="413">
        <f t="shared" ref="AI292" si="761">AI291</f>
        <v>0</v>
      </c>
      <c r="AJ292" s="413">
        <f t="shared" ref="AJ292" si="762">AJ291</f>
        <v>0</v>
      </c>
      <c r="AK292" s="413">
        <f t="shared" ref="AK292" si="763">AK291</f>
        <v>0</v>
      </c>
      <c r="AL292" s="413">
        <f t="shared" ref="AL292" si="764">AL291</f>
        <v>0</v>
      </c>
      <c r="AM292" s="308"/>
    </row>
    <row r="293" spans="1:39" hidden="1" outlineLevel="1">
      <c r="A293" s="762"/>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15" hidden="1" customHeight="1" outlineLevel="1">
      <c r="A294" s="764" t="s">
        <v>880</v>
      </c>
      <c r="B294" s="518"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idden="1" outlineLevel="1">
      <c r="A295" s="762"/>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65">Z294</f>
        <v>0</v>
      </c>
      <c r="AA295" s="413">
        <f t="shared" ref="AA295" si="766">AA294</f>
        <v>0</v>
      </c>
      <c r="AB295" s="413">
        <f t="shared" ref="AB295" si="767">AB294</f>
        <v>0</v>
      </c>
      <c r="AC295" s="413">
        <f t="shared" ref="AC295" si="768">AC294</f>
        <v>0</v>
      </c>
      <c r="AD295" s="413">
        <f t="shared" ref="AD295" si="769">AD294</f>
        <v>0</v>
      </c>
      <c r="AE295" s="413">
        <f t="shared" ref="AE295" si="770">AE294</f>
        <v>0</v>
      </c>
      <c r="AF295" s="413">
        <f t="shared" ref="AF295" si="771">AF294</f>
        <v>0</v>
      </c>
      <c r="AG295" s="413">
        <f t="shared" ref="AG295" si="772">AG294</f>
        <v>0</v>
      </c>
      <c r="AH295" s="413">
        <f t="shared" ref="AH295" si="773">AH294</f>
        <v>0</v>
      </c>
      <c r="AI295" s="413">
        <f t="shared" ref="AI295" si="774">AI294</f>
        <v>0</v>
      </c>
      <c r="AJ295" s="413">
        <f t="shared" ref="AJ295" si="775">AJ294</f>
        <v>0</v>
      </c>
      <c r="AK295" s="413">
        <f t="shared" ref="AK295" si="776">AK294</f>
        <v>0</v>
      </c>
      <c r="AL295" s="413">
        <f t="shared" ref="AL295" si="777">AL294</f>
        <v>0</v>
      </c>
      <c r="AM295" s="308"/>
    </row>
    <row r="296" spans="1:39" hidden="1" outlineLevel="1">
      <c r="A296" s="762"/>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15" hidden="1" customHeight="1" outlineLevel="1">
      <c r="A297" s="764" t="s">
        <v>881</v>
      </c>
      <c r="B297" s="518" t="s">
        <v>117</v>
      </c>
      <c r="C297" s="293" t="s">
        <v>25</v>
      </c>
      <c r="D297" s="297">
        <v>0</v>
      </c>
      <c r="E297" s="297">
        <v>0</v>
      </c>
      <c r="F297" s="297">
        <v>0</v>
      </c>
      <c r="G297" s="297">
        <v>0</v>
      </c>
      <c r="H297" s="297">
        <v>0</v>
      </c>
      <c r="I297" s="297">
        <v>0</v>
      </c>
      <c r="J297" s="297">
        <v>0</v>
      </c>
      <c r="K297" s="297">
        <v>0</v>
      </c>
      <c r="L297" s="297">
        <v>0</v>
      </c>
      <c r="M297" s="297">
        <v>0</v>
      </c>
      <c r="N297" s="293"/>
      <c r="O297" s="297">
        <v>0</v>
      </c>
      <c r="P297" s="297">
        <v>0</v>
      </c>
      <c r="Q297" s="297">
        <v>0</v>
      </c>
      <c r="R297" s="297">
        <v>0</v>
      </c>
      <c r="S297" s="297">
        <v>0</v>
      </c>
      <c r="T297" s="297">
        <v>0</v>
      </c>
      <c r="U297" s="297">
        <v>0</v>
      </c>
      <c r="V297" s="297">
        <v>0</v>
      </c>
      <c r="W297" s="297">
        <v>0</v>
      </c>
      <c r="X297" s="297">
        <v>0</v>
      </c>
      <c r="Y297" s="412">
        <v>0</v>
      </c>
      <c r="Z297" s="412">
        <v>0</v>
      </c>
      <c r="AA297" s="412">
        <v>0</v>
      </c>
      <c r="AB297" s="412">
        <v>0</v>
      </c>
      <c r="AC297" s="412">
        <v>0</v>
      </c>
      <c r="AD297" s="412">
        <v>0</v>
      </c>
      <c r="AE297" s="412">
        <v>0</v>
      </c>
      <c r="AF297" s="412">
        <v>0</v>
      </c>
      <c r="AG297" s="412"/>
      <c r="AH297" s="412"/>
      <c r="AI297" s="412"/>
      <c r="AJ297" s="412"/>
      <c r="AK297" s="412"/>
      <c r="AL297" s="412"/>
      <c r="AM297" s="298">
        <f>SUM(Y297:AL297)</f>
        <v>0</v>
      </c>
    </row>
    <row r="298" spans="1:39" hidden="1" outlineLevel="1">
      <c r="A298" s="762"/>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78">Z297</f>
        <v>0</v>
      </c>
      <c r="AA298" s="413">
        <f t="shared" ref="AA298" si="779">AA297</f>
        <v>0</v>
      </c>
      <c r="AB298" s="413">
        <f t="shared" ref="AB298" si="780">AB297</f>
        <v>0</v>
      </c>
      <c r="AC298" s="413">
        <f t="shared" ref="AC298" si="781">AC297</f>
        <v>0</v>
      </c>
      <c r="AD298" s="413">
        <f t="shared" ref="AD298" si="782">AD297</f>
        <v>0</v>
      </c>
      <c r="AE298" s="413">
        <f t="shared" ref="AE298" si="783">AE297</f>
        <v>0</v>
      </c>
      <c r="AF298" s="413">
        <f t="shared" ref="AF298" si="784">AF297</f>
        <v>0</v>
      </c>
      <c r="AG298" s="413">
        <f t="shared" ref="AG298" si="785">AG297</f>
        <v>0</v>
      </c>
      <c r="AH298" s="413">
        <f t="shared" ref="AH298" si="786">AH297</f>
        <v>0</v>
      </c>
      <c r="AI298" s="413">
        <f t="shared" ref="AI298" si="787">AI297</f>
        <v>0</v>
      </c>
      <c r="AJ298" s="413">
        <f t="shared" ref="AJ298" si="788">AJ297</f>
        <v>0</v>
      </c>
      <c r="AK298" s="413">
        <f t="shared" ref="AK298" si="789">AK297</f>
        <v>0</v>
      </c>
      <c r="AL298" s="413">
        <f t="shared" ref="AL298" si="790">AL297</f>
        <v>0</v>
      </c>
      <c r="AM298" s="308"/>
    </row>
    <row r="299" spans="1:39" hidden="1" outlineLevel="1">
      <c r="A299" s="762"/>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hidden="1" outlineLevel="1">
      <c r="A300" s="762"/>
      <c r="B300" s="290" t="s">
        <v>501</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hidden="1" outlineLevel="1">
      <c r="A301" s="762" t="s">
        <v>882</v>
      </c>
      <c r="B301" s="518" t="s">
        <v>118</v>
      </c>
      <c r="C301" s="293" t="s">
        <v>25</v>
      </c>
      <c r="D301" s="297">
        <v>262852.81079999998</v>
      </c>
      <c r="E301" s="297">
        <v>262852.81079999998</v>
      </c>
      <c r="F301" s="297">
        <v>262852.81079999998</v>
      </c>
      <c r="G301" s="297">
        <v>262852.81079999998</v>
      </c>
      <c r="H301" s="297">
        <v>262852.81079999998</v>
      </c>
      <c r="I301" s="297">
        <v>262852.81079999998</v>
      </c>
      <c r="J301" s="297">
        <v>262852.81079999998</v>
      </c>
      <c r="K301" s="297">
        <v>262852.81079999998</v>
      </c>
      <c r="L301" s="297">
        <v>262852.81079999998</v>
      </c>
      <c r="M301" s="297">
        <v>262852.81079999998</v>
      </c>
      <c r="N301" s="297">
        <v>12</v>
      </c>
      <c r="O301" s="297">
        <v>34.299694389999999</v>
      </c>
      <c r="P301" s="297">
        <v>34.299694389999999</v>
      </c>
      <c r="Q301" s="297">
        <v>34.299694389999999</v>
      </c>
      <c r="R301" s="297">
        <v>34.299694389999999</v>
      </c>
      <c r="S301" s="297">
        <v>34.299694389999999</v>
      </c>
      <c r="T301" s="297">
        <v>34.299694389999999</v>
      </c>
      <c r="U301" s="297">
        <v>34.299694389999999</v>
      </c>
      <c r="V301" s="297">
        <v>34.299694389999999</v>
      </c>
      <c r="W301" s="297">
        <v>34.299694389999999</v>
      </c>
      <c r="X301" s="297">
        <v>34.299694389999999</v>
      </c>
      <c r="Y301" s="428">
        <v>0.05</v>
      </c>
      <c r="Z301" s="412">
        <v>0</v>
      </c>
      <c r="AA301" s="412">
        <v>0.95</v>
      </c>
      <c r="AB301" s="412">
        <v>0</v>
      </c>
      <c r="AC301" s="412">
        <v>0</v>
      </c>
      <c r="AD301" s="412">
        <v>0</v>
      </c>
      <c r="AE301" s="412">
        <v>0</v>
      </c>
      <c r="AF301" s="412">
        <v>0</v>
      </c>
      <c r="AG301" s="417"/>
      <c r="AH301" s="417"/>
      <c r="AI301" s="417"/>
      <c r="AJ301" s="417"/>
      <c r="AK301" s="417"/>
      <c r="AL301" s="417"/>
      <c r="AM301" s="298">
        <f>SUM(Y301:AL301)</f>
        <v>1</v>
      </c>
    </row>
    <row r="302" spans="1:39" hidden="1" outlineLevel="1">
      <c r="A302" s="762"/>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0.05</v>
      </c>
      <c r="Z302" s="413">
        <f t="shared" ref="Z302" si="791">Z301</f>
        <v>0</v>
      </c>
      <c r="AA302" s="413">
        <f t="shared" ref="AA302" si="792">AA301</f>
        <v>0.95</v>
      </c>
      <c r="AB302" s="413">
        <f t="shared" ref="AB302" si="793">AB301</f>
        <v>0</v>
      </c>
      <c r="AC302" s="413">
        <f t="shared" ref="AC302" si="794">AC301</f>
        <v>0</v>
      </c>
      <c r="AD302" s="413">
        <f t="shared" ref="AD302" si="795">AD301</f>
        <v>0</v>
      </c>
      <c r="AE302" s="413">
        <f t="shared" ref="AE302" si="796">AE301</f>
        <v>0</v>
      </c>
      <c r="AF302" s="413">
        <f t="shared" ref="AF302" si="797">AF301</f>
        <v>0</v>
      </c>
      <c r="AG302" s="413">
        <f t="shared" ref="AG302" si="798">AG301</f>
        <v>0</v>
      </c>
      <c r="AH302" s="413">
        <f t="shared" ref="AH302" si="799">AH301</f>
        <v>0</v>
      </c>
      <c r="AI302" s="413">
        <f t="shared" ref="AI302" si="800">AI301</f>
        <v>0</v>
      </c>
      <c r="AJ302" s="413">
        <f t="shared" ref="AJ302" si="801">AJ301</f>
        <v>0</v>
      </c>
      <c r="AK302" s="413">
        <f t="shared" ref="AK302" si="802">AK301</f>
        <v>0</v>
      </c>
      <c r="AL302" s="413">
        <f t="shared" ref="AL302" si="803">AL301</f>
        <v>0</v>
      </c>
      <c r="AM302" s="308"/>
    </row>
    <row r="303" spans="1:39" hidden="1" outlineLevel="1">
      <c r="A303" s="762"/>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idden="1" outlineLevel="1">
      <c r="A304" s="762" t="s">
        <v>883</v>
      </c>
      <c r="B304" s="518" t="s">
        <v>119</v>
      </c>
      <c r="C304" s="293" t="s">
        <v>25</v>
      </c>
      <c r="D304" s="297">
        <v>20012797.25</v>
      </c>
      <c r="E304" s="297">
        <v>19839761.609999999</v>
      </c>
      <c r="F304" s="297">
        <v>19839761.609999999</v>
      </c>
      <c r="G304" s="297">
        <v>19839761.609999999</v>
      </c>
      <c r="H304" s="297">
        <v>19839761.609999999</v>
      </c>
      <c r="I304" s="297">
        <v>19813999.870000001</v>
      </c>
      <c r="J304" s="297">
        <v>19813999.870000001</v>
      </c>
      <c r="K304" s="297">
        <v>19813999.870000001</v>
      </c>
      <c r="L304" s="297">
        <v>19809176.829999998</v>
      </c>
      <c r="M304" s="297">
        <v>19809176.829999998</v>
      </c>
      <c r="N304" s="297">
        <v>12</v>
      </c>
      <c r="O304" s="297">
        <v>1328.4520199999999</v>
      </c>
      <c r="P304" s="297">
        <v>1301.896966</v>
      </c>
      <c r="Q304" s="297">
        <v>1301.896966</v>
      </c>
      <c r="R304" s="297">
        <v>1301.896966</v>
      </c>
      <c r="S304" s="297">
        <v>1301.896966</v>
      </c>
      <c r="T304" s="297">
        <v>1298.567155</v>
      </c>
      <c r="U304" s="297">
        <v>1298.567155</v>
      </c>
      <c r="V304" s="297">
        <v>1298.567155</v>
      </c>
      <c r="W304" s="297">
        <v>1298.0129910000001</v>
      </c>
      <c r="X304" s="297">
        <v>1298.0129910000001</v>
      </c>
      <c r="Y304" s="428">
        <v>6.4999999999999997E-3</v>
      </c>
      <c r="Z304" s="412">
        <v>3.7199999999999997E-2</v>
      </c>
      <c r="AA304" s="412">
        <v>0.61339999999999995</v>
      </c>
      <c r="AB304" s="412">
        <v>1.6999999999999999E-3</v>
      </c>
      <c r="AC304" s="412">
        <v>4.4999999999999997E-3</v>
      </c>
      <c r="AD304" s="412">
        <v>0.24079999999999999</v>
      </c>
      <c r="AE304" s="412">
        <v>0</v>
      </c>
      <c r="AF304" s="412">
        <v>0</v>
      </c>
      <c r="AG304" s="417"/>
      <c r="AH304" s="417"/>
      <c r="AI304" s="417"/>
      <c r="AJ304" s="417"/>
      <c r="AK304" s="417"/>
      <c r="AL304" s="417"/>
      <c r="AM304" s="298">
        <f>SUM(Y304:AL304)</f>
        <v>0.9040999999999999</v>
      </c>
    </row>
    <row r="305" spans="1:39" hidden="1" outlineLevel="1">
      <c r="A305" s="762"/>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6.4999999999999997E-3</v>
      </c>
      <c r="Z305" s="413">
        <f t="shared" ref="Z305" si="804">Z304</f>
        <v>3.7199999999999997E-2</v>
      </c>
      <c r="AA305" s="413">
        <f t="shared" ref="AA305" si="805">AA304</f>
        <v>0.61339999999999995</v>
      </c>
      <c r="AB305" s="413">
        <f t="shared" ref="AB305" si="806">AB304</f>
        <v>1.6999999999999999E-3</v>
      </c>
      <c r="AC305" s="413">
        <f t="shared" ref="AC305" si="807">AC304</f>
        <v>4.4999999999999997E-3</v>
      </c>
      <c r="AD305" s="413">
        <f t="shared" ref="AD305" si="808">AD304</f>
        <v>0.24079999999999999</v>
      </c>
      <c r="AE305" s="413">
        <f t="shared" ref="AE305" si="809">AE304</f>
        <v>0</v>
      </c>
      <c r="AF305" s="413">
        <f t="shared" ref="AF305" si="810">AF304</f>
        <v>0</v>
      </c>
      <c r="AG305" s="413">
        <f t="shared" ref="AG305" si="811">AG304</f>
        <v>0</v>
      </c>
      <c r="AH305" s="413">
        <f t="shared" ref="AH305" si="812">AH304</f>
        <v>0</v>
      </c>
      <c r="AI305" s="413">
        <f t="shared" ref="AI305" si="813">AI304</f>
        <v>0</v>
      </c>
      <c r="AJ305" s="413">
        <f t="shared" ref="AJ305" si="814">AJ304</f>
        <v>0</v>
      </c>
      <c r="AK305" s="413">
        <f t="shared" ref="AK305" si="815">AK304</f>
        <v>0</v>
      </c>
      <c r="AL305" s="413">
        <f t="shared" ref="AL305" si="816">AL304</f>
        <v>0</v>
      </c>
      <c r="AM305" s="308"/>
    </row>
    <row r="306" spans="1:39" hidden="1" outlineLevel="1">
      <c r="A306" s="762"/>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hidden="1" outlineLevel="1">
      <c r="A307" s="762" t="s">
        <v>884</v>
      </c>
      <c r="B307" s="518" t="s">
        <v>120</v>
      </c>
      <c r="C307" s="293" t="s">
        <v>25</v>
      </c>
      <c r="D307" s="297">
        <v>0</v>
      </c>
      <c r="E307" s="297">
        <v>0</v>
      </c>
      <c r="F307" s="297">
        <v>0</v>
      </c>
      <c r="G307" s="297">
        <v>0</v>
      </c>
      <c r="H307" s="297">
        <v>0</v>
      </c>
      <c r="I307" s="297">
        <v>0</v>
      </c>
      <c r="J307" s="297">
        <v>0</v>
      </c>
      <c r="K307" s="297">
        <v>0</v>
      </c>
      <c r="L307" s="297">
        <v>0</v>
      </c>
      <c r="M307" s="297">
        <v>0</v>
      </c>
      <c r="N307" s="297">
        <v>12</v>
      </c>
      <c r="O307" s="297">
        <v>0</v>
      </c>
      <c r="P307" s="297">
        <v>0</v>
      </c>
      <c r="Q307" s="297">
        <v>0</v>
      </c>
      <c r="R307" s="297">
        <v>0</v>
      </c>
      <c r="S307" s="297">
        <v>0</v>
      </c>
      <c r="T307" s="297">
        <v>0</v>
      </c>
      <c r="U307" s="297">
        <v>0</v>
      </c>
      <c r="V307" s="297">
        <v>0</v>
      </c>
      <c r="W307" s="297">
        <v>0</v>
      </c>
      <c r="X307" s="297">
        <v>0</v>
      </c>
      <c r="Y307" s="428">
        <v>0</v>
      </c>
      <c r="Z307" s="412">
        <v>0</v>
      </c>
      <c r="AA307" s="412">
        <v>0</v>
      </c>
      <c r="AB307" s="412">
        <v>0</v>
      </c>
      <c r="AC307" s="412">
        <v>0</v>
      </c>
      <c r="AD307" s="412">
        <v>0</v>
      </c>
      <c r="AE307" s="412">
        <v>0</v>
      </c>
      <c r="AF307" s="412">
        <v>0</v>
      </c>
      <c r="AG307" s="417"/>
      <c r="AH307" s="417"/>
      <c r="AI307" s="417"/>
      <c r="AJ307" s="417"/>
      <c r="AK307" s="417"/>
      <c r="AL307" s="417"/>
      <c r="AM307" s="298">
        <f>SUM(Y307:AL307)</f>
        <v>0</v>
      </c>
    </row>
    <row r="308" spans="1:39" hidden="1" outlineLevel="1">
      <c r="A308" s="762"/>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17">Z307</f>
        <v>0</v>
      </c>
      <c r="AA308" s="413">
        <f t="shared" ref="AA308" si="818">AA307</f>
        <v>0</v>
      </c>
      <c r="AB308" s="413">
        <f t="shared" ref="AB308" si="819">AB307</f>
        <v>0</v>
      </c>
      <c r="AC308" s="413">
        <f t="shared" ref="AC308" si="820">AC307</f>
        <v>0</v>
      </c>
      <c r="AD308" s="413">
        <f t="shared" ref="AD308" si="821">AD307</f>
        <v>0</v>
      </c>
      <c r="AE308" s="413">
        <f t="shared" ref="AE308" si="822">AE307</f>
        <v>0</v>
      </c>
      <c r="AF308" s="413">
        <f t="shared" ref="AF308" si="823">AF307</f>
        <v>0</v>
      </c>
      <c r="AG308" s="413">
        <f t="shared" ref="AG308" si="824">AG307</f>
        <v>0</v>
      </c>
      <c r="AH308" s="413">
        <f t="shared" ref="AH308" si="825">AH307</f>
        <v>0</v>
      </c>
      <c r="AI308" s="413">
        <f t="shared" ref="AI308" si="826">AI307</f>
        <v>0</v>
      </c>
      <c r="AJ308" s="413">
        <f t="shared" ref="AJ308" si="827">AJ307</f>
        <v>0</v>
      </c>
      <c r="AK308" s="413">
        <f t="shared" ref="AK308" si="828">AK307</f>
        <v>0</v>
      </c>
      <c r="AL308" s="413">
        <f t="shared" ref="AL308" si="829">AL307</f>
        <v>0</v>
      </c>
      <c r="AM308" s="308"/>
    </row>
    <row r="309" spans="1:39" hidden="1" outlineLevel="1">
      <c r="A309" s="762"/>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hidden="1" outlineLevel="1">
      <c r="A310" s="762" t="s">
        <v>885</v>
      </c>
      <c r="B310" s="518"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idden="1" outlineLevel="1">
      <c r="A311" s="762"/>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0">Z310</f>
        <v>0</v>
      </c>
      <c r="AA311" s="413">
        <f t="shared" ref="AA311" si="831">AA310</f>
        <v>0</v>
      </c>
      <c r="AB311" s="413">
        <f t="shared" ref="AB311" si="832">AB310</f>
        <v>0</v>
      </c>
      <c r="AC311" s="413">
        <f t="shared" ref="AC311" si="833">AC310</f>
        <v>0</v>
      </c>
      <c r="AD311" s="413">
        <f t="shared" ref="AD311" si="834">AD310</f>
        <v>0</v>
      </c>
      <c r="AE311" s="413">
        <f t="shared" ref="AE311" si="835">AE310</f>
        <v>0</v>
      </c>
      <c r="AF311" s="413">
        <f t="shared" ref="AF311" si="836">AF310</f>
        <v>0</v>
      </c>
      <c r="AG311" s="413">
        <f t="shared" ref="AG311" si="837">AG310</f>
        <v>0</v>
      </c>
      <c r="AH311" s="413">
        <f t="shared" ref="AH311" si="838">AH310</f>
        <v>0</v>
      </c>
      <c r="AI311" s="413">
        <f t="shared" ref="AI311" si="839">AI310</f>
        <v>0</v>
      </c>
      <c r="AJ311" s="413">
        <f t="shared" ref="AJ311" si="840">AJ310</f>
        <v>0</v>
      </c>
      <c r="AK311" s="413">
        <f t="shared" ref="AK311" si="841">AK310</f>
        <v>0</v>
      </c>
      <c r="AL311" s="413">
        <f t="shared" ref="AL311" si="842">AL310</f>
        <v>0</v>
      </c>
      <c r="AM311" s="308"/>
    </row>
    <row r="312" spans="1:39" hidden="1" outlineLevel="1">
      <c r="A312" s="762"/>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hidden="1" outlineLevel="1">
      <c r="A313" s="762" t="s">
        <v>886</v>
      </c>
      <c r="B313" s="518"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idden="1" outlineLevel="1">
      <c r="A314" s="762"/>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43">Z313</f>
        <v>0</v>
      </c>
      <c r="AA314" s="413">
        <f t="shared" ref="AA314" si="844">AA313</f>
        <v>0</v>
      </c>
      <c r="AB314" s="413">
        <f t="shared" ref="AB314" si="845">AB313</f>
        <v>0</v>
      </c>
      <c r="AC314" s="413">
        <f t="shared" ref="AC314" si="846">AC313</f>
        <v>0</v>
      </c>
      <c r="AD314" s="413">
        <f t="shared" ref="AD314" si="847">AD313</f>
        <v>0</v>
      </c>
      <c r="AE314" s="413">
        <f t="shared" ref="AE314" si="848">AE313</f>
        <v>0</v>
      </c>
      <c r="AF314" s="413">
        <f t="shared" ref="AF314" si="849">AF313</f>
        <v>0</v>
      </c>
      <c r="AG314" s="413">
        <f t="shared" ref="AG314" si="850">AG313</f>
        <v>0</v>
      </c>
      <c r="AH314" s="413">
        <f t="shared" ref="AH314" si="851">AH313</f>
        <v>0</v>
      </c>
      <c r="AI314" s="413">
        <f t="shared" ref="AI314" si="852">AI313</f>
        <v>0</v>
      </c>
      <c r="AJ314" s="413">
        <f t="shared" ref="AJ314" si="853">AJ313</f>
        <v>0</v>
      </c>
      <c r="AK314" s="413">
        <f t="shared" ref="AK314" si="854">AK313</f>
        <v>0</v>
      </c>
      <c r="AL314" s="413">
        <f t="shared" ref="AL314" si="855">AL313</f>
        <v>0</v>
      </c>
      <c r="AM314" s="308"/>
    </row>
    <row r="315" spans="1:39" hidden="1" outlineLevel="1">
      <c r="A315" s="762"/>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hidden="1" outlineLevel="1">
      <c r="A316" s="762" t="s">
        <v>887</v>
      </c>
      <c r="B316" s="518" t="s">
        <v>123</v>
      </c>
      <c r="C316" s="293" t="s">
        <v>25</v>
      </c>
      <c r="D316" s="297">
        <v>0</v>
      </c>
      <c r="E316" s="297">
        <v>0</v>
      </c>
      <c r="F316" s="297">
        <v>0</v>
      </c>
      <c r="G316" s="297">
        <v>0</v>
      </c>
      <c r="H316" s="297">
        <v>0</v>
      </c>
      <c r="I316" s="297">
        <v>0</v>
      </c>
      <c r="J316" s="297">
        <v>0</v>
      </c>
      <c r="K316" s="297">
        <v>0</v>
      </c>
      <c r="L316" s="297">
        <v>0</v>
      </c>
      <c r="M316" s="297">
        <v>0</v>
      </c>
      <c r="N316" s="297">
        <v>12</v>
      </c>
      <c r="O316" s="297">
        <v>0</v>
      </c>
      <c r="P316" s="297">
        <v>0</v>
      </c>
      <c r="Q316" s="297">
        <v>0</v>
      </c>
      <c r="R316" s="297">
        <v>0</v>
      </c>
      <c r="S316" s="297">
        <v>0</v>
      </c>
      <c r="T316" s="297">
        <v>0</v>
      </c>
      <c r="U316" s="297">
        <v>0</v>
      </c>
      <c r="V316" s="297">
        <v>0</v>
      </c>
      <c r="W316" s="297">
        <v>0</v>
      </c>
      <c r="X316" s="297">
        <v>0</v>
      </c>
      <c r="Y316" s="428">
        <v>0</v>
      </c>
      <c r="Z316" s="412">
        <v>0</v>
      </c>
      <c r="AA316" s="412">
        <v>0</v>
      </c>
      <c r="AB316" s="412">
        <v>0</v>
      </c>
      <c r="AC316" s="412">
        <v>0</v>
      </c>
      <c r="AD316" s="412">
        <v>0</v>
      </c>
      <c r="AE316" s="412">
        <v>0</v>
      </c>
      <c r="AF316" s="412">
        <v>0</v>
      </c>
      <c r="AG316" s="417"/>
      <c r="AH316" s="417"/>
      <c r="AI316" s="417"/>
      <c r="AJ316" s="417"/>
      <c r="AK316" s="417"/>
      <c r="AL316" s="417"/>
      <c r="AM316" s="298">
        <f>SUM(Y316:AL316)</f>
        <v>0</v>
      </c>
    </row>
    <row r="317" spans="1:39" hidden="1" outlineLevel="1">
      <c r="A317" s="762"/>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56">Z316</f>
        <v>0</v>
      </c>
      <c r="AA317" s="413">
        <f t="shared" ref="AA317" si="857">AA316</f>
        <v>0</v>
      </c>
      <c r="AB317" s="413">
        <f t="shared" ref="AB317" si="858">AB316</f>
        <v>0</v>
      </c>
      <c r="AC317" s="413">
        <f t="shared" ref="AC317" si="859">AC316</f>
        <v>0</v>
      </c>
      <c r="AD317" s="413">
        <f t="shared" ref="AD317" si="860">AD316</f>
        <v>0</v>
      </c>
      <c r="AE317" s="413">
        <f t="shared" ref="AE317" si="861">AE316</f>
        <v>0</v>
      </c>
      <c r="AF317" s="413">
        <f t="shared" ref="AF317" si="862">AF316</f>
        <v>0</v>
      </c>
      <c r="AG317" s="413">
        <f t="shared" ref="AG317" si="863">AG316</f>
        <v>0</v>
      </c>
      <c r="AH317" s="413">
        <f t="shared" ref="AH317" si="864">AH316</f>
        <v>0</v>
      </c>
      <c r="AI317" s="413">
        <f t="shared" ref="AI317" si="865">AI316</f>
        <v>0</v>
      </c>
      <c r="AJ317" s="413">
        <f t="shared" ref="AJ317" si="866">AJ316</f>
        <v>0</v>
      </c>
      <c r="AK317" s="413">
        <f t="shared" ref="AK317" si="867">AK316</f>
        <v>0</v>
      </c>
      <c r="AL317" s="413">
        <f t="shared" ref="AL317" si="868">AL316</f>
        <v>0</v>
      </c>
      <c r="AM317" s="308"/>
    </row>
    <row r="318" spans="1:39" hidden="1" outlineLevel="1">
      <c r="A318" s="762"/>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hidden="1" outlineLevel="1">
      <c r="A319" s="762" t="s">
        <v>888</v>
      </c>
      <c r="B319" s="518"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idden="1" outlineLevel="1">
      <c r="A320" s="762"/>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9">Z319</f>
        <v>0</v>
      </c>
      <c r="AA320" s="413">
        <f t="shared" ref="AA320" si="870">AA319</f>
        <v>0</v>
      </c>
      <c r="AB320" s="413">
        <f t="shared" ref="AB320" si="871">AB319</f>
        <v>0</v>
      </c>
      <c r="AC320" s="413">
        <f t="shared" ref="AC320" si="872">AC319</f>
        <v>0</v>
      </c>
      <c r="AD320" s="413">
        <f t="shared" ref="AD320" si="873">AD319</f>
        <v>0</v>
      </c>
      <c r="AE320" s="413">
        <f t="shared" ref="AE320" si="874">AE319</f>
        <v>0</v>
      </c>
      <c r="AF320" s="413">
        <f t="shared" ref="AF320" si="875">AF319</f>
        <v>0</v>
      </c>
      <c r="AG320" s="413">
        <f t="shared" ref="AG320" si="876">AG319</f>
        <v>0</v>
      </c>
      <c r="AH320" s="413">
        <f t="shared" ref="AH320" si="877">AH319</f>
        <v>0</v>
      </c>
      <c r="AI320" s="413">
        <f t="shared" ref="AI320" si="878">AI319</f>
        <v>0</v>
      </c>
      <c r="AJ320" s="413">
        <f t="shared" ref="AJ320" si="879">AJ319</f>
        <v>0</v>
      </c>
      <c r="AK320" s="413">
        <f t="shared" ref="AK320" si="880">AK319</f>
        <v>0</v>
      </c>
      <c r="AL320" s="413">
        <f t="shared" ref="AL320" si="881">AL319</f>
        <v>0</v>
      </c>
      <c r="AM320" s="308"/>
    </row>
    <row r="321" spans="1:39" hidden="1" outlineLevel="1">
      <c r="A321" s="762"/>
      <c r="B321" s="518"/>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15" hidden="1" customHeight="1" outlineLevel="1">
      <c r="A322" s="764" t="s">
        <v>889</v>
      </c>
      <c r="B322" s="518" t="s">
        <v>125</v>
      </c>
      <c r="C322" s="293" t="s">
        <v>25</v>
      </c>
      <c r="D322" s="297">
        <v>1122503.1599999999</v>
      </c>
      <c r="E322" s="297">
        <v>1122503.1599999999</v>
      </c>
      <c r="F322" s="297">
        <v>1122503.1599999999</v>
      </c>
      <c r="G322" s="297">
        <v>1122503.1599999999</v>
      </c>
      <c r="H322" s="297">
        <v>1122503.1599999999</v>
      </c>
      <c r="I322" s="297">
        <v>1122503.1599999999</v>
      </c>
      <c r="J322" s="297">
        <v>1122503.1599999999</v>
      </c>
      <c r="K322" s="297">
        <v>1122503.1599999999</v>
      </c>
      <c r="L322" s="297">
        <v>0</v>
      </c>
      <c r="M322" s="297">
        <v>0</v>
      </c>
      <c r="N322" s="297">
        <v>12</v>
      </c>
      <c r="O322" s="297">
        <v>129.77215519999999</v>
      </c>
      <c r="P322" s="297">
        <v>129.77215519999999</v>
      </c>
      <c r="Q322" s="297">
        <v>129.77215519999999</v>
      </c>
      <c r="R322" s="297">
        <v>129.77215519999999</v>
      </c>
      <c r="S322" s="297">
        <v>129.77215519999999</v>
      </c>
      <c r="T322" s="297">
        <v>129.77215519999999</v>
      </c>
      <c r="U322" s="297">
        <v>129.77215519999999</v>
      </c>
      <c r="V322" s="297">
        <v>129.77215519999999</v>
      </c>
      <c r="W322" s="297">
        <v>0</v>
      </c>
      <c r="X322" s="297">
        <v>0</v>
      </c>
      <c r="Y322" s="428">
        <v>0</v>
      </c>
      <c r="Z322" s="412">
        <v>0</v>
      </c>
      <c r="AA322" s="412">
        <v>0</v>
      </c>
      <c r="AB322" s="412">
        <v>0</v>
      </c>
      <c r="AC322" s="412">
        <v>0</v>
      </c>
      <c r="AD322" s="412">
        <v>1</v>
      </c>
      <c r="AE322" s="412">
        <v>0</v>
      </c>
      <c r="AF322" s="412">
        <v>0</v>
      </c>
      <c r="AG322" s="417"/>
      <c r="AH322" s="417"/>
      <c r="AI322" s="417"/>
      <c r="AJ322" s="417"/>
      <c r="AK322" s="417"/>
      <c r="AL322" s="417"/>
      <c r="AM322" s="298">
        <f>SUM(Y322:AL322)</f>
        <v>1</v>
      </c>
    </row>
    <row r="323" spans="1:39" hidden="1" outlineLevel="1">
      <c r="A323" s="762"/>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2">Z322</f>
        <v>0</v>
      </c>
      <c r="AA323" s="413">
        <f t="shared" ref="AA323" si="883">AA322</f>
        <v>0</v>
      </c>
      <c r="AB323" s="413">
        <f t="shared" ref="AB323" si="884">AB322</f>
        <v>0</v>
      </c>
      <c r="AC323" s="413">
        <f t="shared" ref="AC323" si="885">AC322</f>
        <v>0</v>
      </c>
      <c r="AD323" s="413">
        <f t="shared" ref="AD323" si="886">AD322</f>
        <v>1</v>
      </c>
      <c r="AE323" s="413">
        <f t="shared" ref="AE323" si="887">AE322</f>
        <v>0</v>
      </c>
      <c r="AF323" s="413">
        <f t="shared" ref="AF323" si="888">AF322</f>
        <v>0</v>
      </c>
      <c r="AG323" s="413">
        <f t="shared" ref="AG323" si="889">AG322</f>
        <v>0</v>
      </c>
      <c r="AH323" s="413">
        <f t="shared" ref="AH323" si="890">AH322</f>
        <v>0</v>
      </c>
      <c r="AI323" s="413">
        <f t="shared" ref="AI323" si="891">AI322</f>
        <v>0</v>
      </c>
      <c r="AJ323" s="413">
        <f t="shared" ref="AJ323" si="892">AJ322</f>
        <v>0</v>
      </c>
      <c r="AK323" s="413">
        <f t="shared" ref="AK323" si="893">AK322</f>
        <v>0</v>
      </c>
      <c r="AL323" s="413">
        <f t="shared" ref="AL323" si="894">AL322</f>
        <v>0</v>
      </c>
      <c r="AM323" s="308"/>
    </row>
    <row r="324" spans="1:39" hidden="1" outlineLevel="1">
      <c r="A324" s="762"/>
      <c r="B324" s="296"/>
      <c r="C324" s="293"/>
      <c r="D324" s="752"/>
      <c r="E324" s="752"/>
      <c r="F324" s="752"/>
      <c r="G324" s="752"/>
      <c r="H324" s="752"/>
      <c r="I324" s="752"/>
      <c r="J324" s="752"/>
      <c r="K324" s="752"/>
      <c r="L324" s="752"/>
      <c r="M324" s="752"/>
      <c r="N324" s="752"/>
      <c r="O324" s="752"/>
      <c r="P324" s="752"/>
      <c r="Q324" s="752"/>
      <c r="R324" s="752"/>
      <c r="S324" s="752"/>
      <c r="T324" s="752"/>
      <c r="U324" s="752"/>
      <c r="V324" s="752"/>
      <c r="W324" s="752"/>
      <c r="X324" s="752"/>
      <c r="Y324" s="413"/>
      <c r="Z324" s="413"/>
      <c r="AA324" s="413"/>
      <c r="AB324" s="413"/>
      <c r="AC324" s="413"/>
      <c r="AD324" s="413"/>
      <c r="AE324" s="413"/>
      <c r="AF324" s="413"/>
      <c r="AG324" s="413"/>
      <c r="AH324" s="413"/>
      <c r="AI324" s="413"/>
      <c r="AJ324" s="413"/>
      <c r="AK324" s="413"/>
      <c r="AL324" s="413"/>
      <c r="AM324" s="308"/>
    </row>
    <row r="325" spans="1:39" ht="30" hidden="1" outlineLevel="1">
      <c r="A325" s="764" t="s">
        <v>890</v>
      </c>
      <c r="B325" s="755" t="s">
        <v>908</v>
      </c>
      <c r="C325" s="293" t="s">
        <v>25</v>
      </c>
      <c r="D325" s="297">
        <v>46071.962390000001</v>
      </c>
      <c r="E325" s="297">
        <v>46071.962390000001</v>
      </c>
      <c r="F325" s="297">
        <v>46071.962390000001</v>
      </c>
      <c r="G325" s="297">
        <v>46071.962390000001</v>
      </c>
      <c r="H325" s="297">
        <v>46071.962390000001</v>
      </c>
      <c r="I325" s="297">
        <v>0</v>
      </c>
      <c r="J325" s="297">
        <v>0</v>
      </c>
      <c r="K325" s="297">
        <v>0</v>
      </c>
      <c r="L325" s="297">
        <v>0</v>
      </c>
      <c r="M325" s="297">
        <v>0</v>
      </c>
      <c r="N325" s="297"/>
      <c r="O325" s="297">
        <v>0</v>
      </c>
      <c r="P325" s="297">
        <v>0</v>
      </c>
      <c r="Q325" s="297">
        <v>0</v>
      </c>
      <c r="R325" s="297">
        <v>0</v>
      </c>
      <c r="S325" s="297">
        <v>0</v>
      </c>
      <c r="T325" s="297">
        <v>0</v>
      </c>
      <c r="U325" s="297">
        <v>0</v>
      </c>
      <c r="V325" s="297">
        <v>0</v>
      </c>
      <c r="W325" s="297">
        <v>0</v>
      </c>
      <c r="X325" s="297">
        <v>0</v>
      </c>
      <c r="Y325" s="428">
        <v>0</v>
      </c>
      <c r="Z325" s="412">
        <v>0</v>
      </c>
      <c r="AA325" s="412">
        <v>0</v>
      </c>
      <c r="AB325" s="412">
        <v>0</v>
      </c>
      <c r="AC325" s="412">
        <v>0</v>
      </c>
      <c r="AD325" s="412">
        <v>0</v>
      </c>
      <c r="AE325" s="412">
        <v>0</v>
      </c>
      <c r="AF325" s="412">
        <v>0</v>
      </c>
      <c r="AG325" s="417"/>
      <c r="AH325" s="417"/>
      <c r="AI325" s="417"/>
      <c r="AJ325" s="417"/>
      <c r="AK325" s="417"/>
      <c r="AL325" s="417"/>
      <c r="AM325" s="298">
        <f>SUM(Y325:AL325)</f>
        <v>0</v>
      </c>
    </row>
    <row r="326" spans="1:39" hidden="1" outlineLevel="1">
      <c r="A326" s="762"/>
      <c r="B326" s="753" t="s">
        <v>290</v>
      </c>
      <c r="C326" s="293" t="s">
        <v>164</v>
      </c>
      <c r="D326" s="297"/>
      <c r="E326" s="297"/>
      <c r="F326" s="297"/>
      <c r="G326" s="297"/>
      <c r="H326" s="297"/>
      <c r="I326" s="297"/>
      <c r="J326" s="297"/>
      <c r="K326" s="297"/>
      <c r="L326" s="297"/>
      <c r="M326" s="297"/>
      <c r="N326" s="297"/>
      <c r="O326" s="297"/>
      <c r="P326" s="297"/>
      <c r="Q326" s="297"/>
      <c r="R326" s="297"/>
      <c r="S326" s="297"/>
      <c r="T326" s="297"/>
      <c r="U326" s="297"/>
      <c r="V326" s="297"/>
      <c r="W326" s="297"/>
      <c r="X326" s="297"/>
      <c r="Y326" s="413">
        <f>Y325</f>
        <v>0</v>
      </c>
      <c r="Z326" s="413">
        <f t="shared" ref="Z326:AL326" si="895">Z325</f>
        <v>0</v>
      </c>
      <c r="AA326" s="413">
        <f t="shared" si="895"/>
        <v>0</v>
      </c>
      <c r="AB326" s="413">
        <f t="shared" si="895"/>
        <v>0</v>
      </c>
      <c r="AC326" s="413">
        <f t="shared" si="895"/>
        <v>0</v>
      </c>
      <c r="AD326" s="413">
        <f t="shared" si="895"/>
        <v>0</v>
      </c>
      <c r="AE326" s="413">
        <f t="shared" si="895"/>
        <v>0</v>
      </c>
      <c r="AF326" s="413">
        <f t="shared" si="895"/>
        <v>0</v>
      </c>
      <c r="AG326" s="413">
        <f t="shared" si="895"/>
        <v>0</v>
      </c>
      <c r="AH326" s="413">
        <f t="shared" si="895"/>
        <v>0</v>
      </c>
      <c r="AI326" s="413">
        <f t="shared" si="895"/>
        <v>0</v>
      </c>
      <c r="AJ326" s="413">
        <f t="shared" si="895"/>
        <v>0</v>
      </c>
      <c r="AK326" s="413">
        <f t="shared" si="895"/>
        <v>0</v>
      </c>
      <c r="AL326" s="413">
        <f t="shared" si="895"/>
        <v>0</v>
      </c>
      <c r="AM326" s="308"/>
    </row>
    <row r="327" spans="1:39" hidden="1" outlineLevel="1">
      <c r="A327" s="762"/>
      <c r="B327" s="518"/>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3"/>
      <c r="Z327" s="413"/>
      <c r="AA327" s="413"/>
      <c r="AB327" s="413"/>
      <c r="AC327" s="413"/>
      <c r="AD327" s="413"/>
      <c r="AE327" s="413"/>
      <c r="AF327" s="413"/>
      <c r="AG327" s="413"/>
      <c r="AH327" s="413"/>
      <c r="AI327" s="413"/>
      <c r="AJ327" s="413"/>
      <c r="AK327" s="413"/>
      <c r="AL327" s="413"/>
      <c r="AM327" s="308"/>
    </row>
    <row r="328" spans="1:39" ht="15.75" hidden="1" outlineLevel="1">
      <c r="A328" s="762"/>
      <c r="B328" s="290" t="s">
        <v>502</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idden="1" outlineLevel="1">
      <c r="A329" s="762" t="s">
        <v>891</v>
      </c>
      <c r="B329" s="518" t="s">
        <v>126</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hidden="1" outlineLevel="1">
      <c r="A330" s="762"/>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896">Z329</f>
        <v>0</v>
      </c>
      <c r="AA330" s="413">
        <f t="shared" ref="AA330" si="897">AA329</f>
        <v>0</v>
      </c>
      <c r="AB330" s="413">
        <f t="shared" ref="AB330" si="898">AB329</f>
        <v>0</v>
      </c>
      <c r="AC330" s="413">
        <f t="shared" ref="AC330" si="899">AC329</f>
        <v>0</v>
      </c>
      <c r="AD330" s="413">
        <f t="shared" ref="AD330" si="900">AD329</f>
        <v>0</v>
      </c>
      <c r="AE330" s="413">
        <f t="shared" ref="AE330" si="901">AE329</f>
        <v>0</v>
      </c>
      <c r="AF330" s="413">
        <f t="shared" ref="AF330" si="902">AF329</f>
        <v>0</v>
      </c>
      <c r="AG330" s="413">
        <f t="shared" ref="AG330" si="903">AG329</f>
        <v>0</v>
      </c>
      <c r="AH330" s="413">
        <f t="shared" ref="AH330" si="904">AH329</f>
        <v>0</v>
      </c>
      <c r="AI330" s="413">
        <f t="shared" ref="AI330" si="905">AI329</f>
        <v>0</v>
      </c>
      <c r="AJ330" s="413">
        <f t="shared" ref="AJ330" si="906">AJ329</f>
        <v>0</v>
      </c>
      <c r="AK330" s="413">
        <f t="shared" ref="AK330" si="907">AK329</f>
        <v>0</v>
      </c>
      <c r="AL330" s="413">
        <f t="shared" ref="AL330" si="908">AL329</f>
        <v>0</v>
      </c>
      <c r="AM330" s="308"/>
    </row>
    <row r="331" spans="1:39" hidden="1" outlineLevel="1">
      <c r="A331" s="762"/>
      <c r="B331" s="518"/>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idden="1" outlineLevel="1">
      <c r="A332" s="762" t="s">
        <v>892</v>
      </c>
      <c r="B332" s="518"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hidden="1" outlineLevel="1">
      <c r="A333" s="762"/>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09">Z332</f>
        <v>0</v>
      </c>
      <c r="AA333" s="413">
        <f t="shared" ref="AA333" si="910">AA332</f>
        <v>0</v>
      </c>
      <c r="AB333" s="413">
        <f t="shared" ref="AB333" si="911">AB332</f>
        <v>0</v>
      </c>
      <c r="AC333" s="413">
        <f t="shared" ref="AC333" si="912">AC332</f>
        <v>0</v>
      </c>
      <c r="AD333" s="413">
        <f t="shared" ref="AD333" si="913">AD332</f>
        <v>0</v>
      </c>
      <c r="AE333" s="413">
        <f t="shared" ref="AE333" si="914">AE332</f>
        <v>0</v>
      </c>
      <c r="AF333" s="413">
        <f t="shared" ref="AF333" si="915">AF332</f>
        <v>0</v>
      </c>
      <c r="AG333" s="413">
        <f t="shared" ref="AG333" si="916">AG332</f>
        <v>0</v>
      </c>
      <c r="AH333" s="413">
        <f t="shared" ref="AH333" si="917">AH332</f>
        <v>0</v>
      </c>
      <c r="AI333" s="413">
        <f t="shared" ref="AI333" si="918">AI332</f>
        <v>0</v>
      </c>
      <c r="AJ333" s="413">
        <f t="shared" ref="AJ333" si="919">AJ332</f>
        <v>0</v>
      </c>
      <c r="AK333" s="413">
        <f t="shared" ref="AK333" si="920">AK332</f>
        <v>0</v>
      </c>
      <c r="AL333" s="413">
        <f t="shared" ref="AL333" si="921">AL332</f>
        <v>0</v>
      </c>
      <c r="AM333" s="308"/>
    </row>
    <row r="334" spans="1:39" hidden="1" outlineLevel="1">
      <c r="A334" s="762"/>
      <c r="B334" s="518"/>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idden="1" outlineLevel="1">
      <c r="A335" s="762" t="s">
        <v>893</v>
      </c>
      <c r="B335" s="518"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c r="Z335" s="412"/>
      <c r="AA335" s="412"/>
      <c r="AB335" s="412"/>
      <c r="AC335" s="412"/>
      <c r="AD335" s="412"/>
      <c r="AE335" s="412"/>
      <c r="AF335" s="412"/>
      <c r="AG335" s="417"/>
      <c r="AH335" s="417"/>
      <c r="AI335" s="417"/>
      <c r="AJ335" s="417"/>
      <c r="AK335" s="417"/>
      <c r="AL335" s="417"/>
      <c r="AM335" s="298">
        <f>SUM(Y335:AL335)</f>
        <v>0</v>
      </c>
    </row>
    <row r="336" spans="1:39" hidden="1" outlineLevel="1">
      <c r="A336" s="762"/>
      <c r="B336" s="296" t="s">
        <v>290</v>
      </c>
      <c r="C336" s="293" t="s">
        <v>164</v>
      </c>
      <c r="D336" s="297"/>
      <c r="E336" s="297"/>
      <c r="F336" s="297"/>
      <c r="G336" s="297"/>
      <c r="H336" s="297"/>
      <c r="I336" s="297"/>
      <c r="J336" s="297"/>
      <c r="K336" s="297"/>
      <c r="L336" s="297"/>
      <c r="M336" s="297"/>
      <c r="N336" s="297">
        <f>N335</f>
        <v>0</v>
      </c>
      <c r="O336" s="297"/>
      <c r="P336" s="297"/>
      <c r="Q336" s="297"/>
      <c r="R336" s="297"/>
      <c r="S336" s="297"/>
      <c r="T336" s="297"/>
      <c r="U336" s="297"/>
      <c r="V336" s="297"/>
      <c r="W336" s="297"/>
      <c r="X336" s="297"/>
      <c r="Y336" s="413">
        <f>Y335</f>
        <v>0</v>
      </c>
      <c r="Z336" s="413">
        <f t="shared" ref="Z336" si="922">Z335</f>
        <v>0</v>
      </c>
      <c r="AA336" s="413">
        <f t="shared" ref="AA336" si="923">AA335</f>
        <v>0</v>
      </c>
      <c r="AB336" s="413">
        <f t="shared" ref="AB336" si="924">AB335</f>
        <v>0</v>
      </c>
      <c r="AC336" s="413">
        <f t="shared" ref="AC336" si="925">AC335</f>
        <v>0</v>
      </c>
      <c r="AD336" s="413">
        <f t="shared" ref="AD336" si="926">AD335</f>
        <v>0</v>
      </c>
      <c r="AE336" s="413">
        <f t="shared" ref="AE336" si="927">AE335</f>
        <v>0</v>
      </c>
      <c r="AF336" s="413">
        <f t="shared" ref="AF336" si="928">AF335</f>
        <v>0</v>
      </c>
      <c r="AG336" s="413">
        <f t="shared" ref="AG336" si="929">AG335</f>
        <v>0</v>
      </c>
      <c r="AH336" s="413">
        <f t="shared" ref="AH336" si="930">AH335</f>
        <v>0</v>
      </c>
      <c r="AI336" s="413">
        <f t="shared" ref="AI336" si="931">AI335</f>
        <v>0</v>
      </c>
      <c r="AJ336" s="413">
        <f t="shared" ref="AJ336" si="932">AJ335</f>
        <v>0</v>
      </c>
      <c r="AK336" s="413">
        <f t="shared" ref="AK336" si="933">AK335</f>
        <v>0</v>
      </c>
      <c r="AL336" s="413">
        <f t="shared" ref="AL336" si="934">AL335</f>
        <v>0</v>
      </c>
      <c r="AM336" s="308"/>
    </row>
    <row r="337" spans="1:39" hidden="1" outlineLevel="1">
      <c r="A337" s="762"/>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75" hidden="1" outlineLevel="1">
      <c r="A338" s="762"/>
      <c r="B338" s="290" t="s">
        <v>503</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5" hidden="1" outlineLevel="1">
      <c r="A339" s="762" t="s">
        <v>894</v>
      </c>
      <c r="B339" s="518"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idden="1" outlineLevel="1">
      <c r="A340" s="762"/>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35">Z339</f>
        <v>0</v>
      </c>
      <c r="AA340" s="413">
        <f t="shared" ref="AA340" si="936">AA339</f>
        <v>0</v>
      </c>
      <c r="AB340" s="413">
        <f t="shared" ref="AB340" si="937">AB339</f>
        <v>0</v>
      </c>
      <c r="AC340" s="413">
        <f t="shared" ref="AC340" si="938">AC339</f>
        <v>0</v>
      </c>
      <c r="AD340" s="413">
        <f t="shared" ref="AD340" si="939">AD339</f>
        <v>0</v>
      </c>
      <c r="AE340" s="413">
        <f t="shared" ref="AE340" si="940">AE339</f>
        <v>0</v>
      </c>
      <c r="AF340" s="413">
        <f t="shared" ref="AF340" si="941">AF339</f>
        <v>0</v>
      </c>
      <c r="AG340" s="413">
        <f t="shared" ref="AG340" si="942">AG339</f>
        <v>0</v>
      </c>
      <c r="AH340" s="413">
        <f t="shared" ref="AH340" si="943">AH339</f>
        <v>0</v>
      </c>
      <c r="AI340" s="413">
        <f t="shared" ref="AI340" si="944">AI339</f>
        <v>0</v>
      </c>
      <c r="AJ340" s="413">
        <f t="shared" ref="AJ340" si="945">AJ339</f>
        <v>0</v>
      </c>
      <c r="AK340" s="413">
        <f t="shared" ref="AK340" si="946">AK339</f>
        <v>0</v>
      </c>
      <c r="AL340" s="413">
        <f t="shared" ref="AL340" si="947">AL339</f>
        <v>0</v>
      </c>
      <c r="AM340" s="308"/>
    </row>
    <row r="341" spans="1:39" hidden="1" outlineLevel="1">
      <c r="A341" s="762"/>
      <c r="B341" s="518"/>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0" hidden="1" outlineLevel="1">
      <c r="A342" s="762" t="s">
        <v>895</v>
      </c>
      <c r="B342" s="518" t="s">
        <v>130</v>
      </c>
      <c r="C342" s="293" t="s">
        <v>25</v>
      </c>
      <c r="D342" s="297">
        <v>1878206.5290000001</v>
      </c>
      <c r="E342" s="297">
        <v>1840083.0020000001</v>
      </c>
      <c r="F342" s="297">
        <v>1840083.0020000001</v>
      </c>
      <c r="G342" s="297">
        <v>1799959.9909999999</v>
      </c>
      <c r="H342" s="297">
        <v>1799959.9909999999</v>
      </c>
      <c r="I342" s="297">
        <v>1777557.4720000001</v>
      </c>
      <c r="J342" s="297">
        <v>1738800.4010000001</v>
      </c>
      <c r="K342" s="297">
        <v>1738800.4010000001</v>
      </c>
      <c r="L342" s="297">
        <v>1710984.156</v>
      </c>
      <c r="M342" s="297">
        <v>1710984.156</v>
      </c>
      <c r="N342" s="297">
        <v>12</v>
      </c>
      <c r="O342" s="297">
        <v>828.28218589999994</v>
      </c>
      <c r="P342" s="297">
        <v>809.22674370000004</v>
      </c>
      <c r="Q342" s="297">
        <v>809.22674370000004</v>
      </c>
      <c r="R342" s="297">
        <v>805.97475829999996</v>
      </c>
      <c r="S342" s="297">
        <v>805.97475829999996</v>
      </c>
      <c r="T342" s="297">
        <v>805.04908479999995</v>
      </c>
      <c r="U342" s="297">
        <v>790.64094190000003</v>
      </c>
      <c r="V342" s="297">
        <v>790.64094190000003</v>
      </c>
      <c r="W342" s="297">
        <v>787.41385400000001</v>
      </c>
      <c r="X342" s="297">
        <v>787.41385400000001</v>
      </c>
      <c r="Y342" s="428">
        <v>0</v>
      </c>
      <c r="Z342" s="412">
        <v>1.06E-2</v>
      </c>
      <c r="AA342" s="412">
        <v>0.98350000000000004</v>
      </c>
      <c r="AB342" s="412">
        <v>0</v>
      </c>
      <c r="AC342" s="412">
        <v>0</v>
      </c>
      <c r="AD342" s="412">
        <v>0</v>
      </c>
      <c r="AE342" s="412">
        <v>0</v>
      </c>
      <c r="AF342" s="412">
        <v>0</v>
      </c>
      <c r="AG342" s="417"/>
      <c r="AH342" s="417"/>
      <c r="AI342" s="417"/>
      <c r="AJ342" s="417"/>
      <c r="AK342" s="417"/>
      <c r="AL342" s="417"/>
      <c r="AM342" s="298">
        <f>SUM(Y342:AL342)</f>
        <v>0.99410000000000009</v>
      </c>
    </row>
    <row r="343" spans="1:39" hidden="1" outlineLevel="1">
      <c r="A343" s="762"/>
      <c r="B343" s="296" t="s">
        <v>290</v>
      </c>
      <c r="C343" s="293" t="s">
        <v>164</v>
      </c>
      <c r="D343" s="297"/>
      <c r="E343" s="297"/>
      <c r="F343" s="297"/>
      <c r="G343" s="297"/>
      <c r="H343" s="297"/>
      <c r="I343" s="297"/>
      <c r="J343" s="297"/>
      <c r="K343" s="297"/>
      <c r="L343" s="297"/>
      <c r="M343" s="297"/>
      <c r="N343" s="297">
        <f>N342</f>
        <v>12</v>
      </c>
      <c r="O343" s="297"/>
      <c r="P343" s="297"/>
      <c r="Q343" s="297"/>
      <c r="R343" s="297"/>
      <c r="S343" s="297"/>
      <c r="T343" s="297"/>
      <c r="U343" s="297"/>
      <c r="V343" s="297"/>
      <c r="W343" s="297"/>
      <c r="X343" s="297"/>
      <c r="Y343" s="413">
        <f>Y342</f>
        <v>0</v>
      </c>
      <c r="Z343" s="413">
        <f t="shared" ref="Z343" si="948">Z342</f>
        <v>1.06E-2</v>
      </c>
      <c r="AA343" s="413">
        <f t="shared" ref="AA343" si="949">AA342</f>
        <v>0.98350000000000004</v>
      </c>
      <c r="AB343" s="413">
        <f t="shared" ref="AB343" si="950">AB342</f>
        <v>0</v>
      </c>
      <c r="AC343" s="413">
        <f t="shared" ref="AC343" si="951">AC342</f>
        <v>0</v>
      </c>
      <c r="AD343" s="413">
        <f t="shared" ref="AD343" si="952">AD342</f>
        <v>0</v>
      </c>
      <c r="AE343" s="413">
        <f t="shared" ref="AE343" si="953">AE342</f>
        <v>0</v>
      </c>
      <c r="AF343" s="413">
        <f t="shared" ref="AF343" si="954">AF342</f>
        <v>0</v>
      </c>
      <c r="AG343" s="413">
        <f t="shared" ref="AG343" si="955">AG342</f>
        <v>0</v>
      </c>
      <c r="AH343" s="413">
        <f t="shared" ref="AH343" si="956">AH342</f>
        <v>0</v>
      </c>
      <c r="AI343" s="413">
        <f t="shared" ref="AI343" si="957">AI342</f>
        <v>0</v>
      </c>
      <c r="AJ343" s="413">
        <f t="shared" ref="AJ343" si="958">AJ342</f>
        <v>0</v>
      </c>
      <c r="AK343" s="413">
        <f t="shared" ref="AK343" si="959">AK342</f>
        <v>0</v>
      </c>
      <c r="AL343" s="413">
        <f t="shared" ref="AL343" si="960">AL342</f>
        <v>0</v>
      </c>
      <c r="AM343" s="308"/>
    </row>
    <row r="344" spans="1:39" hidden="1" outlineLevel="1">
      <c r="A344" s="762"/>
      <c r="B344" s="518"/>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idden="1" outlineLevel="1">
      <c r="A345" s="762" t="s">
        <v>896</v>
      </c>
      <c r="B345" s="518"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idden="1" outlineLevel="1">
      <c r="A346" s="762"/>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1">Z345</f>
        <v>0</v>
      </c>
      <c r="AA346" s="413">
        <f t="shared" ref="AA346" si="962">AA345</f>
        <v>0</v>
      </c>
      <c r="AB346" s="413">
        <f t="shared" ref="AB346" si="963">AB345</f>
        <v>0</v>
      </c>
      <c r="AC346" s="413">
        <f t="shared" ref="AC346" si="964">AC345</f>
        <v>0</v>
      </c>
      <c r="AD346" s="413">
        <f t="shared" ref="AD346" si="965">AD345</f>
        <v>0</v>
      </c>
      <c r="AE346" s="413">
        <f t="shared" ref="AE346" si="966">AE345</f>
        <v>0</v>
      </c>
      <c r="AF346" s="413">
        <f t="shared" ref="AF346" si="967">AF345</f>
        <v>0</v>
      </c>
      <c r="AG346" s="413">
        <f t="shared" ref="AG346" si="968">AG345</f>
        <v>0</v>
      </c>
      <c r="AH346" s="413">
        <f t="shared" ref="AH346" si="969">AH345</f>
        <v>0</v>
      </c>
      <c r="AI346" s="413">
        <f t="shared" ref="AI346" si="970">AI345</f>
        <v>0</v>
      </c>
      <c r="AJ346" s="413">
        <f t="shared" ref="AJ346" si="971">AJ345</f>
        <v>0</v>
      </c>
      <c r="AK346" s="413">
        <f t="shared" ref="AK346" si="972">AK345</f>
        <v>0</v>
      </c>
      <c r="AL346" s="413">
        <f t="shared" ref="AL346" si="973">AL345</f>
        <v>0</v>
      </c>
      <c r="AM346" s="308"/>
    </row>
    <row r="347" spans="1:39" hidden="1" outlineLevel="1">
      <c r="A347" s="762"/>
      <c r="B347" s="518"/>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hidden="1" outlineLevel="1">
      <c r="A348" s="762" t="s">
        <v>897</v>
      </c>
      <c r="B348" s="518"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idden="1" outlineLevel="1">
      <c r="A349" s="762"/>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74">Z348</f>
        <v>0</v>
      </c>
      <c r="AA349" s="413">
        <f t="shared" ref="AA349" si="975">AA348</f>
        <v>0</v>
      </c>
      <c r="AB349" s="413">
        <f t="shared" ref="AB349" si="976">AB348</f>
        <v>0</v>
      </c>
      <c r="AC349" s="413">
        <f t="shared" ref="AC349" si="977">AC348</f>
        <v>0</v>
      </c>
      <c r="AD349" s="413">
        <f t="shared" ref="AD349" si="978">AD348</f>
        <v>0</v>
      </c>
      <c r="AE349" s="413">
        <f t="shared" ref="AE349" si="979">AE348</f>
        <v>0</v>
      </c>
      <c r="AF349" s="413">
        <f t="shared" ref="AF349" si="980">AF348</f>
        <v>0</v>
      </c>
      <c r="AG349" s="413">
        <f t="shared" ref="AG349" si="981">AG348</f>
        <v>0</v>
      </c>
      <c r="AH349" s="413">
        <f t="shared" ref="AH349" si="982">AH348</f>
        <v>0</v>
      </c>
      <c r="AI349" s="413">
        <f t="shared" ref="AI349" si="983">AI348</f>
        <v>0</v>
      </c>
      <c r="AJ349" s="413">
        <f t="shared" ref="AJ349" si="984">AJ348</f>
        <v>0</v>
      </c>
      <c r="AK349" s="413">
        <f t="shared" ref="AK349" si="985">AK348</f>
        <v>0</v>
      </c>
      <c r="AL349" s="413">
        <f t="shared" ref="AL349" si="986">AL348</f>
        <v>0</v>
      </c>
      <c r="AM349" s="308"/>
    </row>
    <row r="350" spans="1:39" hidden="1" outlineLevel="1">
      <c r="A350" s="762"/>
      <c r="B350" s="518"/>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0" hidden="1" outlineLevel="1">
      <c r="A351" s="762" t="s">
        <v>898</v>
      </c>
      <c r="B351" s="518"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idden="1" outlineLevel="1">
      <c r="A352" s="762"/>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87">Z351</f>
        <v>0</v>
      </c>
      <c r="AA352" s="413">
        <f t="shared" ref="AA352" si="988">AA351</f>
        <v>0</v>
      </c>
      <c r="AB352" s="413">
        <f t="shared" ref="AB352" si="989">AB351</f>
        <v>0</v>
      </c>
      <c r="AC352" s="413">
        <f t="shared" ref="AC352" si="990">AC351</f>
        <v>0</v>
      </c>
      <c r="AD352" s="413">
        <f t="shared" ref="AD352" si="991">AD351</f>
        <v>0</v>
      </c>
      <c r="AE352" s="413">
        <f t="shared" ref="AE352" si="992">AE351</f>
        <v>0</v>
      </c>
      <c r="AF352" s="413">
        <f t="shared" ref="AF352" si="993">AF351</f>
        <v>0</v>
      </c>
      <c r="AG352" s="413">
        <f t="shared" ref="AG352" si="994">AG351</f>
        <v>0</v>
      </c>
      <c r="AH352" s="413">
        <f t="shared" ref="AH352" si="995">AH351</f>
        <v>0</v>
      </c>
      <c r="AI352" s="413">
        <f t="shared" ref="AI352" si="996">AI351</f>
        <v>0</v>
      </c>
      <c r="AJ352" s="413">
        <f t="shared" ref="AJ352" si="997">AJ351</f>
        <v>0</v>
      </c>
      <c r="AK352" s="413">
        <f t="shared" ref="AK352" si="998">AK351</f>
        <v>0</v>
      </c>
      <c r="AL352" s="413">
        <f t="shared" ref="AL352" si="999">AL351</f>
        <v>0</v>
      </c>
      <c r="AM352" s="308"/>
    </row>
    <row r="353" spans="1:39" hidden="1" outlineLevel="1">
      <c r="A353" s="762"/>
      <c r="B353" s="518"/>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hidden="1" outlineLevel="1">
      <c r="A354" s="762" t="s">
        <v>899</v>
      </c>
      <c r="B354" s="518"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idden="1" outlineLevel="1">
      <c r="A355" s="762"/>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0">Z354</f>
        <v>0</v>
      </c>
      <c r="AA355" s="413">
        <f t="shared" ref="AA355" si="1001">AA354</f>
        <v>0</v>
      </c>
      <c r="AB355" s="413">
        <f t="shared" ref="AB355" si="1002">AB354</f>
        <v>0</v>
      </c>
      <c r="AC355" s="413">
        <f t="shared" ref="AC355" si="1003">AC354</f>
        <v>0</v>
      </c>
      <c r="AD355" s="413">
        <f t="shared" ref="AD355" si="1004">AD354</f>
        <v>0</v>
      </c>
      <c r="AE355" s="413">
        <f t="shared" ref="AE355" si="1005">AE354</f>
        <v>0</v>
      </c>
      <c r="AF355" s="413">
        <f t="shared" ref="AF355" si="1006">AF354</f>
        <v>0</v>
      </c>
      <c r="AG355" s="413">
        <f t="shared" ref="AG355" si="1007">AG354</f>
        <v>0</v>
      </c>
      <c r="AH355" s="413">
        <f t="shared" ref="AH355" si="1008">AH354</f>
        <v>0</v>
      </c>
      <c r="AI355" s="413">
        <f t="shared" ref="AI355" si="1009">AI354</f>
        <v>0</v>
      </c>
      <c r="AJ355" s="413">
        <f t="shared" ref="AJ355" si="1010">AJ354</f>
        <v>0</v>
      </c>
      <c r="AK355" s="413">
        <f t="shared" ref="AK355" si="1011">AK354</f>
        <v>0</v>
      </c>
      <c r="AL355" s="413">
        <f t="shared" ref="AL355" si="1012">AL354</f>
        <v>0</v>
      </c>
      <c r="AM355" s="308"/>
    </row>
    <row r="356" spans="1:39" hidden="1" outlineLevel="1">
      <c r="A356" s="762"/>
      <c r="B356" s="518"/>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hidden="1" customHeight="1" outlineLevel="1">
      <c r="A357" s="762" t="s">
        <v>900</v>
      </c>
      <c r="B357" s="518"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idden="1" outlineLevel="1">
      <c r="A358" s="762"/>
      <c r="B358" s="296" t="s">
        <v>290</v>
      </c>
      <c r="C358" s="293" t="s">
        <v>164</v>
      </c>
      <c r="D358" s="297"/>
      <c r="E358" s="297"/>
      <c r="F358" s="297"/>
      <c r="G358" s="297"/>
      <c r="H358" s="297"/>
      <c r="I358" s="297"/>
      <c r="J358" s="297"/>
      <c r="K358" s="297"/>
      <c r="L358" s="297"/>
      <c r="M358" s="297"/>
      <c r="N358" s="470"/>
      <c r="O358" s="297"/>
      <c r="P358" s="297"/>
      <c r="Q358" s="297"/>
      <c r="R358" s="297"/>
      <c r="S358" s="297"/>
      <c r="T358" s="297"/>
      <c r="U358" s="297"/>
      <c r="V358" s="297"/>
      <c r="W358" s="297"/>
      <c r="X358" s="297"/>
      <c r="Y358" s="413">
        <f>Y357</f>
        <v>0</v>
      </c>
      <c r="Z358" s="413">
        <f t="shared" ref="Z358" si="1013">Z357</f>
        <v>0</v>
      </c>
      <c r="AA358" s="413">
        <f t="shared" ref="AA358" si="1014">AA357</f>
        <v>0</v>
      </c>
      <c r="AB358" s="413">
        <f t="shared" ref="AB358" si="1015">AB357</f>
        <v>0</v>
      </c>
      <c r="AC358" s="413">
        <f t="shared" ref="AC358" si="1016">AC357</f>
        <v>0</v>
      </c>
      <c r="AD358" s="413">
        <f t="shared" ref="AD358" si="1017">AD357</f>
        <v>0</v>
      </c>
      <c r="AE358" s="413">
        <f t="shared" ref="AE358" si="1018">AE357</f>
        <v>0</v>
      </c>
      <c r="AF358" s="413">
        <f t="shared" ref="AF358" si="1019">AF357</f>
        <v>0</v>
      </c>
      <c r="AG358" s="413">
        <f t="shared" ref="AG358" si="1020">AG357</f>
        <v>0</v>
      </c>
      <c r="AH358" s="413">
        <f t="shared" ref="AH358" si="1021">AH357</f>
        <v>0</v>
      </c>
      <c r="AI358" s="413">
        <f t="shared" ref="AI358" si="1022">AI357</f>
        <v>0</v>
      </c>
      <c r="AJ358" s="413">
        <f t="shared" ref="AJ358" si="1023">AJ357</f>
        <v>0</v>
      </c>
      <c r="AK358" s="413">
        <f t="shared" ref="AK358" si="1024">AK357</f>
        <v>0</v>
      </c>
      <c r="AL358" s="413">
        <f t="shared" ref="AL358" si="1025">AL357</f>
        <v>0</v>
      </c>
      <c r="AM358" s="308"/>
    </row>
    <row r="359" spans="1:39" hidden="1" outlineLevel="1">
      <c r="A359" s="762"/>
      <c r="B359" s="518"/>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15" hidden="1" customHeight="1" outlineLevel="1">
      <c r="A360" s="762" t="s">
        <v>901</v>
      </c>
      <c r="B360" s="518"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idden="1" outlineLevel="1">
      <c r="A361" s="762"/>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26">Z360</f>
        <v>0</v>
      </c>
      <c r="AA361" s="413">
        <f t="shared" ref="AA361" si="1027">AA360</f>
        <v>0</v>
      </c>
      <c r="AB361" s="413">
        <f t="shared" ref="AB361" si="1028">AB360</f>
        <v>0</v>
      </c>
      <c r="AC361" s="413">
        <f t="shared" ref="AC361" si="1029">AC360</f>
        <v>0</v>
      </c>
      <c r="AD361" s="413">
        <f t="shared" ref="AD361" si="1030">AD360</f>
        <v>0</v>
      </c>
      <c r="AE361" s="413">
        <f t="shared" ref="AE361" si="1031">AE360</f>
        <v>0</v>
      </c>
      <c r="AF361" s="413">
        <f t="shared" ref="AF361" si="1032">AF360</f>
        <v>0</v>
      </c>
      <c r="AG361" s="413">
        <f t="shared" ref="AG361" si="1033">AG360</f>
        <v>0</v>
      </c>
      <c r="AH361" s="413">
        <f t="shared" ref="AH361" si="1034">AH360</f>
        <v>0</v>
      </c>
      <c r="AI361" s="413">
        <f t="shared" ref="AI361" si="1035">AI360</f>
        <v>0</v>
      </c>
      <c r="AJ361" s="413">
        <f t="shared" ref="AJ361" si="1036">AJ360</f>
        <v>0</v>
      </c>
      <c r="AK361" s="413">
        <f t="shared" ref="AK361" si="1037">AK360</f>
        <v>0</v>
      </c>
      <c r="AL361" s="413">
        <f t="shared" ref="AL361" si="1038">AL360</f>
        <v>0</v>
      </c>
      <c r="AM361" s="308"/>
    </row>
    <row r="362" spans="1:39" hidden="1" outlineLevel="1">
      <c r="A362" s="762"/>
      <c r="B362" s="518"/>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5" hidden="1" outlineLevel="1">
      <c r="A363" s="762" t="s">
        <v>902</v>
      </c>
      <c r="B363" s="518"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idden="1" outlineLevel="1">
      <c r="A364" s="762"/>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39">Z363</f>
        <v>0</v>
      </c>
      <c r="AA364" s="413">
        <f t="shared" ref="AA364" si="1040">AA363</f>
        <v>0</v>
      </c>
      <c r="AB364" s="413">
        <f t="shared" ref="AB364" si="1041">AB363</f>
        <v>0</v>
      </c>
      <c r="AC364" s="413">
        <f t="shared" ref="AC364" si="1042">AC363</f>
        <v>0</v>
      </c>
      <c r="AD364" s="413">
        <f t="shared" ref="AD364" si="1043">AD363</f>
        <v>0</v>
      </c>
      <c r="AE364" s="413">
        <f t="shared" ref="AE364" si="1044">AE363</f>
        <v>0</v>
      </c>
      <c r="AF364" s="413">
        <f t="shared" ref="AF364" si="1045">AF363</f>
        <v>0</v>
      </c>
      <c r="AG364" s="413">
        <f t="shared" ref="AG364" si="1046">AG363</f>
        <v>0</v>
      </c>
      <c r="AH364" s="413">
        <f t="shared" ref="AH364" si="1047">AH363</f>
        <v>0</v>
      </c>
      <c r="AI364" s="413">
        <f t="shared" ref="AI364" si="1048">AI363</f>
        <v>0</v>
      </c>
      <c r="AJ364" s="413">
        <f t="shared" ref="AJ364" si="1049">AJ363</f>
        <v>0</v>
      </c>
      <c r="AK364" s="413">
        <f t="shared" ref="AK364" si="1050">AK363</f>
        <v>0</v>
      </c>
      <c r="AL364" s="413">
        <f t="shared" ref="AL364" si="1051">AL363</f>
        <v>0</v>
      </c>
      <c r="AM364" s="308"/>
    </row>
    <row r="365" spans="1:39" hidden="1" outlineLevel="1">
      <c r="A365" s="762"/>
      <c r="B365" s="518"/>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hidden="1" outlineLevel="1">
      <c r="A366" s="762" t="s">
        <v>903</v>
      </c>
      <c r="B366" s="518"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idden="1" outlineLevel="1">
      <c r="A367" s="762"/>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2">Z366</f>
        <v>0</v>
      </c>
      <c r="AA367" s="413">
        <f t="shared" ref="AA367" si="1053">AA366</f>
        <v>0</v>
      </c>
      <c r="AB367" s="413">
        <f t="shared" ref="AB367" si="1054">AB366</f>
        <v>0</v>
      </c>
      <c r="AC367" s="413">
        <f t="shared" ref="AC367" si="1055">AC366</f>
        <v>0</v>
      </c>
      <c r="AD367" s="413">
        <f t="shared" ref="AD367" si="1056">AD366</f>
        <v>0</v>
      </c>
      <c r="AE367" s="413">
        <f t="shared" ref="AE367" si="1057">AE366</f>
        <v>0</v>
      </c>
      <c r="AF367" s="413">
        <f t="shared" ref="AF367" si="1058">AF366</f>
        <v>0</v>
      </c>
      <c r="AG367" s="413">
        <f t="shared" ref="AG367" si="1059">AG366</f>
        <v>0</v>
      </c>
      <c r="AH367" s="413">
        <f t="shared" ref="AH367" si="1060">AH366</f>
        <v>0</v>
      </c>
      <c r="AI367" s="413">
        <f t="shared" ref="AI367" si="1061">AI366</f>
        <v>0</v>
      </c>
      <c r="AJ367" s="413">
        <f t="shared" ref="AJ367" si="1062">AJ366</f>
        <v>0</v>
      </c>
      <c r="AK367" s="413">
        <f t="shared" ref="AK367" si="1063">AK366</f>
        <v>0</v>
      </c>
      <c r="AL367" s="413">
        <f t="shared" ref="AL367" si="1064">AL366</f>
        <v>0</v>
      </c>
      <c r="AM367" s="308"/>
    </row>
    <row r="368" spans="1:39" hidden="1" outlineLevel="1">
      <c r="A368" s="762"/>
      <c r="B368" s="518"/>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39" ht="30" hidden="1" outlineLevel="1">
      <c r="A369" s="762" t="s">
        <v>904</v>
      </c>
      <c r="B369" s="518"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39" hidden="1" outlineLevel="1">
      <c r="A370" s="762"/>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65">Z369</f>
        <v>0</v>
      </c>
      <c r="AA370" s="413">
        <f t="shared" ref="AA370" si="1066">AA369</f>
        <v>0</v>
      </c>
      <c r="AB370" s="413">
        <f t="shared" ref="AB370" si="1067">AB369</f>
        <v>0</v>
      </c>
      <c r="AC370" s="413">
        <f t="shared" ref="AC370" si="1068">AC369</f>
        <v>0</v>
      </c>
      <c r="AD370" s="413">
        <f t="shared" ref="AD370" si="1069">AD369</f>
        <v>0</v>
      </c>
      <c r="AE370" s="413">
        <f t="shared" ref="AE370" si="1070">AE369</f>
        <v>0</v>
      </c>
      <c r="AF370" s="413">
        <f t="shared" ref="AF370" si="1071">AF369</f>
        <v>0</v>
      </c>
      <c r="AG370" s="413">
        <f t="shared" ref="AG370" si="1072">AG369</f>
        <v>0</v>
      </c>
      <c r="AH370" s="413">
        <f t="shared" ref="AH370" si="1073">AH369</f>
        <v>0</v>
      </c>
      <c r="AI370" s="413">
        <f t="shared" ref="AI370" si="1074">AI369</f>
        <v>0</v>
      </c>
      <c r="AJ370" s="413">
        <f t="shared" ref="AJ370" si="1075">AJ369</f>
        <v>0</v>
      </c>
      <c r="AK370" s="413">
        <f t="shared" ref="AK370" si="1076">AK369</f>
        <v>0</v>
      </c>
      <c r="AL370" s="413">
        <f t="shared" ref="AL370" si="1077">AL369</f>
        <v>0</v>
      </c>
      <c r="AM370" s="308"/>
    </row>
    <row r="371" spans="1:39" hidden="1" outlineLevel="1">
      <c r="A371" s="762"/>
      <c r="B371" s="518"/>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39" ht="30" hidden="1" outlineLevel="1">
      <c r="A372" s="762" t="s">
        <v>905</v>
      </c>
      <c r="B372" s="518"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39" hidden="1" outlineLevel="1">
      <c r="A373" s="762"/>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78">Z372</f>
        <v>0</v>
      </c>
      <c r="AA373" s="413">
        <f t="shared" ref="AA373" si="1079">AA372</f>
        <v>0</v>
      </c>
      <c r="AB373" s="413">
        <f t="shared" ref="AB373" si="1080">AB372</f>
        <v>0</v>
      </c>
      <c r="AC373" s="413">
        <f t="shared" ref="AC373" si="1081">AC372</f>
        <v>0</v>
      </c>
      <c r="AD373" s="413">
        <f t="shared" ref="AD373" si="1082">AD372</f>
        <v>0</v>
      </c>
      <c r="AE373" s="413">
        <f t="shared" ref="AE373" si="1083">AE372</f>
        <v>0</v>
      </c>
      <c r="AF373" s="413">
        <f t="shared" ref="AF373" si="1084">AF372</f>
        <v>0</v>
      </c>
      <c r="AG373" s="413">
        <f t="shared" ref="AG373" si="1085">AG372</f>
        <v>0</v>
      </c>
      <c r="AH373" s="413">
        <f t="shared" ref="AH373" si="1086">AH372</f>
        <v>0</v>
      </c>
      <c r="AI373" s="413">
        <f t="shared" ref="AI373" si="1087">AI372</f>
        <v>0</v>
      </c>
      <c r="AJ373" s="413">
        <f t="shared" ref="AJ373" si="1088">AJ372</f>
        <v>0</v>
      </c>
      <c r="AK373" s="413">
        <f t="shared" ref="AK373" si="1089">AK372</f>
        <v>0</v>
      </c>
      <c r="AL373" s="413">
        <f t="shared" ref="AL373" si="1090">AL372</f>
        <v>0</v>
      </c>
      <c r="AM373" s="308"/>
    </row>
    <row r="374" spans="1:39" hidden="1" outlineLevel="1">
      <c r="A374" s="762"/>
      <c r="B374" s="518"/>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39" ht="30" hidden="1" customHeight="1" outlineLevel="1">
      <c r="A375" s="762" t="s">
        <v>906</v>
      </c>
      <c r="B375" s="518"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39" hidden="1" outlineLevel="1">
      <c r="A376" s="762"/>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1">Z375</f>
        <v>0</v>
      </c>
      <c r="AA376" s="413">
        <f t="shared" ref="AA376" si="1092">AA375</f>
        <v>0</v>
      </c>
      <c r="AB376" s="413">
        <f t="shared" ref="AB376" si="1093">AB375</f>
        <v>0</v>
      </c>
      <c r="AC376" s="413">
        <f t="shared" ref="AC376" si="1094">AC375</f>
        <v>0</v>
      </c>
      <c r="AD376" s="413">
        <f t="shared" ref="AD376" si="1095">AD375</f>
        <v>0</v>
      </c>
      <c r="AE376" s="413">
        <f t="shared" ref="AE376" si="1096">AE375</f>
        <v>0</v>
      </c>
      <c r="AF376" s="413">
        <f t="shared" ref="AF376" si="1097">AF375</f>
        <v>0</v>
      </c>
      <c r="AG376" s="413">
        <f t="shared" ref="AG376" si="1098">AG375</f>
        <v>0</v>
      </c>
      <c r="AH376" s="413">
        <f t="shared" ref="AH376" si="1099">AH375</f>
        <v>0</v>
      </c>
      <c r="AI376" s="413">
        <f t="shared" ref="AI376" si="1100">AI375</f>
        <v>0</v>
      </c>
      <c r="AJ376" s="413">
        <f t="shared" ref="AJ376" si="1101">AJ375</f>
        <v>0</v>
      </c>
      <c r="AK376" s="413">
        <f t="shared" ref="AK376" si="1102">AK375</f>
        <v>0</v>
      </c>
      <c r="AL376" s="413">
        <f t="shared" ref="AL376" si="1103">AL375</f>
        <v>0</v>
      </c>
      <c r="AM376" s="308"/>
    </row>
    <row r="377" spans="1:39" hidden="1" outlineLevel="1">
      <c r="A377" s="762"/>
      <c r="B377" s="518"/>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39" ht="30" hidden="1" outlineLevel="1">
      <c r="A378" s="762" t="s">
        <v>909</v>
      </c>
      <c r="B378" s="518"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39" hidden="1" outlineLevel="1">
      <c r="A379" s="762"/>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04">Z378</f>
        <v>0</v>
      </c>
      <c r="AA379" s="413">
        <f t="shared" ref="AA379" si="1105">AA378</f>
        <v>0</v>
      </c>
      <c r="AB379" s="413">
        <f t="shared" ref="AB379" si="1106">AB378</f>
        <v>0</v>
      </c>
      <c r="AC379" s="413">
        <f t="shared" ref="AC379" si="1107">AC378</f>
        <v>0</v>
      </c>
      <c r="AD379" s="413">
        <f t="shared" ref="AD379" si="1108">AD378</f>
        <v>0</v>
      </c>
      <c r="AE379" s="413">
        <f t="shared" ref="AE379" si="1109">AE378</f>
        <v>0</v>
      </c>
      <c r="AF379" s="413">
        <f t="shared" ref="AF379" si="1110">AF378</f>
        <v>0</v>
      </c>
      <c r="AG379" s="413">
        <f t="shared" ref="AG379" si="1111">AG378</f>
        <v>0</v>
      </c>
      <c r="AH379" s="413">
        <f t="shared" ref="AH379" si="1112">AH378</f>
        <v>0</v>
      </c>
      <c r="AI379" s="413">
        <f t="shared" ref="AI379" si="1113">AI378</f>
        <v>0</v>
      </c>
      <c r="AJ379" s="413">
        <f t="shared" ref="AJ379" si="1114">AJ378</f>
        <v>0</v>
      </c>
      <c r="AK379" s="413">
        <f t="shared" ref="AK379" si="1115">AK378</f>
        <v>0</v>
      </c>
      <c r="AL379" s="413">
        <f t="shared" ref="AL379" si="1116">AL378</f>
        <v>0</v>
      </c>
      <c r="AM379" s="308"/>
    </row>
    <row r="380" spans="1:39" hidden="1" outlineLevel="1">
      <c r="A380" s="762"/>
      <c r="B380" s="296"/>
      <c r="C380" s="293"/>
      <c r="D380" s="751"/>
      <c r="E380" s="751"/>
      <c r="F380" s="751"/>
      <c r="G380" s="751"/>
      <c r="H380" s="751"/>
      <c r="I380" s="751"/>
      <c r="J380" s="751"/>
      <c r="K380" s="751"/>
      <c r="L380" s="751"/>
      <c r="M380" s="751"/>
      <c r="N380" s="751"/>
      <c r="O380" s="751"/>
      <c r="P380" s="751"/>
      <c r="Q380" s="751"/>
      <c r="R380" s="751"/>
      <c r="S380" s="751"/>
      <c r="T380" s="751"/>
      <c r="U380" s="751"/>
      <c r="V380" s="751"/>
      <c r="W380" s="751"/>
      <c r="X380" s="751"/>
      <c r="Y380" s="413"/>
      <c r="Z380" s="413"/>
      <c r="AA380" s="413"/>
      <c r="AB380" s="413"/>
      <c r="AC380" s="413"/>
      <c r="AD380" s="413"/>
      <c r="AE380" s="413"/>
      <c r="AF380" s="413"/>
      <c r="AG380" s="413"/>
      <c r="AH380" s="413"/>
      <c r="AI380" s="413"/>
      <c r="AJ380" s="413"/>
      <c r="AK380" s="413"/>
      <c r="AL380" s="413"/>
      <c r="AM380" s="308"/>
    </row>
    <row r="381" spans="1:39" ht="30" hidden="1" customHeight="1" outlineLevel="1">
      <c r="A381" s="762" t="s">
        <v>910</v>
      </c>
      <c r="B381" s="753" t="s">
        <v>907</v>
      </c>
      <c r="C381" s="293" t="s">
        <v>25</v>
      </c>
      <c r="D381" s="297">
        <v>826.85633440000004</v>
      </c>
      <c r="E381" s="297">
        <v>826.85633440000004</v>
      </c>
      <c r="F381" s="297">
        <v>826.85633440000004</v>
      </c>
      <c r="G381" s="297">
        <v>826.85633440000004</v>
      </c>
      <c r="H381" s="297">
        <v>826.85633440000004</v>
      </c>
      <c r="I381" s="297">
        <v>826.85633440000004</v>
      </c>
      <c r="J381" s="297">
        <v>826.85633440000004</v>
      </c>
      <c r="K381" s="297">
        <v>826.85633440000004</v>
      </c>
      <c r="L381" s="297">
        <v>826.85633440000004</v>
      </c>
      <c r="M381" s="297">
        <v>826.85633440000004</v>
      </c>
      <c r="N381" s="297">
        <v>12</v>
      </c>
      <c r="O381" s="297">
        <v>0.12023863</v>
      </c>
      <c r="P381" s="297">
        <v>0.12023863</v>
      </c>
      <c r="Q381" s="297">
        <v>0.12023863</v>
      </c>
      <c r="R381" s="297">
        <v>0.12023863</v>
      </c>
      <c r="S381" s="297">
        <v>0.12023863</v>
      </c>
      <c r="T381" s="297">
        <v>0.12023863</v>
      </c>
      <c r="U381" s="297">
        <v>0.12023863</v>
      </c>
      <c r="V381" s="297">
        <v>0.12023863</v>
      </c>
      <c r="W381" s="297">
        <v>0.12023863</v>
      </c>
      <c r="X381" s="297">
        <v>0.12023863</v>
      </c>
      <c r="Y381" s="428">
        <v>0</v>
      </c>
      <c r="Z381" s="412">
        <v>0</v>
      </c>
      <c r="AA381" s="412">
        <v>1</v>
      </c>
      <c r="AB381" s="412">
        <v>0</v>
      </c>
      <c r="AC381" s="412">
        <v>0</v>
      </c>
      <c r="AD381" s="412">
        <v>0</v>
      </c>
      <c r="AE381" s="412">
        <v>0</v>
      </c>
      <c r="AF381" s="412">
        <v>0</v>
      </c>
      <c r="AG381" s="417"/>
      <c r="AH381" s="417"/>
      <c r="AI381" s="417"/>
      <c r="AJ381" s="417"/>
      <c r="AK381" s="417"/>
      <c r="AL381" s="417"/>
      <c r="AM381" s="298">
        <f>SUM(Y381:AL381)</f>
        <v>1</v>
      </c>
    </row>
    <row r="382" spans="1:39" hidden="1" outlineLevel="1">
      <c r="B382" s="754" t="s">
        <v>290</v>
      </c>
      <c r="C382" s="293" t="s">
        <v>164</v>
      </c>
      <c r="D382" s="297"/>
      <c r="E382" s="297"/>
      <c r="F382" s="297"/>
      <c r="G382" s="297"/>
      <c r="H382" s="297"/>
      <c r="I382" s="297"/>
      <c r="J382" s="297"/>
      <c r="K382" s="297"/>
      <c r="L382" s="297"/>
      <c r="M382" s="297"/>
      <c r="N382" s="297">
        <f>N381</f>
        <v>12</v>
      </c>
      <c r="O382" s="297"/>
      <c r="P382" s="297"/>
      <c r="Q382" s="297"/>
      <c r="R382" s="297"/>
      <c r="S382" s="297"/>
      <c r="T382" s="297"/>
      <c r="U382" s="297"/>
      <c r="V382" s="297"/>
      <c r="W382" s="297"/>
      <c r="X382" s="297"/>
      <c r="Y382" s="413">
        <f>Y381</f>
        <v>0</v>
      </c>
      <c r="Z382" s="413">
        <f t="shared" ref="Z382:AL382" si="1117">Z381</f>
        <v>0</v>
      </c>
      <c r="AA382" s="413">
        <f t="shared" si="1117"/>
        <v>1</v>
      </c>
      <c r="AB382" s="413">
        <f t="shared" si="1117"/>
        <v>0</v>
      </c>
      <c r="AC382" s="413">
        <f t="shared" si="1117"/>
        <v>0</v>
      </c>
      <c r="AD382" s="413">
        <f t="shared" si="1117"/>
        <v>0</v>
      </c>
      <c r="AE382" s="413">
        <f t="shared" si="1117"/>
        <v>0</v>
      </c>
      <c r="AF382" s="413">
        <f t="shared" si="1117"/>
        <v>0</v>
      </c>
      <c r="AG382" s="413">
        <f t="shared" si="1117"/>
        <v>0</v>
      </c>
      <c r="AH382" s="413">
        <f t="shared" si="1117"/>
        <v>0</v>
      </c>
      <c r="AI382" s="413">
        <f t="shared" si="1117"/>
        <v>0</v>
      </c>
      <c r="AJ382" s="413">
        <f t="shared" si="1117"/>
        <v>0</v>
      </c>
      <c r="AK382" s="413">
        <f t="shared" si="1117"/>
        <v>0</v>
      </c>
      <c r="AL382" s="413">
        <f t="shared" si="1117"/>
        <v>0</v>
      </c>
      <c r="AM382" s="308"/>
    </row>
    <row r="383" spans="1:39" hidden="1" outlineLevel="1">
      <c r="B383" s="439"/>
      <c r="C383" s="307"/>
      <c r="D383" s="293"/>
      <c r="E383" s="293"/>
      <c r="F383" s="293"/>
      <c r="G383" s="293"/>
      <c r="H383" s="293"/>
      <c r="I383" s="293"/>
      <c r="J383" s="293"/>
      <c r="K383" s="293"/>
      <c r="L383" s="293"/>
      <c r="M383" s="293"/>
      <c r="N383" s="293"/>
      <c r="O383" s="293"/>
      <c r="P383" s="293"/>
      <c r="Q383" s="293"/>
      <c r="R383" s="293"/>
      <c r="S383" s="293"/>
      <c r="T383" s="293"/>
      <c r="U383" s="293"/>
      <c r="V383" s="293"/>
      <c r="W383" s="293"/>
      <c r="X383" s="293"/>
      <c r="Y383" s="303"/>
      <c r="Z383" s="303"/>
      <c r="AA383" s="303"/>
      <c r="AB383" s="303"/>
      <c r="AC383" s="303"/>
      <c r="AD383" s="303"/>
      <c r="AE383" s="303"/>
      <c r="AF383" s="303"/>
      <c r="AG383" s="303"/>
      <c r="AH383" s="303"/>
      <c r="AI383" s="303"/>
      <c r="AJ383" s="303"/>
      <c r="AK383" s="303"/>
      <c r="AL383" s="303"/>
      <c r="AM383" s="308"/>
    </row>
    <row r="384" spans="1:39" ht="15.75" collapsed="1">
      <c r="B384" s="329" t="s">
        <v>275</v>
      </c>
      <c r="C384" s="331"/>
      <c r="D384" s="331">
        <f>SUM(D221:D382)</f>
        <v>29617170.4465244</v>
      </c>
      <c r="E384" s="331"/>
      <c r="F384" s="331"/>
      <c r="G384" s="331"/>
      <c r="H384" s="331"/>
      <c r="I384" s="331"/>
      <c r="J384" s="331"/>
      <c r="K384" s="331"/>
      <c r="L384" s="331"/>
      <c r="M384" s="331"/>
      <c r="N384" s="331"/>
      <c r="O384" s="331">
        <f>SUM(O221:O382)</f>
        <v>2729.5724499200001</v>
      </c>
      <c r="P384" s="331"/>
      <c r="Q384" s="331"/>
      <c r="R384" s="331"/>
      <c r="S384" s="331"/>
      <c r="T384" s="331"/>
      <c r="U384" s="331"/>
      <c r="V384" s="331"/>
      <c r="W384" s="331"/>
      <c r="X384" s="331"/>
      <c r="Y384" s="331">
        <f>IF(Y219="kWh",SUMPRODUCT(D221:D382,Y221:Y382))</f>
        <v>6437137.7006649999</v>
      </c>
      <c r="Z384" s="331">
        <f>IF(Z219="kWh",SUMPRODUCT(D221:D382,Z221:Z382))</f>
        <v>764385.0469073999</v>
      </c>
      <c r="AA384" s="331">
        <f>IF(AA219="kw",SUMPRODUCT(N221:N382,O221:O382,AA221:AA382),SUMPRODUCT(D221:D382,AA221:AA382))</f>
        <v>19946.315366413801</v>
      </c>
      <c r="AB384" s="331">
        <f>IF(AB219="kw",SUMPRODUCT(N221:N382,O221:O382,AB221:AB382),SUMPRODUCT(D221:D382,AB221:AB382))</f>
        <v>27.100421208</v>
      </c>
      <c r="AC384" s="331">
        <f>IF(AC219="kw",SUMPRODUCT(N221:N382,O221:O382,AC221:AC382),SUMPRODUCT(D221:D382,AC221:AC382))</f>
        <v>71.736409080000001</v>
      </c>
      <c r="AD384" s="331">
        <f>IF(AD219="kw",SUMPRODUCT(N221:N382,O221:O382,AD221:AD382),SUMPRODUCT(D221:D382,AD221:AD382))</f>
        <v>5395.9608193919994</v>
      </c>
      <c r="AE384" s="331">
        <f>IF(AE219="kw",SUMPRODUCT(N221:N382,O221:O382,AE221:AE382),SUMPRODUCT(D221:D382,AE221:AE382))</f>
        <v>0</v>
      </c>
      <c r="AF384" s="331">
        <f>IF(AF219="kw",SUMPRODUCT(N221:N382,O221:O382,AF221:AF382),SUMPRODUCT(D221:D382,AF221:AF382))</f>
        <v>0</v>
      </c>
      <c r="AG384" s="331">
        <f>IF(AG219="kw",SUMPRODUCT(N221:N382,O221:O382,AG221:AG382),SUMPRODUCT(D221:D382,AG221:AG382))</f>
        <v>0</v>
      </c>
      <c r="AH384" s="331">
        <f>IF(AH219="kw",SUMPRODUCT(N221:N382,O221:O382,AH221:AH382),SUMPRODUCT(D221:D382,AH221:AH382))</f>
        <v>0</v>
      </c>
      <c r="AI384" s="331">
        <f>IF(AI219="kw",SUMPRODUCT(N221:N382,O221:O382,AI221:AI382),SUMPRODUCT(D221:D382,AI221:AI382))</f>
        <v>0</v>
      </c>
      <c r="AJ384" s="331">
        <f>IF(AJ219="kw",SUMPRODUCT(N221:N382,O221:O382,AJ221:AJ382),SUMPRODUCT(D221:D382,AJ221:AJ382))</f>
        <v>0</v>
      </c>
      <c r="AK384" s="331">
        <f>IF(AK219="kw",SUMPRODUCT(N221:N382,O221:O382,AK221:AK382),SUMPRODUCT(D221:D382,AK221:AK382))</f>
        <v>0</v>
      </c>
      <c r="AL384" s="331">
        <f>IF(AL219="kw",SUMPRODUCT(N221:N382,O221:O382,AL221:AL382),SUMPRODUCT(D221:D382,AL221:AL382))</f>
        <v>0</v>
      </c>
      <c r="AM384" s="332"/>
    </row>
    <row r="385" spans="2:42" ht="15.75">
      <c r="B385" s="393" t="s">
        <v>276</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94">
        <f>HLOOKUP(Y218,'2. LRAMVA Threshold'!$B$42:$Q$53,8,FALSE)</f>
        <v>0</v>
      </c>
      <c r="Z385" s="394">
        <f>HLOOKUP(Z218,'2. LRAMVA Threshold'!$B$42:$Q$53,8,FALSE)</f>
        <v>0</v>
      </c>
      <c r="AA385" s="394">
        <f>HLOOKUP(AA218,'2. LRAMVA Threshold'!$B$42:$Q$53,8,FALSE)</f>
        <v>0</v>
      </c>
      <c r="AB385" s="394">
        <f>HLOOKUP(AB218,'2. LRAMVA Threshold'!$B$42:$Q$53,8,FALSE)</f>
        <v>0</v>
      </c>
      <c r="AC385" s="394">
        <f>HLOOKUP(AC218,'2. LRAMVA Threshold'!$B$42:$Q$53,8,FALSE)</f>
        <v>0</v>
      </c>
      <c r="AD385" s="394">
        <f>HLOOKUP(AD218,'2. LRAMVA Threshold'!$B$42:$Q$53,8,FALSE)</f>
        <v>0</v>
      </c>
      <c r="AE385" s="394">
        <f>HLOOKUP(AE218,'2. LRAMVA Threshold'!$B$42:$Q$53,8,FALSE)</f>
        <v>0</v>
      </c>
      <c r="AF385" s="394">
        <f>HLOOKUP(AF218,'2. LRAMVA Threshold'!$B$42:$Q$53,8,FALSE)</f>
        <v>0</v>
      </c>
      <c r="AG385" s="394">
        <f>HLOOKUP(AG218,'2. LRAMVA Threshold'!$B$42:$Q$53,8,FALSE)</f>
        <v>0</v>
      </c>
      <c r="AH385" s="394">
        <f>HLOOKUP(AH218,'2. LRAMVA Threshold'!$B$42:$Q$53,8,FALSE)</f>
        <v>0</v>
      </c>
      <c r="AI385" s="394">
        <f>HLOOKUP(AI218,'2. LRAMVA Threshold'!$B$42:$Q$53,8,FALSE)</f>
        <v>0</v>
      </c>
      <c r="AJ385" s="394">
        <f>HLOOKUP(AJ218,'2. LRAMVA Threshold'!$B$42:$Q$53,8,FALSE)</f>
        <v>0</v>
      </c>
      <c r="AK385" s="394">
        <f>HLOOKUP(AK218,'2. LRAMVA Threshold'!$B$42:$Q$53,8,FALSE)</f>
        <v>0</v>
      </c>
      <c r="AL385" s="394">
        <f>HLOOKUP(AL218,'2. LRAMVA Threshold'!$B$42:$Q$53,8,FALSE)</f>
        <v>0</v>
      </c>
      <c r="AM385" s="395"/>
    </row>
    <row r="386" spans="2:42">
      <c r="B386" s="396"/>
      <c r="C386" s="434"/>
      <c r="D386" s="435"/>
      <c r="E386" s="435"/>
      <c r="F386" s="435"/>
      <c r="G386" s="435"/>
      <c r="H386" s="435"/>
      <c r="I386" s="435"/>
      <c r="J386" s="435"/>
      <c r="K386" s="435"/>
      <c r="L386" s="435"/>
      <c r="M386" s="435"/>
      <c r="N386" s="435"/>
      <c r="O386" s="436"/>
      <c r="P386" s="435"/>
      <c r="Q386" s="435"/>
      <c r="R386" s="435"/>
      <c r="S386" s="437"/>
      <c r="T386" s="437"/>
      <c r="U386" s="437"/>
      <c r="V386" s="437"/>
      <c r="W386" s="435"/>
      <c r="X386" s="435"/>
      <c r="Y386" s="438"/>
      <c r="Z386" s="438"/>
      <c r="AA386" s="438"/>
      <c r="AB386" s="438"/>
      <c r="AC386" s="438"/>
      <c r="AD386" s="438"/>
      <c r="AE386" s="438"/>
      <c r="AF386" s="401"/>
      <c r="AG386" s="401"/>
      <c r="AH386" s="401"/>
      <c r="AI386" s="401"/>
      <c r="AJ386" s="401"/>
      <c r="AK386" s="401"/>
      <c r="AL386" s="401"/>
      <c r="AM386" s="402"/>
    </row>
    <row r="387" spans="2:42">
      <c r="B387" s="326" t="s">
        <v>277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HLOOKUP(Y$35,'3.  Distribution Rates'!$C$122:$P$133,8,FALSE)</f>
        <v>1.7233333333333333E-2</v>
      </c>
      <c r="Z387" s="343">
        <f>HLOOKUP(Z$35,'3.  Distribution Rates'!$C$122:$P$133,8,FALSE)</f>
        <v>1.6799999999999999E-2</v>
      </c>
      <c r="AA387" s="343">
        <f>HLOOKUP(AA$35,'3.  Distribution Rates'!$C$122:$P$133,8,FALSE)</f>
        <v>4.7832333333333326</v>
      </c>
      <c r="AB387" s="343">
        <f>HLOOKUP(AB$35,'3.  Distribution Rates'!$C$122:$P$133,8,FALSE)</f>
        <v>1.9987999999999999</v>
      </c>
      <c r="AC387" s="343">
        <f>HLOOKUP(AC$35,'3.  Distribution Rates'!$C$122:$P$133,8,FALSE)</f>
        <v>2.2579000000000007</v>
      </c>
      <c r="AD387" s="343">
        <f>HLOOKUP(AD$35,'3.  Distribution Rates'!$C$122:$P$133,8,FALSE)</f>
        <v>2.8113666666666663</v>
      </c>
      <c r="AE387" s="343">
        <f>HLOOKUP(AE$35,'3.  Distribution Rates'!$C$122:$P$133,8,FALSE)</f>
        <v>-8.900000000000001E-2</v>
      </c>
      <c r="AF387" s="343">
        <f>HLOOKUP(AF$35,'3.  Distribution Rates'!$C$122:$P$133,8,FALSE)</f>
        <v>0</v>
      </c>
      <c r="AG387" s="343">
        <f>HLOOKUP(AG$35,'3.  Distribution Rates'!$C$122:$P$133,8,FALSE)</f>
        <v>0</v>
      </c>
      <c r="AH387" s="343">
        <f>HLOOKUP(AH$35,'3.  Distribution Rates'!$C$122:$P$133,8,FALSE)</f>
        <v>0</v>
      </c>
      <c r="AI387" s="343">
        <f>HLOOKUP(AI$35,'3.  Distribution Rates'!$C$122:$P$133,8,FALSE)</f>
        <v>0</v>
      </c>
      <c r="AJ387" s="343">
        <f>HLOOKUP(AJ$35,'3.  Distribution Rates'!$C$122:$P$133,8,FALSE)</f>
        <v>0</v>
      </c>
      <c r="AK387" s="343">
        <f>HLOOKUP(AK$35,'3.  Distribution Rates'!$C$122:$P$133,8,FALSE)</f>
        <v>0</v>
      </c>
      <c r="AL387" s="343">
        <f>HLOOKUP(AL$35,'3.  Distribution Rates'!$C$122:$P$133,8,FALSE)</f>
        <v>0</v>
      </c>
      <c r="AM387" s="379"/>
      <c r="AN387" s="343"/>
      <c r="AO387" s="343"/>
      <c r="AP387" s="343"/>
    </row>
    <row r="388" spans="2:42">
      <c r="B388" s="326" t="s">
        <v>278</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LRAM'!Y139*Y387</f>
        <v>31227.506312508915</v>
      </c>
      <c r="Z388" s="380">
        <f>'4.  2011-2014 LRAM'!Z139*Z387</f>
        <v>21017.635531878313</v>
      </c>
      <c r="AA388" s="380">
        <f>'4.  2011-2014 LRAM'!AA139*AA387</f>
        <v>35399.301507703327</v>
      </c>
      <c r="AB388" s="380">
        <f>'4.  2011-2014 LRAM'!AB139*AB387</f>
        <v>0</v>
      </c>
      <c r="AC388" s="380">
        <f>'4.  2011-2014 LRAM'!AC139*AC387</f>
        <v>9406.0977863097614</v>
      </c>
      <c r="AD388" s="380">
        <f>'4.  2011-2014 LRAM'!AD139*AD387</f>
        <v>0</v>
      </c>
      <c r="AE388" s="380">
        <f>'4.  2011-2014 LRAM'!AE139*AE387</f>
        <v>0</v>
      </c>
      <c r="AF388" s="380">
        <f>'4.  2011-2014 LRAM'!AF139*AF387</f>
        <v>0</v>
      </c>
      <c r="AG388" s="380">
        <f>'4.  2011-2014 LRAM'!AG139*AG387</f>
        <v>0</v>
      </c>
      <c r="AH388" s="380">
        <f>'4.  2011-2014 LRAM'!AH139*AH387</f>
        <v>0</v>
      </c>
      <c r="AI388" s="380">
        <f>'4.  2011-2014 LRAM'!AI139*AI387</f>
        <v>0</v>
      </c>
      <c r="AJ388" s="380">
        <f>'4.  2011-2014 LRAM'!AJ139*AJ387</f>
        <v>0</v>
      </c>
      <c r="AK388" s="380">
        <f>'4.  2011-2014 LRAM'!AK139*AK387</f>
        <v>0</v>
      </c>
      <c r="AL388" s="380">
        <f>'4.  2011-2014 LRAM'!AL139*AL387</f>
        <v>0</v>
      </c>
      <c r="AM388" s="626">
        <f t="shared" ref="AM388:AM393" si="1118">SUM(Y388:AL388)</f>
        <v>97050.541138400309</v>
      </c>
    </row>
    <row r="389" spans="2:42">
      <c r="B389" s="326" t="s">
        <v>279</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'4.  2011-2014 LRAM'!Y268*Y387</f>
        <v>32874.346216893464</v>
      </c>
      <c r="Z389" s="380">
        <f>'4.  2011-2014 LRAM'!Z268*Z387</f>
        <v>16642.289159845528</v>
      </c>
      <c r="AA389" s="380">
        <f>'4.  2011-2014 LRAM'!AA268*AA387</f>
        <v>49392.826462319266</v>
      </c>
      <c r="AB389" s="380">
        <f>'4.  2011-2014 LRAM'!AB268*AB387</f>
        <v>97.003048721876709</v>
      </c>
      <c r="AC389" s="380">
        <f>'4.  2011-2014 LRAM'!AC268*AC387</f>
        <v>7804.3415358965076</v>
      </c>
      <c r="AD389" s="380">
        <f>'4.  2011-2014 LRAM'!AD268*AD387</f>
        <v>38534.288377720681</v>
      </c>
      <c r="AE389" s="380">
        <f>'4.  2011-2014 LRAM'!AE268*AE387</f>
        <v>-3.5993560037051515</v>
      </c>
      <c r="AF389" s="380">
        <f>'4.  2011-2014 LRAM'!AF268*AF387</f>
        <v>0</v>
      </c>
      <c r="AG389" s="380">
        <f>'4.  2011-2014 LRAM'!AG268*AG387</f>
        <v>0</v>
      </c>
      <c r="AH389" s="380">
        <f>'4.  2011-2014 LRAM'!AH268*AH387</f>
        <v>0</v>
      </c>
      <c r="AI389" s="380">
        <f>'4.  2011-2014 LRAM'!AI268*AI387</f>
        <v>0</v>
      </c>
      <c r="AJ389" s="380">
        <f>'4.  2011-2014 LRAM'!AJ268*AJ387</f>
        <v>0</v>
      </c>
      <c r="AK389" s="380">
        <f>'4.  2011-2014 LRAM'!AK268*AK387</f>
        <v>0</v>
      </c>
      <c r="AL389" s="380">
        <f>'4.  2011-2014 LRAM'!AL268*AL387</f>
        <v>0</v>
      </c>
      <c r="AM389" s="626">
        <f t="shared" si="1118"/>
        <v>145341.49544539361</v>
      </c>
    </row>
    <row r="390" spans="2:42">
      <c r="B390" s="326" t="s">
        <v>280</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'4.  2011-2014 LRAM'!Y397*Y387</f>
        <v>41453.447797694003</v>
      </c>
      <c r="Z390" s="380">
        <f>'4.  2011-2014 LRAM'!Z397*Z387</f>
        <v>10234.186553079913</v>
      </c>
      <c r="AA390" s="380">
        <f>'4.  2011-2014 LRAM'!AA397*AA387</f>
        <v>86021.62300293443</v>
      </c>
      <c r="AB390" s="380">
        <f>'4.  2011-2014 LRAM'!AB397*AB387</f>
        <v>0</v>
      </c>
      <c r="AC390" s="380">
        <f>'4.  2011-2014 LRAM'!AC397*AC387</f>
        <v>12671.733939834159</v>
      </c>
      <c r="AD390" s="380">
        <f>'4.  2011-2014 LRAM'!AD397*AD387</f>
        <v>26876.79110557582</v>
      </c>
      <c r="AE390" s="380">
        <f>'4.  2011-2014 LRAM'!AE397*AE387</f>
        <v>0</v>
      </c>
      <c r="AF390" s="380">
        <f>'4.  2011-2014 LRAM'!AF397*AF387</f>
        <v>0</v>
      </c>
      <c r="AG390" s="380">
        <f>'4.  2011-2014 LRAM'!AG397*AG387</f>
        <v>0</v>
      </c>
      <c r="AH390" s="380">
        <f>'4.  2011-2014 LRAM'!AH397*AH387</f>
        <v>0</v>
      </c>
      <c r="AI390" s="380">
        <f>'4.  2011-2014 LRAM'!AI397*AI387</f>
        <v>0</v>
      </c>
      <c r="AJ390" s="380">
        <f>'4.  2011-2014 LRAM'!AJ397*AJ387</f>
        <v>0</v>
      </c>
      <c r="AK390" s="380">
        <f>'4.  2011-2014 LRAM'!AK397*AK387</f>
        <v>0</v>
      </c>
      <c r="AL390" s="380">
        <f>'4.  2011-2014 LRAM'!AL397*AL387</f>
        <v>0</v>
      </c>
      <c r="AM390" s="626">
        <f t="shared" si="1118"/>
        <v>177257.78239911835</v>
      </c>
    </row>
    <row r="391" spans="2:42">
      <c r="B391" s="326" t="s">
        <v>281</v>
      </c>
      <c r="C391" s="347"/>
      <c r="D391" s="311"/>
      <c r="E391" s="281"/>
      <c r="F391" s="281"/>
      <c r="G391" s="281"/>
      <c r="H391" s="281"/>
      <c r="I391" s="281"/>
      <c r="J391" s="281"/>
      <c r="K391" s="281"/>
      <c r="L391" s="281"/>
      <c r="M391" s="281"/>
      <c r="N391" s="281"/>
      <c r="O391" s="293"/>
      <c r="P391" s="281"/>
      <c r="Q391" s="281"/>
      <c r="R391" s="281"/>
      <c r="S391" s="311"/>
      <c r="T391" s="311"/>
      <c r="U391" s="311"/>
      <c r="V391" s="311"/>
      <c r="W391" s="281"/>
      <c r="X391" s="281"/>
      <c r="Y391" s="380">
        <f>'4.  2011-2014 LRAM'!Y527*Y387</f>
        <v>57932.299862236527</v>
      </c>
      <c r="Z391" s="380">
        <f>'4.  2011-2014 LRAM'!Z527*Z387</f>
        <v>29026.371060892801</v>
      </c>
      <c r="AA391" s="380">
        <f>'4.  2011-2014 LRAM'!AA527*AA387</f>
        <v>81666.036732974651</v>
      </c>
      <c r="AB391" s="380">
        <f>'4.  2011-2014 LRAM'!AB527*AB387</f>
        <v>181.47289764794638</v>
      </c>
      <c r="AC391" s="380">
        <f>'4.  2011-2014 LRAM'!AC527*AC387</f>
        <v>5524.8111508585698</v>
      </c>
      <c r="AD391" s="380">
        <f>'4.  2011-2014 LRAM'!AD527*AD387</f>
        <v>3468.1316080319998</v>
      </c>
      <c r="AE391" s="380">
        <f>'4.  2011-2014 LRAM'!AE527*AE387</f>
        <v>0</v>
      </c>
      <c r="AF391" s="380">
        <f>'4.  2011-2014 LRAM'!AF527*AF387</f>
        <v>0</v>
      </c>
      <c r="AG391" s="380">
        <f>'4.  2011-2014 LRAM'!AG527*AG387</f>
        <v>0</v>
      </c>
      <c r="AH391" s="380">
        <f>'4.  2011-2014 LRAM'!AH527*AH387</f>
        <v>0</v>
      </c>
      <c r="AI391" s="380">
        <f>'4.  2011-2014 LRAM'!AI527*AI387</f>
        <v>0</v>
      </c>
      <c r="AJ391" s="380">
        <f>'4.  2011-2014 LRAM'!AJ527*AJ387</f>
        <v>0</v>
      </c>
      <c r="AK391" s="380">
        <f>'4.  2011-2014 LRAM'!AK527*AK387</f>
        <v>0</v>
      </c>
      <c r="AL391" s="380">
        <f>'4.  2011-2014 LRAM'!AL527*AL387</f>
        <v>0</v>
      </c>
      <c r="AM391" s="626">
        <f t="shared" si="1118"/>
        <v>177799.12331264251</v>
      </c>
    </row>
    <row r="392" spans="2:42">
      <c r="B392" s="326" t="s">
        <v>282</v>
      </c>
      <c r="C392" s="347"/>
      <c r="D392" s="311"/>
      <c r="E392" s="281"/>
      <c r="F392" s="281"/>
      <c r="G392" s="281"/>
      <c r="H392" s="281"/>
      <c r="I392" s="281"/>
      <c r="J392" s="281"/>
      <c r="K392" s="281"/>
      <c r="L392" s="281"/>
      <c r="M392" s="281"/>
      <c r="N392" s="281"/>
      <c r="O392" s="293"/>
      <c r="P392" s="281"/>
      <c r="Q392" s="281"/>
      <c r="R392" s="281"/>
      <c r="S392" s="311"/>
      <c r="T392" s="311"/>
      <c r="U392" s="311"/>
      <c r="V392" s="311"/>
      <c r="W392" s="281"/>
      <c r="X392" s="281"/>
      <c r="Y392" s="380">
        <f t="shared" ref="Y392:AL392" si="1119">Y208*Y387</f>
        <v>59150.236304804341</v>
      </c>
      <c r="Z392" s="380">
        <f t="shared" si="1119"/>
        <v>40365.12874684752</v>
      </c>
      <c r="AA392" s="380">
        <f t="shared" si="1119"/>
        <v>74634.636904478786</v>
      </c>
      <c r="AB392" s="380">
        <f t="shared" si="1119"/>
        <v>27.763359568017258</v>
      </c>
      <c r="AC392" s="380">
        <f t="shared" si="1119"/>
        <v>3402.6712675163881</v>
      </c>
      <c r="AD392" s="380">
        <f t="shared" si="1119"/>
        <v>8747.1824776375179</v>
      </c>
      <c r="AE392" s="380">
        <f t="shared" si="1119"/>
        <v>0</v>
      </c>
      <c r="AF392" s="380">
        <f t="shared" si="1119"/>
        <v>0</v>
      </c>
      <c r="AG392" s="380">
        <f t="shared" si="1119"/>
        <v>0</v>
      </c>
      <c r="AH392" s="380">
        <f t="shared" si="1119"/>
        <v>0</v>
      </c>
      <c r="AI392" s="380">
        <f t="shared" si="1119"/>
        <v>0</v>
      </c>
      <c r="AJ392" s="380">
        <f t="shared" si="1119"/>
        <v>0</v>
      </c>
      <c r="AK392" s="380">
        <f t="shared" si="1119"/>
        <v>0</v>
      </c>
      <c r="AL392" s="380">
        <f t="shared" si="1119"/>
        <v>0</v>
      </c>
      <c r="AM392" s="626">
        <f t="shared" si="1118"/>
        <v>186327.61906085259</v>
      </c>
    </row>
    <row r="393" spans="2:42">
      <c r="B393" s="326" t="s">
        <v>291</v>
      </c>
      <c r="C393" s="347"/>
      <c r="D393" s="311"/>
      <c r="E393" s="281"/>
      <c r="F393" s="281"/>
      <c r="G393" s="281"/>
      <c r="H393" s="281"/>
      <c r="I393" s="281"/>
      <c r="J393" s="281"/>
      <c r="K393" s="281"/>
      <c r="L393" s="281"/>
      <c r="M393" s="281"/>
      <c r="N393" s="281"/>
      <c r="O393" s="293"/>
      <c r="P393" s="281"/>
      <c r="Q393" s="281"/>
      <c r="R393" s="281"/>
      <c r="S393" s="311"/>
      <c r="T393" s="311"/>
      <c r="U393" s="311"/>
      <c r="V393" s="311"/>
      <c r="W393" s="281"/>
      <c r="X393" s="281"/>
      <c r="Y393" s="380">
        <f>Y384*Y387</f>
        <v>110933.33970812683</v>
      </c>
      <c r="Z393" s="380">
        <f t="shared" ref="Z393:AL393" si="1120">Z384*Z387</f>
        <v>12841.668788044317</v>
      </c>
      <c r="AA393" s="380">
        <f t="shared" si="1120"/>
        <v>95407.880537809353</v>
      </c>
      <c r="AB393" s="380">
        <f t="shared" si="1120"/>
        <v>54.168321910550397</v>
      </c>
      <c r="AC393" s="380">
        <f t="shared" si="1120"/>
        <v>161.97363806173206</v>
      </c>
      <c r="AD393" s="380">
        <f t="shared" si="1120"/>
        <v>15170.024382278019</v>
      </c>
      <c r="AE393" s="380">
        <f t="shared" si="1120"/>
        <v>0</v>
      </c>
      <c r="AF393" s="380">
        <f t="shared" si="1120"/>
        <v>0</v>
      </c>
      <c r="AG393" s="380">
        <f t="shared" si="1120"/>
        <v>0</v>
      </c>
      <c r="AH393" s="380">
        <f t="shared" si="1120"/>
        <v>0</v>
      </c>
      <c r="AI393" s="380">
        <f t="shared" si="1120"/>
        <v>0</v>
      </c>
      <c r="AJ393" s="380">
        <f t="shared" si="1120"/>
        <v>0</v>
      </c>
      <c r="AK393" s="380">
        <f t="shared" si="1120"/>
        <v>0</v>
      </c>
      <c r="AL393" s="380">
        <f t="shared" si="1120"/>
        <v>0</v>
      </c>
      <c r="AM393" s="626">
        <f t="shared" si="1118"/>
        <v>234569.0553762308</v>
      </c>
    </row>
    <row r="394" spans="2:42" ht="15.75">
      <c r="B394" s="351" t="s">
        <v>283</v>
      </c>
      <c r="C394" s="347"/>
      <c r="D394" s="338"/>
      <c r="E394" s="336"/>
      <c r="F394" s="336"/>
      <c r="G394" s="336"/>
      <c r="H394" s="336"/>
      <c r="I394" s="336"/>
      <c r="J394" s="336"/>
      <c r="K394" s="336"/>
      <c r="L394" s="336"/>
      <c r="M394" s="336"/>
      <c r="N394" s="336"/>
      <c r="O394" s="302"/>
      <c r="P394" s="336"/>
      <c r="Q394" s="336"/>
      <c r="R394" s="336"/>
      <c r="S394" s="338"/>
      <c r="T394" s="338"/>
      <c r="U394" s="338"/>
      <c r="V394" s="338"/>
      <c r="W394" s="336"/>
      <c r="X394" s="336"/>
      <c r="Y394" s="348">
        <f>SUM(Y388:Y393)</f>
        <v>333571.17620226409</v>
      </c>
      <c r="Z394" s="348">
        <f t="shared" ref="Z394:AE394" si="1121">SUM(Z388:Z393)</f>
        <v>130127.2798405884</v>
      </c>
      <c r="AA394" s="348">
        <f t="shared" si="1121"/>
        <v>422522.30514821975</v>
      </c>
      <c r="AB394" s="348">
        <f t="shared" si="1121"/>
        <v>360.40762784839075</v>
      </c>
      <c r="AC394" s="348">
        <f t="shared" si="1121"/>
        <v>38971.62931847712</v>
      </c>
      <c r="AD394" s="348">
        <f t="shared" si="1121"/>
        <v>92796.417951244031</v>
      </c>
      <c r="AE394" s="348">
        <f t="shared" si="1121"/>
        <v>-3.5993560037051515</v>
      </c>
      <c r="AF394" s="348">
        <f>SUM(AF388:AF393)</f>
        <v>0</v>
      </c>
      <c r="AG394" s="348">
        <f t="shared" ref="AG394:AL394" si="1122">SUM(AG388:AG393)</f>
        <v>0</v>
      </c>
      <c r="AH394" s="348">
        <f t="shared" si="1122"/>
        <v>0</v>
      </c>
      <c r="AI394" s="348">
        <f t="shared" si="1122"/>
        <v>0</v>
      </c>
      <c r="AJ394" s="348">
        <f t="shared" si="1122"/>
        <v>0</v>
      </c>
      <c r="AK394" s="348">
        <f t="shared" si="1122"/>
        <v>0</v>
      </c>
      <c r="AL394" s="348">
        <f t="shared" si="1122"/>
        <v>0</v>
      </c>
      <c r="AM394" s="409">
        <f>SUM(AM388:AM393)</f>
        <v>1018345.6167326381</v>
      </c>
    </row>
    <row r="395" spans="2:42" ht="15.75">
      <c r="B395" s="351" t="s">
        <v>284</v>
      </c>
      <c r="C395" s="347"/>
      <c r="D395" s="352"/>
      <c r="E395" s="336"/>
      <c r="F395" s="336"/>
      <c r="G395" s="336"/>
      <c r="H395" s="336"/>
      <c r="I395" s="336"/>
      <c r="J395" s="336"/>
      <c r="K395" s="336"/>
      <c r="L395" s="336"/>
      <c r="M395" s="336"/>
      <c r="N395" s="336"/>
      <c r="O395" s="302"/>
      <c r="P395" s="336"/>
      <c r="Q395" s="336"/>
      <c r="R395" s="336"/>
      <c r="S395" s="338"/>
      <c r="T395" s="338"/>
      <c r="U395" s="338"/>
      <c r="V395" s="338"/>
      <c r="W395" s="336"/>
      <c r="X395" s="336"/>
      <c r="Y395" s="349">
        <f>Y385*Y387</f>
        <v>0</v>
      </c>
      <c r="Z395" s="349">
        <f t="shared" ref="Z395:AE395" si="1123">Z385*Z387</f>
        <v>0</v>
      </c>
      <c r="AA395" s="349">
        <f t="shared" si="1123"/>
        <v>0</v>
      </c>
      <c r="AB395" s="349">
        <f t="shared" si="1123"/>
        <v>0</v>
      </c>
      <c r="AC395" s="349">
        <f t="shared" si="1123"/>
        <v>0</v>
      </c>
      <c r="AD395" s="349">
        <f t="shared" si="1123"/>
        <v>0</v>
      </c>
      <c r="AE395" s="349">
        <f t="shared" si="1123"/>
        <v>0</v>
      </c>
      <c r="AF395" s="349">
        <f>AF385*AF387</f>
        <v>0</v>
      </c>
      <c r="AG395" s="349">
        <f t="shared" ref="AG395:AL395" si="1124">AG385*AG387</f>
        <v>0</v>
      </c>
      <c r="AH395" s="349">
        <f t="shared" si="1124"/>
        <v>0</v>
      </c>
      <c r="AI395" s="349">
        <f t="shared" si="1124"/>
        <v>0</v>
      </c>
      <c r="AJ395" s="349">
        <f t="shared" si="1124"/>
        <v>0</v>
      </c>
      <c r="AK395" s="349">
        <f t="shared" si="1124"/>
        <v>0</v>
      </c>
      <c r="AL395" s="349">
        <f t="shared" si="1124"/>
        <v>0</v>
      </c>
      <c r="AM395" s="409">
        <f>SUM(Y395:AL395)</f>
        <v>0</v>
      </c>
    </row>
    <row r="396" spans="2:42" ht="15.75">
      <c r="B396" s="351" t="s">
        <v>285</v>
      </c>
      <c r="C396" s="347"/>
      <c r="D396" s="352"/>
      <c r="E396" s="336"/>
      <c r="F396" s="336"/>
      <c r="G396" s="336"/>
      <c r="H396" s="336"/>
      <c r="I396" s="336"/>
      <c r="J396" s="336"/>
      <c r="K396" s="336"/>
      <c r="L396" s="336"/>
      <c r="M396" s="336"/>
      <c r="N396" s="336"/>
      <c r="O396" s="302"/>
      <c r="P396" s="336"/>
      <c r="Q396" s="336"/>
      <c r="R396" s="336"/>
      <c r="S396" s="352"/>
      <c r="T396" s="352"/>
      <c r="U396" s="352"/>
      <c r="V396" s="352"/>
      <c r="W396" s="336"/>
      <c r="X396" s="336"/>
      <c r="Y396" s="353"/>
      <c r="Z396" s="353"/>
      <c r="AA396" s="353"/>
      <c r="AB396" s="353"/>
      <c r="AC396" s="353"/>
      <c r="AD396" s="353"/>
      <c r="AE396" s="353"/>
      <c r="AF396" s="353"/>
      <c r="AG396" s="353"/>
      <c r="AH396" s="353"/>
      <c r="AI396" s="353"/>
      <c r="AJ396" s="353"/>
      <c r="AK396" s="353"/>
      <c r="AL396" s="353"/>
      <c r="AM396" s="409">
        <f>AM394-AM395</f>
        <v>1018345.6167326381</v>
      </c>
    </row>
    <row r="397" spans="2:42">
      <c r="B397" s="326"/>
      <c r="C397" s="352"/>
      <c r="D397" s="352"/>
      <c r="E397" s="336"/>
      <c r="F397" s="336"/>
      <c r="G397" s="336"/>
      <c r="H397" s="336"/>
      <c r="I397" s="336"/>
      <c r="J397" s="336"/>
      <c r="K397" s="336"/>
      <c r="L397" s="336"/>
      <c r="M397" s="336"/>
      <c r="N397" s="336"/>
      <c r="O397" s="302"/>
      <c r="P397" s="336"/>
      <c r="Q397" s="336"/>
      <c r="R397" s="336"/>
      <c r="S397" s="352"/>
      <c r="T397" s="347"/>
      <c r="U397" s="352"/>
      <c r="V397" s="352"/>
      <c r="W397" s="336"/>
      <c r="X397" s="336"/>
      <c r="Y397" s="354"/>
      <c r="Z397" s="354"/>
      <c r="AA397" s="354"/>
      <c r="AB397" s="354"/>
      <c r="AC397" s="354"/>
      <c r="AD397" s="354"/>
      <c r="AE397" s="354"/>
      <c r="AF397" s="354"/>
      <c r="AG397" s="354"/>
      <c r="AH397" s="354"/>
      <c r="AI397" s="354"/>
      <c r="AJ397" s="354"/>
      <c r="AK397" s="354"/>
      <c r="AL397" s="354"/>
      <c r="AM397" s="350"/>
    </row>
    <row r="398" spans="2:42">
      <c r="B398" s="441" t="s">
        <v>286</v>
      </c>
      <c r="C398" s="306"/>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SUMPRODUCT(E221:E379,Y221:Y379)</f>
        <v>6436012.9690049998</v>
      </c>
      <c r="Z398" s="293">
        <f>SUMPRODUCT(E221:E379,Z221:Z379)</f>
        <v>757544.0117131999</v>
      </c>
      <c r="AA398" s="293">
        <f t="shared" ref="AA398:AL398" si="1125">IF(AA219="kw",SUMPRODUCT($N$221:$N$379,$P$221:$P$379,AA221:AA379),SUMPRODUCT($E$221:$E$379,AA221:AA379))</f>
        <v>19524.5137325262</v>
      </c>
      <c r="AB398" s="293">
        <f t="shared" si="1125"/>
        <v>26.558698106399998</v>
      </c>
      <c r="AC398" s="293">
        <f t="shared" si="1125"/>
        <v>70.302436163999985</v>
      </c>
      <c r="AD398" s="293">
        <f t="shared" si="1125"/>
        <v>5319.2273353535993</v>
      </c>
      <c r="AE398" s="293">
        <f t="shared" si="1125"/>
        <v>0</v>
      </c>
      <c r="AF398" s="293">
        <f t="shared" si="1125"/>
        <v>0</v>
      </c>
      <c r="AG398" s="293">
        <f t="shared" si="1125"/>
        <v>0</v>
      </c>
      <c r="AH398" s="293">
        <f t="shared" si="1125"/>
        <v>0</v>
      </c>
      <c r="AI398" s="293">
        <f t="shared" si="1125"/>
        <v>0</v>
      </c>
      <c r="AJ398" s="293">
        <f t="shared" si="1125"/>
        <v>0</v>
      </c>
      <c r="AK398" s="293">
        <f t="shared" si="1125"/>
        <v>0</v>
      </c>
      <c r="AL398" s="293">
        <f t="shared" si="1125"/>
        <v>0</v>
      </c>
      <c r="AM398" s="350"/>
    </row>
    <row r="399" spans="2:42">
      <c r="B399" s="441" t="s">
        <v>287</v>
      </c>
      <c r="C399" s="306"/>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SUMPRODUCT(F221:F379,Y221:Y379)</f>
        <v>6436012.9690049998</v>
      </c>
      <c r="Z399" s="293">
        <f>SUMPRODUCT(F221:F379,Z221:Z379)</f>
        <v>757544.0117131999</v>
      </c>
      <c r="AA399" s="293">
        <f t="shared" ref="AA399:AL399" si="1126">IF(AA219="kw",SUMPRODUCT($N$221:$N$379,$Q$221:$Q$379,AA221:AA379),SUMPRODUCT($F$221:$F$379,AA221:AA379))</f>
        <v>19524.5137325262</v>
      </c>
      <c r="AB399" s="293">
        <f t="shared" si="1126"/>
        <v>26.558698106399998</v>
      </c>
      <c r="AC399" s="293">
        <f t="shared" si="1126"/>
        <v>70.302436163999985</v>
      </c>
      <c r="AD399" s="293">
        <f t="shared" si="1126"/>
        <v>5319.2273353535993</v>
      </c>
      <c r="AE399" s="293">
        <f t="shared" si="1126"/>
        <v>0</v>
      </c>
      <c r="AF399" s="293">
        <f t="shared" si="1126"/>
        <v>0</v>
      </c>
      <c r="AG399" s="293">
        <f t="shared" si="1126"/>
        <v>0</v>
      </c>
      <c r="AH399" s="293">
        <f t="shared" si="1126"/>
        <v>0</v>
      </c>
      <c r="AI399" s="293">
        <f t="shared" si="1126"/>
        <v>0</v>
      </c>
      <c r="AJ399" s="293">
        <f t="shared" si="1126"/>
        <v>0</v>
      </c>
      <c r="AK399" s="293">
        <f t="shared" si="1126"/>
        <v>0</v>
      </c>
      <c r="AL399" s="293">
        <f t="shared" si="1126"/>
        <v>0</v>
      </c>
      <c r="AM399" s="339"/>
    </row>
    <row r="400" spans="2:42">
      <c r="B400" s="441" t="s">
        <v>288</v>
      </c>
      <c r="C400" s="306"/>
      <c r="D400" s="281"/>
      <c r="E400" s="281"/>
      <c r="F400" s="281"/>
      <c r="G400" s="281"/>
      <c r="H400" s="281"/>
      <c r="I400" s="281"/>
      <c r="J400" s="281"/>
      <c r="K400" s="281"/>
      <c r="L400" s="281"/>
      <c r="M400" s="281"/>
      <c r="N400" s="281"/>
      <c r="O400" s="359"/>
      <c r="P400" s="281"/>
      <c r="Q400" s="281"/>
      <c r="R400" s="281"/>
      <c r="S400" s="306"/>
      <c r="T400" s="311"/>
      <c r="U400" s="311"/>
      <c r="V400" s="281"/>
      <c r="W400" s="281"/>
      <c r="X400" s="311"/>
      <c r="Y400" s="293">
        <f>SUMPRODUCT(G221:G379,Y221:Y379)</f>
        <v>6436012.9690049998</v>
      </c>
      <c r="Z400" s="293">
        <f>SUMPRODUCT(G221:G379,Z221:Z379)</f>
        <v>757118.70779659983</v>
      </c>
      <c r="AA400" s="293">
        <f t="shared" ref="AA400:AL400" si="1127">IF(AA219="kw",SUMPRODUCT($N$221:$N$379,$R$221:$R$379,AA221:AA379),SUMPRODUCT($G$221:$G$379,AA221:AA379))</f>
        <v>19486.1338008354</v>
      </c>
      <c r="AB400" s="293">
        <f t="shared" si="1127"/>
        <v>26.558698106399998</v>
      </c>
      <c r="AC400" s="293">
        <f t="shared" si="1127"/>
        <v>70.302436163999985</v>
      </c>
      <c r="AD400" s="293">
        <f t="shared" si="1127"/>
        <v>5319.2273353535993</v>
      </c>
      <c r="AE400" s="293">
        <f t="shared" si="1127"/>
        <v>0</v>
      </c>
      <c r="AF400" s="293">
        <f t="shared" si="1127"/>
        <v>0</v>
      </c>
      <c r="AG400" s="293">
        <f t="shared" si="1127"/>
        <v>0</v>
      </c>
      <c r="AH400" s="293">
        <f t="shared" si="1127"/>
        <v>0</v>
      </c>
      <c r="AI400" s="293">
        <f t="shared" si="1127"/>
        <v>0</v>
      </c>
      <c r="AJ400" s="293">
        <f t="shared" si="1127"/>
        <v>0</v>
      </c>
      <c r="AK400" s="293">
        <f t="shared" si="1127"/>
        <v>0</v>
      </c>
      <c r="AL400" s="293">
        <f t="shared" si="1127"/>
        <v>0</v>
      </c>
      <c r="AM400" s="339"/>
    </row>
    <row r="401" spans="1:39">
      <c r="B401" s="442" t="s">
        <v>289</v>
      </c>
      <c r="C401" s="366"/>
      <c r="D401" s="386"/>
      <c r="E401" s="386"/>
      <c r="F401" s="386"/>
      <c r="G401" s="386"/>
      <c r="H401" s="386"/>
      <c r="I401" s="386"/>
      <c r="J401" s="386"/>
      <c r="K401" s="386"/>
      <c r="L401" s="386"/>
      <c r="M401" s="386"/>
      <c r="N401" s="386"/>
      <c r="O401" s="385"/>
      <c r="P401" s="386"/>
      <c r="Q401" s="386"/>
      <c r="R401" s="386"/>
      <c r="S401" s="366"/>
      <c r="T401" s="387"/>
      <c r="U401" s="387"/>
      <c r="V401" s="386"/>
      <c r="W401" s="386"/>
      <c r="X401" s="387"/>
      <c r="Y401" s="328">
        <f>SUMPRODUCT(H221:H379,Y221:Y379)</f>
        <v>6436012.9690049998</v>
      </c>
      <c r="Z401" s="328">
        <f>SUMPRODUCT(H221:H379,Z221:Z379)</f>
        <v>757118.70779659983</v>
      </c>
      <c r="AA401" s="328">
        <f t="shared" ref="AA401:AL401" si="1128">IF(AA219="kw",SUMPRODUCT($N$221:$N$379,$S$221:$S$379,AA221:AA379),SUMPRODUCT($H$221:$H$379,AA221:AA379))</f>
        <v>19486.1338008354</v>
      </c>
      <c r="AB401" s="328">
        <f t="shared" si="1128"/>
        <v>26.558698106399998</v>
      </c>
      <c r="AC401" s="328">
        <f t="shared" si="1128"/>
        <v>70.302436163999985</v>
      </c>
      <c r="AD401" s="328">
        <f t="shared" si="1128"/>
        <v>5319.2273353535993</v>
      </c>
      <c r="AE401" s="328">
        <f t="shared" si="1128"/>
        <v>0</v>
      </c>
      <c r="AF401" s="328">
        <f t="shared" si="1128"/>
        <v>0</v>
      </c>
      <c r="AG401" s="328">
        <f t="shared" si="1128"/>
        <v>0</v>
      </c>
      <c r="AH401" s="328">
        <f t="shared" si="1128"/>
        <v>0</v>
      </c>
      <c r="AI401" s="328">
        <f t="shared" si="1128"/>
        <v>0</v>
      </c>
      <c r="AJ401" s="328">
        <f t="shared" si="1128"/>
        <v>0</v>
      </c>
      <c r="AK401" s="328">
        <f t="shared" si="1128"/>
        <v>0</v>
      </c>
      <c r="AL401" s="328">
        <f t="shared" si="1128"/>
        <v>0</v>
      </c>
      <c r="AM401" s="388"/>
    </row>
    <row r="402" spans="1:39" ht="21" customHeight="1">
      <c r="B402" s="370" t="s">
        <v>593</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411"/>
      <c r="Z402" s="411"/>
      <c r="AA402" s="411"/>
      <c r="AB402" s="411"/>
      <c r="AC402" s="411"/>
      <c r="AD402" s="411"/>
      <c r="AE402" s="411"/>
      <c r="AF402" s="411"/>
      <c r="AG402" s="411"/>
      <c r="AH402" s="411"/>
      <c r="AI402" s="411"/>
      <c r="AJ402" s="411"/>
      <c r="AK402" s="411"/>
      <c r="AL402" s="411"/>
      <c r="AM402" s="391"/>
    </row>
    <row r="405" spans="1:39" ht="15.75">
      <c r="B405" s="282" t="s">
        <v>292</v>
      </c>
      <c r="C405" s="283"/>
      <c r="D405" s="587" t="s">
        <v>527</v>
      </c>
      <c r="E405" s="255"/>
      <c r="F405" s="589"/>
      <c r="G405" s="255"/>
      <c r="H405" s="255"/>
      <c r="I405" s="255"/>
      <c r="J405" s="255"/>
      <c r="K405" s="255"/>
      <c r="L405" s="255"/>
      <c r="M405" s="255"/>
      <c r="N405" s="255"/>
      <c r="O405" s="283"/>
      <c r="P405" s="255"/>
      <c r="Q405" s="255"/>
      <c r="R405" s="255"/>
      <c r="S405" s="255"/>
      <c r="T405" s="255"/>
      <c r="U405" s="255"/>
      <c r="V405" s="255"/>
      <c r="W405" s="255"/>
      <c r="X405" s="255"/>
      <c r="Y405" s="272"/>
      <c r="Z405" s="269"/>
      <c r="AA405" s="269"/>
      <c r="AB405" s="269"/>
      <c r="AC405" s="269"/>
      <c r="AD405" s="269"/>
      <c r="AE405" s="269"/>
      <c r="AF405" s="269"/>
      <c r="AG405" s="269"/>
      <c r="AH405" s="269"/>
      <c r="AI405" s="269"/>
      <c r="AJ405" s="269"/>
      <c r="AK405" s="269"/>
      <c r="AL405" s="269"/>
      <c r="AM405" s="284"/>
    </row>
    <row r="406" spans="1:39" ht="33.75" customHeight="1">
      <c r="B406" s="826" t="s">
        <v>212</v>
      </c>
      <c r="C406" s="828" t="s">
        <v>33</v>
      </c>
      <c r="D406" s="286" t="s">
        <v>424</v>
      </c>
      <c r="E406" s="830" t="s">
        <v>210</v>
      </c>
      <c r="F406" s="831"/>
      <c r="G406" s="831"/>
      <c r="H406" s="831"/>
      <c r="I406" s="831"/>
      <c r="J406" s="831"/>
      <c r="K406" s="831"/>
      <c r="L406" s="831"/>
      <c r="M406" s="832"/>
      <c r="N406" s="836" t="s">
        <v>214</v>
      </c>
      <c r="O406" s="286" t="s">
        <v>425</v>
      </c>
      <c r="P406" s="830" t="s">
        <v>213</v>
      </c>
      <c r="Q406" s="831"/>
      <c r="R406" s="831"/>
      <c r="S406" s="831"/>
      <c r="T406" s="831"/>
      <c r="U406" s="831"/>
      <c r="V406" s="831"/>
      <c r="W406" s="831"/>
      <c r="X406" s="832"/>
      <c r="Y406" s="833" t="s">
        <v>244</v>
      </c>
      <c r="Z406" s="834"/>
      <c r="AA406" s="834"/>
      <c r="AB406" s="834"/>
      <c r="AC406" s="834"/>
      <c r="AD406" s="834"/>
      <c r="AE406" s="834"/>
      <c r="AF406" s="834"/>
      <c r="AG406" s="834"/>
      <c r="AH406" s="834"/>
      <c r="AI406" s="834"/>
      <c r="AJ406" s="834"/>
      <c r="AK406" s="834"/>
      <c r="AL406" s="834"/>
      <c r="AM406" s="835"/>
    </row>
    <row r="407" spans="1:39" ht="61.5" customHeight="1">
      <c r="B407" s="827"/>
      <c r="C407" s="829"/>
      <c r="D407" s="287">
        <v>2017</v>
      </c>
      <c r="E407" s="287">
        <v>2018</v>
      </c>
      <c r="F407" s="287">
        <v>2019</v>
      </c>
      <c r="G407" s="287">
        <v>2020</v>
      </c>
      <c r="H407" s="287">
        <v>2021</v>
      </c>
      <c r="I407" s="287">
        <v>2022</v>
      </c>
      <c r="J407" s="287">
        <v>2023</v>
      </c>
      <c r="K407" s="287">
        <v>2024</v>
      </c>
      <c r="L407" s="287">
        <v>2025</v>
      </c>
      <c r="M407" s="287">
        <v>2026</v>
      </c>
      <c r="N407" s="837"/>
      <c r="O407" s="287">
        <v>2017</v>
      </c>
      <c r="P407" s="287">
        <v>2018</v>
      </c>
      <c r="Q407" s="287">
        <v>2019</v>
      </c>
      <c r="R407" s="287">
        <v>2020</v>
      </c>
      <c r="S407" s="287">
        <v>2021</v>
      </c>
      <c r="T407" s="287">
        <v>2022</v>
      </c>
      <c r="U407" s="287">
        <v>2023</v>
      </c>
      <c r="V407" s="287">
        <v>2024</v>
      </c>
      <c r="W407" s="287">
        <v>2025</v>
      </c>
      <c r="X407" s="287">
        <v>2026</v>
      </c>
      <c r="Y407" s="287" t="str">
        <f>'1.  LRAMVA Summary'!D50</f>
        <v>Residential</v>
      </c>
      <c r="Z407" s="287" t="str">
        <f>'1.  LRAMVA Summary'!E50</f>
        <v>General Service &lt; 50 kW</v>
      </c>
      <c r="AA407" s="287" t="str">
        <f>'1.  LRAMVA Summary'!F50</f>
        <v>General Service 50 - 4,999 kW</v>
      </c>
      <c r="AB407" s="287" t="str">
        <f>'1.  LRAMVA Summary'!G50</f>
        <v>General Service 3,000 - 4,999 kW</v>
      </c>
      <c r="AC407" s="287" t="str">
        <f>'1.  LRAMVA Summary'!H50</f>
        <v>Large Use - Regular</v>
      </c>
      <c r="AD407" s="287" t="str">
        <f>'1.  LRAMVA Summary'!I50</f>
        <v>Large Use - 3TS</v>
      </c>
      <c r="AE407" s="287" t="str">
        <f>'1.  LRAMVA Summary'!J50</f>
        <v>Large Use - Ford Annex</v>
      </c>
      <c r="AF407" s="287" t="str">
        <f>'1.  LRAMVA Summary'!K50</f>
        <v>Other</v>
      </c>
      <c r="AG407" s="287" t="str">
        <f>'1.  LRAMVA Summary'!L50</f>
        <v/>
      </c>
      <c r="AH407" s="287" t="str">
        <f>'1.  LRAMVA Summary'!M50</f>
        <v/>
      </c>
      <c r="AI407" s="287" t="str">
        <f>'1.  LRAMVA Summary'!N50</f>
        <v/>
      </c>
      <c r="AJ407" s="287" t="str">
        <f>'1.  LRAMVA Summary'!O50</f>
        <v/>
      </c>
      <c r="AK407" s="287" t="str">
        <f>'1.  LRAMVA Summary'!P50</f>
        <v/>
      </c>
      <c r="AL407" s="287" t="str">
        <f>'1.  LRAMVA Summary'!Q50</f>
        <v/>
      </c>
      <c r="AM407" s="289" t="str">
        <f>'1.  LRAMVA Summary'!R50</f>
        <v>Total</v>
      </c>
    </row>
    <row r="408" spans="1:39" ht="15.75" customHeight="1">
      <c r="A408" s="529"/>
      <c r="B408" s="521" t="s">
        <v>505</v>
      </c>
      <c r="C408" s="291"/>
      <c r="D408" s="291"/>
      <c r="E408" s="291"/>
      <c r="F408" s="291"/>
      <c r="G408" s="291"/>
      <c r="H408" s="291"/>
      <c r="I408" s="291"/>
      <c r="J408" s="291"/>
      <c r="K408" s="291"/>
      <c r="L408" s="291"/>
      <c r="M408" s="291"/>
      <c r="N408" s="292"/>
      <c r="O408" s="291"/>
      <c r="P408" s="291"/>
      <c r="Q408" s="291"/>
      <c r="R408" s="291"/>
      <c r="S408" s="291"/>
      <c r="T408" s="291"/>
      <c r="U408" s="291"/>
      <c r="V408" s="291"/>
      <c r="W408" s="291"/>
      <c r="X408" s="291"/>
      <c r="Y408" s="293" t="str">
        <f>'1.  LRAMVA Summary'!D51</f>
        <v>kWh</v>
      </c>
      <c r="Z408" s="293" t="str">
        <f>'1.  LRAMVA Summary'!E51</f>
        <v>kWh</v>
      </c>
      <c r="AA408" s="293" t="str">
        <f>'1.  LRAMVA Summary'!F51</f>
        <v>kW</v>
      </c>
      <c r="AB408" s="293" t="str">
        <f>'1.  LRAMVA Summary'!G51</f>
        <v>kW</v>
      </c>
      <c r="AC408" s="293" t="str">
        <f>'1.  LRAMVA Summary'!H51</f>
        <v>kW</v>
      </c>
      <c r="AD408" s="293" t="str">
        <f>'1.  LRAMVA Summary'!I51</f>
        <v>kW</v>
      </c>
      <c r="AE408" s="293" t="str">
        <f>'1.  LRAMVA Summary'!J51</f>
        <v>kW</v>
      </c>
      <c r="AF408" s="293" t="str">
        <f>'1.  LRAMVA Summary'!K51</f>
        <v>kW</v>
      </c>
      <c r="AG408" s="293">
        <f>'1.  LRAMVA Summary'!L51</f>
        <v>0</v>
      </c>
      <c r="AH408" s="293">
        <f>'1.  LRAMVA Summary'!M51</f>
        <v>0</v>
      </c>
      <c r="AI408" s="293">
        <f>'1.  LRAMVA Summary'!N51</f>
        <v>0</v>
      </c>
      <c r="AJ408" s="293">
        <f>'1.  LRAMVA Summary'!O51</f>
        <v>0</v>
      </c>
      <c r="AK408" s="293">
        <f>'1.  LRAMVA Summary'!P51</f>
        <v>0</v>
      </c>
      <c r="AL408" s="293">
        <f>'1.  LRAMVA Summary'!Q51</f>
        <v>0</v>
      </c>
      <c r="AM408" s="294"/>
    </row>
    <row r="409" spans="1:39" ht="15.75" hidden="1" outlineLevel="1">
      <c r="A409" s="529"/>
      <c r="B409" s="506" t="s">
        <v>498</v>
      </c>
      <c r="C409" s="291"/>
      <c r="D409" s="291"/>
      <c r="E409" s="291"/>
      <c r="F409" s="291"/>
      <c r="G409" s="291"/>
      <c r="H409" s="291"/>
      <c r="I409" s="291"/>
      <c r="J409" s="291"/>
      <c r="K409" s="291"/>
      <c r="L409" s="291"/>
      <c r="M409" s="291"/>
      <c r="N409" s="292"/>
      <c r="O409" s="291"/>
      <c r="P409" s="291"/>
      <c r="Q409" s="291"/>
      <c r="R409" s="291"/>
      <c r="S409" s="291"/>
      <c r="T409" s="291"/>
      <c r="U409" s="291"/>
      <c r="V409" s="291"/>
      <c r="W409" s="291"/>
      <c r="X409" s="291"/>
      <c r="Y409" s="293"/>
      <c r="Z409" s="293"/>
      <c r="AA409" s="293"/>
      <c r="AB409" s="293"/>
      <c r="AC409" s="293"/>
      <c r="AD409" s="293"/>
      <c r="AE409" s="293"/>
      <c r="AF409" s="293"/>
      <c r="AG409" s="293"/>
      <c r="AH409" s="293"/>
      <c r="AI409" s="293"/>
      <c r="AJ409" s="293"/>
      <c r="AK409" s="293"/>
      <c r="AL409" s="293"/>
      <c r="AM409" s="294"/>
    </row>
    <row r="410" spans="1:39" hidden="1" outlineLevel="1">
      <c r="A410" s="529">
        <v>1</v>
      </c>
      <c r="B410" s="430" t="s">
        <v>95</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29"/>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29">Z410</f>
        <v>0</v>
      </c>
      <c r="AA411" s="413">
        <f t="shared" ref="AA411" si="1130">AA410</f>
        <v>0</v>
      </c>
      <c r="AB411" s="413">
        <f t="shared" ref="AB411" si="1131">AB410</f>
        <v>0</v>
      </c>
      <c r="AC411" s="413">
        <f t="shared" ref="AC411" si="1132">AC410</f>
        <v>0</v>
      </c>
      <c r="AD411" s="413">
        <f t="shared" ref="AD411" si="1133">AD410</f>
        <v>0</v>
      </c>
      <c r="AE411" s="413">
        <f t="shared" ref="AE411" si="1134">AE410</f>
        <v>0</v>
      </c>
      <c r="AF411" s="413">
        <f t="shared" ref="AF411" si="1135">AF410</f>
        <v>0</v>
      </c>
      <c r="AG411" s="413">
        <f t="shared" ref="AG411" si="1136">AG410</f>
        <v>0</v>
      </c>
      <c r="AH411" s="413">
        <f t="shared" ref="AH411" si="1137">AH410</f>
        <v>0</v>
      </c>
      <c r="AI411" s="413">
        <f t="shared" ref="AI411" si="1138">AI410</f>
        <v>0</v>
      </c>
      <c r="AJ411" s="413">
        <f t="shared" ref="AJ411" si="1139">AJ410</f>
        <v>0</v>
      </c>
      <c r="AK411" s="413">
        <f t="shared" ref="AK411" si="1140">AK410</f>
        <v>0</v>
      </c>
      <c r="AL411" s="413">
        <f t="shared" ref="AL411" si="1141">AL410</f>
        <v>0</v>
      </c>
      <c r="AM411" s="299"/>
    </row>
    <row r="412" spans="1:39" ht="15.75" hidden="1" outlineLevel="1">
      <c r="A412" s="529"/>
      <c r="B412" s="522"/>
      <c r="C412" s="301"/>
      <c r="D412" s="301"/>
      <c r="E412" s="301"/>
      <c r="F412" s="301"/>
      <c r="G412" s="301"/>
      <c r="H412" s="301"/>
      <c r="I412" s="301"/>
      <c r="J412" s="301"/>
      <c r="K412" s="301"/>
      <c r="L412" s="301"/>
      <c r="M412" s="301"/>
      <c r="N412" s="302"/>
      <c r="O412" s="301"/>
      <c r="P412" s="301"/>
      <c r="Q412" s="301"/>
      <c r="R412" s="301"/>
      <c r="S412" s="301"/>
      <c r="T412" s="301"/>
      <c r="U412" s="301"/>
      <c r="V412" s="301"/>
      <c r="W412" s="301"/>
      <c r="X412" s="301"/>
      <c r="Y412" s="414"/>
      <c r="Z412" s="415"/>
      <c r="AA412" s="415"/>
      <c r="AB412" s="415"/>
      <c r="AC412" s="415"/>
      <c r="AD412" s="415"/>
      <c r="AE412" s="415"/>
      <c r="AF412" s="415"/>
      <c r="AG412" s="415"/>
      <c r="AH412" s="415"/>
      <c r="AI412" s="415"/>
      <c r="AJ412" s="415"/>
      <c r="AK412" s="415"/>
      <c r="AL412" s="415"/>
      <c r="AM412" s="304"/>
    </row>
    <row r="413" spans="1:39" hidden="1" outlineLevel="1">
      <c r="A413" s="529">
        <v>2</v>
      </c>
      <c r="B413" s="430" t="s">
        <v>96</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29"/>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42">Z413</f>
        <v>0</v>
      </c>
      <c r="AA414" s="413">
        <f t="shared" ref="AA414" si="1143">AA413</f>
        <v>0</v>
      </c>
      <c r="AB414" s="413">
        <f t="shared" ref="AB414" si="1144">AB413</f>
        <v>0</v>
      </c>
      <c r="AC414" s="413">
        <f t="shared" ref="AC414" si="1145">AC413</f>
        <v>0</v>
      </c>
      <c r="AD414" s="413">
        <f t="shared" ref="AD414" si="1146">AD413</f>
        <v>0</v>
      </c>
      <c r="AE414" s="413">
        <f t="shared" ref="AE414" si="1147">AE413</f>
        <v>0</v>
      </c>
      <c r="AF414" s="413">
        <f t="shared" ref="AF414" si="1148">AF413</f>
        <v>0</v>
      </c>
      <c r="AG414" s="413">
        <f t="shared" ref="AG414" si="1149">AG413</f>
        <v>0</v>
      </c>
      <c r="AH414" s="413">
        <f t="shared" ref="AH414" si="1150">AH413</f>
        <v>0</v>
      </c>
      <c r="AI414" s="413">
        <f t="shared" ref="AI414" si="1151">AI413</f>
        <v>0</v>
      </c>
      <c r="AJ414" s="413">
        <f t="shared" ref="AJ414" si="1152">AJ413</f>
        <v>0</v>
      </c>
      <c r="AK414" s="413">
        <f t="shared" ref="AK414" si="1153">AK413</f>
        <v>0</v>
      </c>
      <c r="AL414" s="413">
        <f t="shared" ref="AL414" si="1154">AL413</f>
        <v>0</v>
      </c>
      <c r="AM414" s="299"/>
    </row>
    <row r="415" spans="1:39" ht="15.75" hidden="1" outlineLevel="1">
      <c r="A415" s="529"/>
      <c r="B415" s="522"/>
      <c r="C415" s="301"/>
      <c r="D415" s="306"/>
      <c r="E415" s="306"/>
      <c r="F415" s="306"/>
      <c r="G415" s="306"/>
      <c r="H415" s="306"/>
      <c r="I415" s="306"/>
      <c r="J415" s="306"/>
      <c r="K415" s="306"/>
      <c r="L415" s="306"/>
      <c r="M415" s="306"/>
      <c r="N415" s="302"/>
      <c r="O415" s="306"/>
      <c r="P415" s="306"/>
      <c r="Q415" s="306"/>
      <c r="R415" s="306"/>
      <c r="S415" s="306"/>
      <c r="T415" s="306"/>
      <c r="U415" s="306"/>
      <c r="V415" s="306"/>
      <c r="W415" s="306"/>
      <c r="X415" s="306"/>
      <c r="Y415" s="414"/>
      <c r="Z415" s="415"/>
      <c r="AA415" s="415"/>
      <c r="AB415" s="415"/>
      <c r="AC415" s="415"/>
      <c r="AD415" s="415"/>
      <c r="AE415" s="415"/>
      <c r="AF415" s="415"/>
      <c r="AG415" s="415"/>
      <c r="AH415" s="415"/>
      <c r="AI415" s="415"/>
      <c r="AJ415" s="415"/>
      <c r="AK415" s="415"/>
      <c r="AL415" s="415"/>
      <c r="AM415" s="304"/>
    </row>
    <row r="416" spans="1:39" hidden="1" outlineLevel="1">
      <c r="A416" s="529">
        <v>3</v>
      </c>
      <c r="B416" s="430" t="s">
        <v>97</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29"/>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55">Z416</f>
        <v>0</v>
      </c>
      <c r="AA417" s="413">
        <f t="shared" ref="AA417" si="1156">AA416</f>
        <v>0</v>
      </c>
      <c r="AB417" s="413">
        <f t="shared" ref="AB417" si="1157">AB416</f>
        <v>0</v>
      </c>
      <c r="AC417" s="413">
        <f t="shared" ref="AC417" si="1158">AC416</f>
        <v>0</v>
      </c>
      <c r="AD417" s="413">
        <f t="shared" ref="AD417" si="1159">AD416</f>
        <v>0</v>
      </c>
      <c r="AE417" s="413">
        <f t="shared" ref="AE417" si="1160">AE416</f>
        <v>0</v>
      </c>
      <c r="AF417" s="413">
        <f t="shared" ref="AF417" si="1161">AF416</f>
        <v>0</v>
      </c>
      <c r="AG417" s="413">
        <f t="shared" ref="AG417" si="1162">AG416</f>
        <v>0</v>
      </c>
      <c r="AH417" s="413">
        <f t="shared" ref="AH417" si="1163">AH416</f>
        <v>0</v>
      </c>
      <c r="AI417" s="413">
        <f t="shared" ref="AI417" si="1164">AI416</f>
        <v>0</v>
      </c>
      <c r="AJ417" s="413">
        <f t="shared" ref="AJ417" si="1165">AJ416</f>
        <v>0</v>
      </c>
      <c r="AK417" s="413">
        <f t="shared" ref="AK417" si="1166">AK416</f>
        <v>0</v>
      </c>
      <c r="AL417" s="413">
        <f t="shared" ref="AL417" si="1167">AL416</f>
        <v>0</v>
      </c>
      <c r="AM417" s="299"/>
    </row>
    <row r="418" spans="1:39" hidden="1" outlineLevel="1">
      <c r="A418" s="529"/>
      <c r="B418" s="433"/>
      <c r="C418" s="307"/>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14"/>
      <c r="Z418" s="414"/>
      <c r="AA418" s="414"/>
      <c r="AB418" s="414"/>
      <c r="AC418" s="414"/>
      <c r="AD418" s="414"/>
      <c r="AE418" s="414"/>
      <c r="AF418" s="414"/>
      <c r="AG418" s="414"/>
      <c r="AH418" s="414"/>
      <c r="AI418" s="414"/>
      <c r="AJ418" s="414"/>
      <c r="AK418" s="414"/>
      <c r="AL418" s="414"/>
      <c r="AM418" s="308"/>
    </row>
    <row r="419" spans="1:39" hidden="1" outlineLevel="1">
      <c r="A419" s="529">
        <v>4</v>
      </c>
      <c r="B419" s="430" t="s">
        <v>98</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idden="1" outlineLevel="1">
      <c r="A420" s="529"/>
      <c r="B420" s="433" t="s">
        <v>309</v>
      </c>
      <c r="C420" s="293" t="s">
        <v>164</v>
      </c>
      <c r="D420" s="297"/>
      <c r="E420" s="297"/>
      <c r="F420" s="297"/>
      <c r="G420" s="297"/>
      <c r="H420" s="297"/>
      <c r="I420" s="297"/>
      <c r="J420" s="297"/>
      <c r="K420" s="297"/>
      <c r="L420" s="297"/>
      <c r="M420" s="297"/>
      <c r="N420" s="470"/>
      <c r="O420" s="297"/>
      <c r="P420" s="297"/>
      <c r="Q420" s="297"/>
      <c r="R420" s="297"/>
      <c r="S420" s="297"/>
      <c r="T420" s="297"/>
      <c r="U420" s="297"/>
      <c r="V420" s="297"/>
      <c r="W420" s="297"/>
      <c r="X420" s="297"/>
      <c r="Y420" s="413">
        <f>Y419</f>
        <v>0</v>
      </c>
      <c r="Z420" s="413">
        <f t="shared" ref="Z420" si="1168">Z419</f>
        <v>0</v>
      </c>
      <c r="AA420" s="413">
        <f t="shared" ref="AA420" si="1169">AA419</f>
        <v>0</v>
      </c>
      <c r="AB420" s="413">
        <f t="shared" ref="AB420" si="1170">AB419</f>
        <v>0</v>
      </c>
      <c r="AC420" s="413">
        <f t="shared" ref="AC420" si="1171">AC419</f>
        <v>0</v>
      </c>
      <c r="AD420" s="413">
        <f t="shared" ref="AD420" si="1172">AD419</f>
        <v>0</v>
      </c>
      <c r="AE420" s="413">
        <f t="shared" ref="AE420" si="1173">AE419</f>
        <v>0</v>
      </c>
      <c r="AF420" s="413">
        <f t="shared" ref="AF420" si="1174">AF419</f>
        <v>0</v>
      </c>
      <c r="AG420" s="413">
        <f t="shared" ref="AG420" si="1175">AG419</f>
        <v>0</v>
      </c>
      <c r="AH420" s="413">
        <f t="shared" ref="AH420" si="1176">AH419</f>
        <v>0</v>
      </c>
      <c r="AI420" s="413">
        <f t="shared" ref="AI420" si="1177">AI419</f>
        <v>0</v>
      </c>
      <c r="AJ420" s="413">
        <f t="shared" ref="AJ420" si="1178">AJ419</f>
        <v>0</v>
      </c>
      <c r="AK420" s="413">
        <f t="shared" ref="AK420" si="1179">AK419</f>
        <v>0</v>
      </c>
      <c r="AL420" s="413">
        <f t="shared" ref="AL420" si="1180">AL419</f>
        <v>0</v>
      </c>
      <c r="AM420" s="299"/>
    </row>
    <row r="421" spans="1:39" hidden="1" outlineLevel="1">
      <c r="A421" s="529"/>
      <c r="B421" s="433"/>
      <c r="C421" s="307"/>
      <c r="D421" s="306"/>
      <c r="E421" s="306"/>
      <c r="F421" s="306"/>
      <c r="G421" s="306"/>
      <c r="H421" s="306"/>
      <c r="I421" s="306"/>
      <c r="J421" s="306"/>
      <c r="K421" s="306"/>
      <c r="L421" s="306"/>
      <c r="M421" s="306"/>
      <c r="N421" s="293"/>
      <c r="O421" s="306"/>
      <c r="P421" s="306"/>
      <c r="Q421" s="306"/>
      <c r="R421" s="306"/>
      <c r="S421" s="306"/>
      <c r="T421" s="306"/>
      <c r="U421" s="306"/>
      <c r="V421" s="306"/>
      <c r="W421" s="306"/>
      <c r="X421" s="306"/>
      <c r="Y421" s="414"/>
      <c r="Z421" s="414"/>
      <c r="AA421" s="414"/>
      <c r="AB421" s="414"/>
      <c r="AC421" s="414"/>
      <c r="AD421" s="414"/>
      <c r="AE421" s="414"/>
      <c r="AF421" s="414"/>
      <c r="AG421" s="414"/>
      <c r="AH421" s="414"/>
      <c r="AI421" s="414"/>
      <c r="AJ421" s="414"/>
      <c r="AK421" s="414"/>
      <c r="AL421" s="414"/>
      <c r="AM421" s="308"/>
    </row>
    <row r="422" spans="1:39" ht="30" hidden="1" outlineLevel="1">
      <c r="A422" s="529">
        <v>5</v>
      </c>
      <c r="B422" s="430" t="s">
        <v>99</v>
      </c>
      <c r="C422" s="293" t="s">
        <v>25</v>
      </c>
      <c r="D422" s="297"/>
      <c r="E422" s="297"/>
      <c r="F422" s="297"/>
      <c r="G422" s="297"/>
      <c r="H422" s="297"/>
      <c r="I422" s="297"/>
      <c r="J422" s="297"/>
      <c r="K422" s="297"/>
      <c r="L422" s="297"/>
      <c r="M422" s="297"/>
      <c r="N422" s="293"/>
      <c r="O422" s="297"/>
      <c r="P422" s="297"/>
      <c r="Q422" s="297"/>
      <c r="R422" s="297"/>
      <c r="S422" s="297"/>
      <c r="T422" s="297"/>
      <c r="U422" s="297"/>
      <c r="V422" s="297"/>
      <c r="W422" s="297"/>
      <c r="X422" s="297"/>
      <c r="Y422" s="412"/>
      <c r="Z422" s="412"/>
      <c r="AA422" s="412"/>
      <c r="AB422" s="412"/>
      <c r="AC422" s="412"/>
      <c r="AD422" s="412"/>
      <c r="AE422" s="412"/>
      <c r="AF422" s="412"/>
      <c r="AG422" s="412"/>
      <c r="AH422" s="412"/>
      <c r="AI422" s="412"/>
      <c r="AJ422" s="412"/>
      <c r="AK422" s="412"/>
      <c r="AL422" s="412"/>
      <c r="AM422" s="298">
        <f>SUM(Y422:AL422)</f>
        <v>0</v>
      </c>
    </row>
    <row r="423" spans="1:39" hidden="1" outlineLevel="1">
      <c r="A423" s="529"/>
      <c r="B423" s="433" t="s">
        <v>309</v>
      </c>
      <c r="C423" s="293" t="s">
        <v>164</v>
      </c>
      <c r="D423" s="297"/>
      <c r="E423" s="297"/>
      <c r="F423" s="297"/>
      <c r="G423" s="297"/>
      <c r="H423" s="297"/>
      <c r="I423" s="297"/>
      <c r="J423" s="297"/>
      <c r="K423" s="297"/>
      <c r="L423" s="297"/>
      <c r="M423" s="297"/>
      <c r="N423" s="470"/>
      <c r="O423" s="297"/>
      <c r="P423" s="297"/>
      <c r="Q423" s="297"/>
      <c r="R423" s="297"/>
      <c r="S423" s="297"/>
      <c r="T423" s="297"/>
      <c r="U423" s="297"/>
      <c r="V423" s="297"/>
      <c r="W423" s="297"/>
      <c r="X423" s="297"/>
      <c r="Y423" s="413">
        <f>Y422</f>
        <v>0</v>
      </c>
      <c r="Z423" s="413">
        <f t="shared" ref="Z423" si="1181">Z422</f>
        <v>0</v>
      </c>
      <c r="AA423" s="413">
        <f t="shared" ref="AA423" si="1182">AA422</f>
        <v>0</v>
      </c>
      <c r="AB423" s="413">
        <f t="shared" ref="AB423" si="1183">AB422</f>
        <v>0</v>
      </c>
      <c r="AC423" s="413">
        <f t="shared" ref="AC423" si="1184">AC422</f>
        <v>0</v>
      </c>
      <c r="AD423" s="413">
        <f t="shared" ref="AD423" si="1185">AD422</f>
        <v>0</v>
      </c>
      <c r="AE423" s="413">
        <f t="shared" ref="AE423" si="1186">AE422</f>
        <v>0</v>
      </c>
      <c r="AF423" s="413">
        <f t="shared" ref="AF423" si="1187">AF422</f>
        <v>0</v>
      </c>
      <c r="AG423" s="413">
        <f t="shared" ref="AG423" si="1188">AG422</f>
        <v>0</v>
      </c>
      <c r="AH423" s="413">
        <f t="shared" ref="AH423" si="1189">AH422</f>
        <v>0</v>
      </c>
      <c r="AI423" s="413">
        <f t="shared" ref="AI423" si="1190">AI422</f>
        <v>0</v>
      </c>
      <c r="AJ423" s="413">
        <f t="shared" ref="AJ423" si="1191">AJ422</f>
        <v>0</v>
      </c>
      <c r="AK423" s="413">
        <f t="shared" ref="AK423" si="1192">AK422</f>
        <v>0</v>
      </c>
      <c r="AL423" s="413">
        <f t="shared" ref="AL423" si="1193">AL422</f>
        <v>0</v>
      </c>
      <c r="AM423" s="299"/>
    </row>
    <row r="424" spans="1:39" hidden="1" outlineLevel="1">
      <c r="A424" s="529"/>
      <c r="B424" s="433"/>
      <c r="C424" s="293"/>
      <c r="D424" s="293"/>
      <c r="E424" s="293"/>
      <c r="F424" s="293"/>
      <c r="G424" s="293"/>
      <c r="H424" s="293"/>
      <c r="I424" s="293"/>
      <c r="J424" s="293"/>
      <c r="K424" s="293"/>
      <c r="L424" s="293"/>
      <c r="M424" s="293"/>
      <c r="N424" s="293"/>
      <c r="O424" s="293"/>
      <c r="P424" s="293"/>
      <c r="Q424" s="293"/>
      <c r="R424" s="293"/>
      <c r="S424" s="293"/>
      <c r="T424" s="293"/>
      <c r="U424" s="293"/>
      <c r="V424" s="293"/>
      <c r="W424" s="293"/>
      <c r="X424" s="293"/>
      <c r="Y424" s="424"/>
      <c r="Z424" s="425"/>
      <c r="AA424" s="425"/>
      <c r="AB424" s="425"/>
      <c r="AC424" s="425"/>
      <c r="AD424" s="425"/>
      <c r="AE424" s="425"/>
      <c r="AF424" s="425"/>
      <c r="AG424" s="425"/>
      <c r="AH424" s="425"/>
      <c r="AI424" s="425"/>
      <c r="AJ424" s="425"/>
      <c r="AK424" s="425"/>
      <c r="AL424" s="425"/>
      <c r="AM424" s="299"/>
    </row>
    <row r="425" spans="1:39" ht="15.75" hidden="1" outlineLevel="1">
      <c r="A425" s="529"/>
      <c r="B425" s="512" t="s">
        <v>499</v>
      </c>
      <c r="C425" s="291"/>
      <c r="D425" s="291"/>
      <c r="E425" s="291"/>
      <c r="F425" s="291"/>
      <c r="G425" s="291"/>
      <c r="H425" s="291"/>
      <c r="I425" s="291"/>
      <c r="J425" s="291"/>
      <c r="K425" s="291"/>
      <c r="L425" s="291"/>
      <c r="M425" s="291"/>
      <c r="N425" s="292"/>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294"/>
    </row>
    <row r="426" spans="1:39" hidden="1" outlineLevel="1">
      <c r="A426" s="529">
        <v>6</v>
      </c>
      <c r="B426" s="430" t="s">
        <v>100</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29"/>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194">Z426</f>
        <v>0</v>
      </c>
      <c r="AA427" s="413">
        <f t="shared" ref="AA427" si="1195">AA426</f>
        <v>0</v>
      </c>
      <c r="AB427" s="413">
        <f t="shared" ref="AB427" si="1196">AB426</f>
        <v>0</v>
      </c>
      <c r="AC427" s="413">
        <f t="shared" ref="AC427" si="1197">AC426</f>
        <v>0</v>
      </c>
      <c r="AD427" s="413">
        <f t="shared" ref="AD427" si="1198">AD426</f>
        <v>0</v>
      </c>
      <c r="AE427" s="413">
        <f t="shared" ref="AE427" si="1199">AE426</f>
        <v>0</v>
      </c>
      <c r="AF427" s="413">
        <f t="shared" ref="AF427" si="1200">AF426</f>
        <v>0</v>
      </c>
      <c r="AG427" s="413">
        <f t="shared" ref="AG427" si="1201">AG426</f>
        <v>0</v>
      </c>
      <c r="AH427" s="413">
        <f t="shared" ref="AH427" si="1202">AH426</f>
        <v>0</v>
      </c>
      <c r="AI427" s="413">
        <f t="shared" ref="AI427" si="1203">AI426</f>
        <v>0</v>
      </c>
      <c r="AJ427" s="413">
        <f t="shared" ref="AJ427" si="1204">AJ426</f>
        <v>0</v>
      </c>
      <c r="AK427" s="413">
        <f t="shared" ref="AK427" si="1205">AK426</f>
        <v>0</v>
      </c>
      <c r="AL427" s="413">
        <f t="shared" ref="AL427" si="1206">AL426</f>
        <v>0</v>
      </c>
      <c r="AM427" s="313"/>
    </row>
    <row r="428" spans="1:39" hidden="1" outlineLevel="1">
      <c r="A428" s="529"/>
      <c r="B428" s="523"/>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8"/>
      <c r="AA428" s="418"/>
      <c r="AB428" s="418"/>
      <c r="AC428" s="418"/>
      <c r="AD428" s="418"/>
      <c r="AE428" s="418"/>
      <c r="AF428" s="418"/>
      <c r="AG428" s="418"/>
      <c r="AH428" s="418"/>
      <c r="AI428" s="418"/>
      <c r="AJ428" s="418"/>
      <c r="AK428" s="418"/>
      <c r="AL428" s="418"/>
      <c r="AM428" s="315"/>
    </row>
    <row r="429" spans="1:39" ht="30" hidden="1" outlineLevel="1">
      <c r="A429" s="529">
        <v>7</v>
      </c>
      <c r="B429" s="430" t="s">
        <v>101</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29"/>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07">Z429</f>
        <v>0</v>
      </c>
      <c r="AA430" s="413">
        <f t="shared" ref="AA430" si="1208">AA429</f>
        <v>0</v>
      </c>
      <c r="AB430" s="413">
        <f t="shared" ref="AB430" si="1209">AB429</f>
        <v>0</v>
      </c>
      <c r="AC430" s="413">
        <f t="shared" ref="AC430" si="1210">AC429</f>
        <v>0</v>
      </c>
      <c r="AD430" s="413">
        <f t="shared" ref="AD430" si="1211">AD429</f>
        <v>0</v>
      </c>
      <c r="AE430" s="413">
        <f t="shared" ref="AE430" si="1212">AE429</f>
        <v>0</v>
      </c>
      <c r="AF430" s="413">
        <f t="shared" ref="AF430" si="1213">AF429</f>
        <v>0</v>
      </c>
      <c r="AG430" s="413">
        <f t="shared" ref="AG430" si="1214">AG429</f>
        <v>0</v>
      </c>
      <c r="AH430" s="413">
        <f t="shared" ref="AH430" si="1215">AH429</f>
        <v>0</v>
      </c>
      <c r="AI430" s="413">
        <f t="shared" ref="AI430" si="1216">AI429</f>
        <v>0</v>
      </c>
      <c r="AJ430" s="413">
        <f t="shared" ref="AJ430" si="1217">AJ429</f>
        <v>0</v>
      </c>
      <c r="AK430" s="413">
        <f t="shared" ref="AK430" si="1218">AK429</f>
        <v>0</v>
      </c>
      <c r="AL430" s="413">
        <f t="shared" ref="AL430" si="1219">AL429</f>
        <v>0</v>
      </c>
      <c r="AM430" s="313"/>
    </row>
    <row r="431" spans="1:39" hidden="1" outlineLevel="1">
      <c r="A431" s="529"/>
      <c r="B431" s="524"/>
      <c r="C431" s="314"/>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418"/>
      <c r="Z431" s="419"/>
      <c r="AA431" s="418"/>
      <c r="AB431" s="418"/>
      <c r="AC431" s="418"/>
      <c r="AD431" s="418"/>
      <c r="AE431" s="418"/>
      <c r="AF431" s="418"/>
      <c r="AG431" s="418"/>
      <c r="AH431" s="418"/>
      <c r="AI431" s="418"/>
      <c r="AJ431" s="418"/>
      <c r="AK431" s="418"/>
      <c r="AL431" s="418"/>
      <c r="AM431" s="315"/>
    </row>
    <row r="432" spans="1:39" ht="30" hidden="1" outlineLevel="1">
      <c r="A432" s="529">
        <v>8</v>
      </c>
      <c r="B432" s="430" t="s">
        <v>102</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idden="1" outlineLevel="1">
      <c r="A433" s="529"/>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20">Z432</f>
        <v>0</v>
      </c>
      <c r="AA433" s="413">
        <f t="shared" ref="AA433" si="1221">AA432</f>
        <v>0</v>
      </c>
      <c r="AB433" s="413">
        <f t="shared" ref="AB433" si="1222">AB432</f>
        <v>0</v>
      </c>
      <c r="AC433" s="413">
        <f t="shared" ref="AC433" si="1223">AC432</f>
        <v>0</v>
      </c>
      <c r="AD433" s="413">
        <f t="shared" ref="AD433" si="1224">AD432</f>
        <v>0</v>
      </c>
      <c r="AE433" s="413">
        <f t="shared" ref="AE433" si="1225">AE432</f>
        <v>0</v>
      </c>
      <c r="AF433" s="413">
        <f t="shared" ref="AF433" si="1226">AF432</f>
        <v>0</v>
      </c>
      <c r="AG433" s="413">
        <f t="shared" ref="AG433" si="1227">AG432</f>
        <v>0</v>
      </c>
      <c r="AH433" s="413">
        <f t="shared" ref="AH433" si="1228">AH432</f>
        <v>0</v>
      </c>
      <c r="AI433" s="413">
        <f t="shared" ref="AI433" si="1229">AI432</f>
        <v>0</v>
      </c>
      <c r="AJ433" s="413">
        <f t="shared" ref="AJ433" si="1230">AJ432</f>
        <v>0</v>
      </c>
      <c r="AK433" s="413">
        <f t="shared" ref="AK433" si="1231">AK432</f>
        <v>0</v>
      </c>
      <c r="AL433" s="413">
        <f t="shared" ref="AL433" si="1232">AL432</f>
        <v>0</v>
      </c>
      <c r="AM433" s="313"/>
    </row>
    <row r="434" spans="1:39" hidden="1" outlineLevel="1">
      <c r="A434" s="529"/>
      <c r="B434" s="524"/>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39" ht="30" hidden="1" outlineLevel="1">
      <c r="A435" s="529">
        <v>9</v>
      </c>
      <c r="B435" s="430" t="s">
        <v>103</v>
      </c>
      <c r="C435" s="293" t="s">
        <v>25</v>
      </c>
      <c r="D435" s="297"/>
      <c r="E435" s="297"/>
      <c r="F435" s="297"/>
      <c r="G435" s="297"/>
      <c r="H435" s="297"/>
      <c r="I435" s="297"/>
      <c r="J435" s="297"/>
      <c r="K435" s="297"/>
      <c r="L435" s="297"/>
      <c r="M435" s="297"/>
      <c r="N435" s="297">
        <v>12</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idden="1" outlineLevel="1">
      <c r="A436" s="529"/>
      <c r="B436" s="433" t="s">
        <v>309</v>
      </c>
      <c r="C436" s="293" t="s">
        <v>164</v>
      </c>
      <c r="D436" s="297"/>
      <c r="E436" s="297"/>
      <c r="F436" s="297"/>
      <c r="G436" s="297"/>
      <c r="H436" s="297"/>
      <c r="I436" s="297"/>
      <c r="J436" s="297"/>
      <c r="K436" s="297"/>
      <c r="L436" s="297"/>
      <c r="M436" s="297"/>
      <c r="N436" s="297">
        <f>N435</f>
        <v>12</v>
      </c>
      <c r="O436" s="297"/>
      <c r="P436" s="297"/>
      <c r="Q436" s="297"/>
      <c r="R436" s="297"/>
      <c r="S436" s="297"/>
      <c r="T436" s="297"/>
      <c r="U436" s="297"/>
      <c r="V436" s="297"/>
      <c r="W436" s="297"/>
      <c r="X436" s="297"/>
      <c r="Y436" s="413">
        <f>Y435</f>
        <v>0</v>
      </c>
      <c r="Z436" s="413">
        <f t="shared" ref="Z436" si="1233">Z435</f>
        <v>0</v>
      </c>
      <c r="AA436" s="413">
        <f t="shared" ref="AA436" si="1234">AA435</f>
        <v>0</v>
      </c>
      <c r="AB436" s="413">
        <f t="shared" ref="AB436" si="1235">AB435</f>
        <v>0</v>
      </c>
      <c r="AC436" s="413">
        <f t="shared" ref="AC436" si="1236">AC435</f>
        <v>0</v>
      </c>
      <c r="AD436" s="413">
        <f t="shared" ref="AD436" si="1237">AD435</f>
        <v>0</v>
      </c>
      <c r="AE436" s="413">
        <f t="shared" ref="AE436" si="1238">AE435</f>
        <v>0</v>
      </c>
      <c r="AF436" s="413">
        <f t="shared" ref="AF436" si="1239">AF435</f>
        <v>0</v>
      </c>
      <c r="AG436" s="413">
        <f t="shared" ref="AG436" si="1240">AG435</f>
        <v>0</v>
      </c>
      <c r="AH436" s="413">
        <f t="shared" ref="AH436" si="1241">AH435</f>
        <v>0</v>
      </c>
      <c r="AI436" s="413">
        <f t="shared" ref="AI436" si="1242">AI435</f>
        <v>0</v>
      </c>
      <c r="AJ436" s="413">
        <f t="shared" ref="AJ436" si="1243">AJ435</f>
        <v>0</v>
      </c>
      <c r="AK436" s="413">
        <f t="shared" ref="AK436" si="1244">AK435</f>
        <v>0</v>
      </c>
      <c r="AL436" s="413">
        <f t="shared" ref="AL436" si="1245">AL435</f>
        <v>0</v>
      </c>
      <c r="AM436" s="313"/>
    </row>
    <row r="437" spans="1:39" hidden="1" outlineLevel="1">
      <c r="A437" s="529"/>
      <c r="B437" s="524"/>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8"/>
      <c r="AA437" s="418"/>
      <c r="AB437" s="418"/>
      <c r="AC437" s="418"/>
      <c r="AD437" s="418"/>
      <c r="AE437" s="418"/>
      <c r="AF437" s="418"/>
      <c r="AG437" s="418"/>
      <c r="AH437" s="418"/>
      <c r="AI437" s="418"/>
      <c r="AJ437" s="418"/>
      <c r="AK437" s="418"/>
      <c r="AL437" s="418"/>
      <c r="AM437" s="315"/>
    </row>
    <row r="438" spans="1:39" ht="30" hidden="1" outlineLevel="1">
      <c r="A438" s="529">
        <v>10</v>
      </c>
      <c r="B438" s="430" t="s">
        <v>104</v>
      </c>
      <c r="C438" s="293" t="s">
        <v>25</v>
      </c>
      <c r="D438" s="297"/>
      <c r="E438" s="297"/>
      <c r="F438" s="297"/>
      <c r="G438" s="297"/>
      <c r="H438" s="297"/>
      <c r="I438" s="297"/>
      <c r="J438" s="297"/>
      <c r="K438" s="297"/>
      <c r="L438" s="297"/>
      <c r="M438" s="297"/>
      <c r="N438" s="297">
        <v>3</v>
      </c>
      <c r="O438" s="297"/>
      <c r="P438" s="297"/>
      <c r="Q438" s="297"/>
      <c r="R438" s="297"/>
      <c r="S438" s="297"/>
      <c r="T438" s="297"/>
      <c r="U438" s="297"/>
      <c r="V438" s="297"/>
      <c r="W438" s="297"/>
      <c r="X438" s="297"/>
      <c r="Y438" s="417"/>
      <c r="Z438" s="412"/>
      <c r="AA438" s="412"/>
      <c r="AB438" s="412"/>
      <c r="AC438" s="412"/>
      <c r="AD438" s="412"/>
      <c r="AE438" s="412"/>
      <c r="AF438" s="417"/>
      <c r="AG438" s="417"/>
      <c r="AH438" s="417"/>
      <c r="AI438" s="417"/>
      <c r="AJ438" s="417"/>
      <c r="AK438" s="417"/>
      <c r="AL438" s="417"/>
      <c r="AM438" s="298">
        <f>SUM(Y438:AL438)</f>
        <v>0</v>
      </c>
    </row>
    <row r="439" spans="1:39" hidden="1" outlineLevel="1">
      <c r="A439" s="529"/>
      <c r="B439" s="433" t="s">
        <v>309</v>
      </c>
      <c r="C439" s="293" t="s">
        <v>164</v>
      </c>
      <c r="D439" s="297"/>
      <c r="E439" s="297"/>
      <c r="F439" s="297"/>
      <c r="G439" s="297"/>
      <c r="H439" s="297"/>
      <c r="I439" s="297"/>
      <c r="J439" s="297"/>
      <c r="K439" s="297"/>
      <c r="L439" s="297"/>
      <c r="M439" s="297"/>
      <c r="N439" s="297">
        <f>N438</f>
        <v>3</v>
      </c>
      <c r="O439" s="297"/>
      <c r="P439" s="297"/>
      <c r="Q439" s="297"/>
      <c r="R439" s="297"/>
      <c r="S439" s="297"/>
      <c r="T439" s="297"/>
      <c r="U439" s="297"/>
      <c r="V439" s="297"/>
      <c r="W439" s="297"/>
      <c r="X439" s="297"/>
      <c r="Y439" s="413">
        <f>Y438</f>
        <v>0</v>
      </c>
      <c r="Z439" s="413">
        <f t="shared" ref="Z439" si="1246">Z438</f>
        <v>0</v>
      </c>
      <c r="AA439" s="413">
        <f t="shared" ref="AA439" si="1247">AA438</f>
        <v>0</v>
      </c>
      <c r="AB439" s="413">
        <f t="shared" ref="AB439" si="1248">AB438</f>
        <v>0</v>
      </c>
      <c r="AC439" s="413">
        <f t="shared" ref="AC439" si="1249">AC438</f>
        <v>0</v>
      </c>
      <c r="AD439" s="413">
        <f t="shared" ref="AD439" si="1250">AD438</f>
        <v>0</v>
      </c>
      <c r="AE439" s="413">
        <f t="shared" ref="AE439" si="1251">AE438</f>
        <v>0</v>
      </c>
      <c r="AF439" s="413">
        <f t="shared" ref="AF439" si="1252">AF438</f>
        <v>0</v>
      </c>
      <c r="AG439" s="413">
        <f t="shared" ref="AG439" si="1253">AG438</f>
        <v>0</v>
      </c>
      <c r="AH439" s="413">
        <f t="shared" ref="AH439" si="1254">AH438</f>
        <v>0</v>
      </c>
      <c r="AI439" s="413">
        <f t="shared" ref="AI439" si="1255">AI438</f>
        <v>0</v>
      </c>
      <c r="AJ439" s="413">
        <f t="shared" ref="AJ439" si="1256">AJ438</f>
        <v>0</v>
      </c>
      <c r="AK439" s="413">
        <f t="shared" ref="AK439" si="1257">AK438</f>
        <v>0</v>
      </c>
      <c r="AL439" s="413">
        <f t="shared" ref="AL439" si="1258">AL438</f>
        <v>0</v>
      </c>
      <c r="AM439" s="313"/>
    </row>
    <row r="440" spans="1:39" hidden="1" outlineLevel="1">
      <c r="A440" s="529"/>
      <c r="B440" s="524"/>
      <c r="C440" s="314"/>
      <c r="D440" s="318"/>
      <c r="E440" s="318"/>
      <c r="F440" s="318"/>
      <c r="G440" s="318"/>
      <c r="H440" s="318"/>
      <c r="I440" s="318"/>
      <c r="J440" s="318"/>
      <c r="K440" s="318"/>
      <c r="L440" s="318"/>
      <c r="M440" s="318"/>
      <c r="N440" s="293"/>
      <c r="O440" s="318"/>
      <c r="P440" s="318"/>
      <c r="Q440" s="318"/>
      <c r="R440" s="318"/>
      <c r="S440" s="318"/>
      <c r="T440" s="318"/>
      <c r="U440" s="318"/>
      <c r="V440" s="318"/>
      <c r="W440" s="318"/>
      <c r="X440" s="318"/>
      <c r="Y440" s="418"/>
      <c r="Z440" s="419"/>
      <c r="AA440" s="418"/>
      <c r="AB440" s="418"/>
      <c r="AC440" s="418"/>
      <c r="AD440" s="418"/>
      <c r="AE440" s="418"/>
      <c r="AF440" s="418"/>
      <c r="AG440" s="418"/>
      <c r="AH440" s="418"/>
      <c r="AI440" s="418"/>
      <c r="AJ440" s="418"/>
      <c r="AK440" s="418"/>
      <c r="AL440" s="418"/>
      <c r="AM440" s="315"/>
    </row>
    <row r="441" spans="1:39" ht="15.75" hidden="1" outlineLevel="1">
      <c r="A441" s="529"/>
      <c r="B441" s="506" t="s">
        <v>10</v>
      </c>
      <c r="C441" s="291"/>
      <c r="D441" s="291"/>
      <c r="E441" s="291"/>
      <c r="F441" s="291"/>
      <c r="G441" s="291"/>
      <c r="H441" s="291"/>
      <c r="I441" s="291"/>
      <c r="J441" s="291"/>
      <c r="K441" s="291"/>
      <c r="L441" s="291"/>
      <c r="M441" s="291"/>
      <c r="N441" s="292"/>
      <c r="O441" s="291"/>
      <c r="P441" s="291"/>
      <c r="Q441" s="291"/>
      <c r="R441" s="291"/>
      <c r="S441" s="291"/>
      <c r="T441" s="291"/>
      <c r="U441" s="291"/>
      <c r="V441" s="291"/>
      <c r="W441" s="291"/>
      <c r="X441" s="291"/>
      <c r="Y441" s="416"/>
      <c r="Z441" s="416"/>
      <c r="AA441" s="416"/>
      <c r="AB441" s="416"/>
      <c r="AC441" s="416"/>
      <c r="AD441" s="416"/>
      <c r="AE441" s="416"/>
      <c r="AF441" s="416"/>
      <c r="AG441" s="416"/>
      <c r="AH441" s="416"/>
      <c r="AI441" s="416"/>
      <c r="AJ441" s="416"/>
      <c r="AK441" s="416"/>
      <c r="AL441" s="416"/>
      <c r="AM441" s="294"/>
    </row>
    <row r="442" spans="1:39" ht="30" hidden="1" outlineLevel="1">
      <c r="A442" s="529">
        <v>11</v>
      </c>
      <c r="B442" s="430" t="s">
        <v>105</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28"/>
      <c r="Z442" s="412"/>
      <c r="AA442" s="412"/>
      <c r="AB442" s="412"/>
      <c r="AC442" s="412"/>
      <c r="AD442" s="412"/>
      <c r="AE442" s="412"/>
      <c r="AF442" s="417"/>
      <c r="AG442" s="417"/>
      <c r="AH442" s="417"/>
      <c r="AI442" s="417"/>
      <c r="AJ442" s="417"/>
      <c r="AK442" s="417"/>
      <c r="AL442" s="417"/>
      <c r="AM442" s="298">
        <f>SUM(Y442:AL442)</f>
        <v>0</v>
      </c>
    </row>
    <row r="443" spans="1:39" hidden="1" outlineLevel="1">
      <c r="A443" s="529"/>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59">Z442</f>
        <v>0</v>
      </c>
      <c r="AA443" s="413">
        <f t="shared" ref="AA443" si="1260">AA442</f>
        <v>0</v>
      </c>
      <c r="AB443" s="413">
        <f t="shared" ref="AB443" si="1261">AB442</f>
        <v>0</v>
      </c>
      <c r="AC443" s="413">
        <f t="shared" ref="AC443" si="1262">AC442</f>
        <v>0</v>
      </c>
      <c r="AD443" s="413">
        <f t="shared" ref="AD443" si="1263">AD442</f>
        <v>0</v>
      </c>
      <c r="AE443" s="413">
        <f t="shared" ref="AE443" si="1264">AE442</f>
        <v>0</v>
      </c>
      <c r="AF443" s="413">
        <f t="shared" ref="AF443" si="1265">AF442</f>
        <v>0</v>
      </c>
      <c r="AG443" s="413">
        <f t="shared" ref="AG443" si="1266">AG442</f>
        <v>0</v>
      </c>
      <c r="AH443" s="413">
        <f t="shared" ref="AH443" si="1267">AH442</f>
        <v>0</v>
      </c>
      <c r="AI443" s="413">
        <f t="shared" ref="AI443" si="1268">AI442</f>
        <v>0</v>
      </c>
      <c r="AJ443" s="413">
        <f t="shared" ref="AJ443" si="1269">AJ442</f>
        <v>0</v>
      </c>
      <c r="AK443" s="413">
        <f t="shared" ref="AK443" si="1270">AK442</f>
        <v>0</v>
      </c>
      <c r="AL443" s="413">
        <f t="shared" ref="AL443" si="1271">AL442</f>
        <v>0</v>
      </c>
      <c r="AM443" s="299"/>
    </row>
    <row r="444" spans="1:39" hidden="1" outlineLevel="1">
      <c r="A444" s="529"/>
      <c r="B444" s="525"/>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23"/>
      <c r="AA444" s="423"/>
      <c r="AB444" s="423"/>
      <c r="AC444" s="423"/>
      <c r="AD444" s="423"/>
      <c r="AE444" s="423"/>
      <c r="AF444" s="423"/>
      <c r="AG444" s="423"/>
      <c r="AH444" s="423"/>
      <c r="AI444" s="423"/>
      <c r="AJ444" s="423"/>
      <c r="AK444" s="423"/>
      <c r="AL444" s="423"/>
      <c r="AM444" s="308"/>
    </row>
    <row r="445" spans="1:39" ht="45" hidden="1" outlineLevel="1">
      <c r="A445" s="529">
        <v>12</v>
      </c>
      <c r="B445" s="430" t="s">
        <v>106</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idden="1" outlineLevel="1">
      <c r="A446" s="529"/>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72">Z445</f>
        <v>0</v>
      </c>
      <c r="AA446" s="413">
        <f t="shared" ref="AA446" si="1273">AA445</f>
        <v>0</v>
      </c>
      <c r="AB446" s="413">
        <f t="shared" ref="AB446" si="1274">AB445</f>
        <v>0</v>
      </c>
      <c r="AC446" s="413">
        <f t="shared" ref="AC446" si="1275">AC445</f>
        <v>0</v>
      </c>
      <c r="AD446" s="413">
        <f t="shared" ref="AD446" si="1276">AD445</f>
        <v>0</v>
      </c>
      <c r="AE446" s="413">
        <f t="shared" ref="AE446" si="1277">AE445</f>
        <v>0</v>
      </c>
      <c r="AF446" s="413">
        <f t="shared" ref="AF446" si="1278">AF445</f>
        <v>0</v>
      </c>
      <c r="AG446" s="413">
        <f t="shared" ref="AG446" si="1279">AG445</f>
        <v>0</v>
      </c>
      <c r="AH446" s="413">
        <f t="shared" ref="AH446" si="1280">AH445</f>
        <v>0</v>
      </c>
      <c r="AI446" s="413">
        <f t="shared" ref="AI446" si="1281">AI445</f>
        <v>0</v>
      </c>
      <c r="AJ446" s="413">
        <f t="shared" ref="AJ446" si="1282">AJ445</f>
        <v>0</v>
      </c>
      <c r="AK446" s="413">
        <f t="shared" ref="AK446" si="1283">AK445</f>
        <v>0</v>
      </c>
      <c r="AL446" s="413">
        <f t="shared" ref="AL446" si="1284">AL445</f>
        <v>0</v>
      </c>
      <c r="AM446" s="299"/>
    </row>
    <row r="447" spans="1:39" hidden="1" outlineLevel="1">
      <c r="A447" s="529"/>
      <c r="B447" s="525"/>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24"/>
      <c r="Z447" s="424"/>
      <c r="AA447" s="414"/>
      <c r="AB447" s="414"/>
      <c r="AC447" s="414"/>
      <c r="AD447" s="414"/>
      <c r="AE447" s="414"/>
      <c r="AF447" s="414"/>
      <c r="AG447" s="414"/>
      <c r="AH447" s="414"/>
      <c r="AI447" s="414"/>
      <c r="AJ447" s="414"/>
      <c r="AK447" s="414"/>
      <c r="AL447" s="414"/>
      <c r="AM447" s="308"/>
    </row>
    <row r="448" spans="1:39" ht="30" hidden="1" outlineLevel="1">
      <c r="A448" s="529">
        <v>13</v>
      </c>
      <c r="B448" s="430" t="s">
        <v>107</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2"/>
      <c r="Z448" s="412"/>
      <c r="AA448" s="412"/>
      <c r="AB448" s="412"/>
      <c r="AC448" s="412"/>
      <c r="AD448" s="412"/>
      <c r="AE448" s="412"/>
      <c r="AF448" s="417"/>
      <c r="AG448" s="417"/>
      <c r="AH448" s="417"/>
      <c r="AI448" s="417"/>
      <c r="AJ448" s="417"/>
      <c r="AK448" s="417"/>
      <c r="AL448" s="417"/>
      <c r="AM448" s="298">
        <f>SUM(Y448:AL448)</f>
        <v>0</v>
      </c>
    </row>
    <row r="449" spans="1:40" hidden="1" outlineLevel="1">
      <c r="A449" s="529"/>
      <c r="B449" s="433" t="s">
        <v>309</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 t="shared" ref="Z449" si="1285">Z448</f>
        <v>0</v>
      </c>
      <c r="AA449" s="413">
        <f t="shared" ref="AA449" si="1286">AA448</f>
        <v>0</v>
      </c>
      <c r="AB449" s="413">
        <f t="shared" ref="AB449" si="1287">AB448</f>
        <v>0</v>
      </c>
      <c r="AC449" s="413">
        <f t="shared" ref="AC449" si="1288">AC448</f>
        <v>0</v>
      </c>
      <c r="AD449" s="413">
        <f t="shared" ref="AD449" si="1289">AD448</f>
        <v>0</v>
      </c>
      <c r="AE449" s="413">
        <f t="shared" ref="AE449" si="1290">AE448</f>
        <v>0</v>
      </c>
      <c r="AF449" s="413">
        <f t="shared" ref="AF449" si="1291">AF448</f>
        <v>0</v>
      </c>
      <c r="AG449" s="413">
        <f t="shared" ref="AG449" si="1292">AG448</f>
        <v>0</v>
      </c>
      <c r="AH449" s="413">
        <f t="shared" ref="AH449" si="1293">AH448</f>
        <v>0</v>
      </c>
      <c r="AI449" s="413">
        <f t="shared" ref="AI449" si="1294">AI448</f>
        <v>0</v>
      </c>
      <c r="AJ449" s="413">
        <f t="shared" ref="AJ449" si="1295">AJ448</f>
        <v>0</v>
      </c>
      <c r="AK449" s="413">
        <f t="shared" ref="AK449" si="1296">AK448</f>
        <v>0</v>
      </c>
      <c r="AL449" s="413">
        <f t="shared" ref="AL449" si="1297">AL448</f>
        <v>0</v>
      </c>
      <c r="AM449" s="308"/>
    </row>
    <row r="450" spans="1:40" hidden="1" outlineLevel="1">
      <c r="A450" s="529"/>
      <c r="B450" s="525"/>
      <c r="C450" s="307"/>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414"/>
      <c r="Z450" s="414"/>
      <c r="AA450" s="414"/>
      <c r="AB450" s="414"/>
      <c r="AC450" s="414"/>
      <c r="AD450" s="414"/>
      <c r="AE450" s="414"/>
      <c r="AF450" s="414"/>
      <c r="AG450" s="414"/>
      <c r="AH450" s="414"/>
      <c r="AI450" s="414"/>
      <c r="AJ450" s="414"/>
      <c r="AK450" s="414"/>
      <c r="AL450" s="414"/>
      <c r="AM450" s="308"/>
    </row>
    <row r="451" spans="1:40" ht="15.75" hidden="1" outlineLevel="1">
      <c r="A451" s="529"/>
      <c r="B451" s="506" t="s">
        <v>108</v>
      </c>
      <c r="C451" s="291"/>
      <c r="D451" s="292"/>
      <c r="E451" s="292"/>
      <c r="F451" s="292"/>
      <c r="G451" s="292"/>
      <c r="H451" s="292"/>
      <c r="I451" s="292"/>
      <c r="J451" s="292"/>
      <c r="K451" s="292"/>
      <c r="L451" s="292"/>
      <c r="M451" s="292"/>
      <c r="N451" s="292"/>
      <c r="O451" s="292"/>
      <c r="P451" s="291"/>
      <c r="Q451" s="291"/>
      <c r="R451" s="291"/>
      <c r="S451" s="291"/>
      <c r="T451" s="291"/>
      <c r="U451" s="291"/>
      <c r="V451" s="291"/>
      <c r="W451" s="291"/>
      <c r="X451" s="291"/>
      <c r="Y451" s="416"/>
      <c r="Z451" s="416"/>
      <c r="AA451" s="416"/>
      <c r="AB451" s="416"/>
      <c r="AC451" s="416"/>
      <c r="AD451" s="416"/>
      <c r="AE451" s="416"/>
      <c r="AF451" s="416"/>
      <c r="AG451" s="416"/>
      <c r="AH451" s="416"/>
      <c r="AI451" s="416"/>
      <c r="AJ451" s="416"/>
      <c r="AK451" s="416"/>
      <c r="AL451" s="416"/>
      <c r="AM451" s="294"/>
    </row>
    <row r="452" spans="1:40" hidden="1" outlineLevel="1">
      <c r="A452" s="529">
        <v>14</v>
      </c>
      <c r="B452" s="525" t="s">
        <v>109</v>
      </c>
      <c r="C452" s="293" t="s">
        <v>25</v>
      </c>
      <c r="D452" s="297"/>
      <c r="E452" s="297"/>
      <c r="F452" s="297"/>
      <c r="G452" s="297"/>
      <c r="H452" s="297"/>
      <c r="I452" s="297"/>
      <c r="J452" s="297"/>
      <c r="K452" s="297"/>
      <c r="L452" s="297"/>
      <c r="M452" s="297"/>
      <c r="N452" s="297">
        <v>12</v>
      </c>
      <c r="O452" s="297"/>
      <c r="P452" s="297"/>
      <c r="Q452" s="297"/>
      <c r="R452" s="297"/>
      <c r="S452" s="297"/>
      <c r="T452" s="297"/>
      <c r="U452" s="297"/>
      <c r="V452" s="297"/>
      <c r="W452" s="297"/>
      <c r="X452" s="297"/>
      <c r="Y452" s="412"/>
      <c r="Z452" s="412"/>
      <c r="AA452" s="412"/>
      <c r="AB452" s="412"/>
      <c r="AC452" s="412"/>
      <c r="AD452" s="412"/>
      <c r="AE452" s="412"/>
      <c r="AF452" s="412"/>
      <c r="AG452" s="412"/>
      <c r="AH452" s="412"/>
      <c r="AI452" s="412"/>
      <c r="AJ452" s="412"/>
      <c r="AK452" s="412"/>
      <c r="AL452" s="412"/>
      <c r="AM452" s="298">
        <f>SUM(Y452:AL452)</f>
        <v>0</v>
      </c>
    </row>
    <row r="453" spans="1:40" hidden="1" outlineLevel="1">
      <c r="A453" s="529"/>
      <c r="B453" s="433" t="s">
        <v>309</v>
      </c>
      <c r="C453" s="293" t="s">
        <v>164</v>
      </c>
      <c r="D453" s="297"/>
      <c r="E453" s="297"/>
      <c r="F453" s="297"/>
      <c r="G453" s="297"/>
      <c r="H453" s="297"/>
      <c r="I453" s="297"/>
      <c r="J453" s="297"/>
      <c r="K453" s="297"/>
      <c r="L453" s="297"/>
      <c r="M453" s="297"/>
      <c r="N453" s="297">
        <f>N452</f>
        <v>12</v>
      </c>
      <c r="O453" s="297"/>
      <c r="P453" s="297"/>
      <c r="Q453" s="297"/>
      <c r="R453" s="297"/>
      <c r="S453" s="297"/>
      <c r="T453" s="297"/>
      <c r="U453" s="297"/>
      <c r="V453" s="297"/>
      <c r="W453" s="297"/>
      <c r="X453" s="297"/>
      <c r="Y453" s="413">
        <f>Y452</f>
        <v>0</v>
      </c>
      <c r="Z453" s="413">
        <f t="shared" ref="Z453" si="1298">Z452</f>
        <v>0</v>
      </c>
      <c r="AA453" s="413">
        <f t="shared" ref="AA453" si="1299">AA452</f>
        <v>0</v>
      </c>
      <c r="AB453" s="413">
        <f t="shared" ref="AB453" si="1300">AB452</f>
        <v>0</v>
      </c>
      <c r="AC453" s="413">
        <f t="shared" ref="AC453" si="1301">AC452</f>
        <v>0</v>
      </c>
      <c r="AD453" s="413">
        <f t="shared" ref="AD453" si="1302">AD452</f>
        <v>0</v>
      </c>
      <c r="AE453" s="413">
        <f t="shared" ref="AE453" si="1303">AE452</f>
        <v>0</v>
      </c>
      <c r="AF453" s="413">
        <f t="shared" ref="AF453" si="1304">AF452</f>
        <v>0</v>
      </c>
      <c r="AG453" s="413">
        <f t="shared" ref="AG453" si="1305">AG452</f>
        <v>0</v>
      </c>
      <c r="AH453" s="413">
        <f t="shared" ref="AH453" si="1306">AH452</f>
        <v>0</v>
      </c>
      <c r="AI453" s="413">
        <f t="shared" ref="AI453" si="1307">AI452</f>
        <v>0</v>
      </c>
      <c r="AJ453" s="413">
        <f t="shared" ref="AJ453" si="1308">AJ452</f>
        <v>0</v>
      </c>
      <c r="AK453" s="413">
        <f t="shared" ref="AK453" si="1309">AK452</f>
        <v>0</v>
      </c>
      <c r="AL453" s="413">
        <f t="shared" ref="AL453" si="1310">AL452</f>
        <v>0</v>
      </c>
      <c r="AM453" s="299"/>
    </row>
    <row r="454" spans="1:40" hidden="1" outlineLevel="1">
      <c r="A454" s="529"/>
      <c r="B454" s="525"/>
      <c r="C454" s="307"/>
      <c r="D454" s="293"/>
      <c r="E454" s="293"/>
      <c r="F454" s="293"/>
      <c r="G454" s="293"/>
      <c r="H454" s="293"/>
      <c r="I454" s="293"/>
      <c r="J454" s="293"/>
      <c r="K454" s="293"/>
      <c r="L454" s="293"/>
      <c r="M454" s="293"/>
      <c r="N454" s="470"/>
      <c r="O454" s="293"/>
      <c r="P454" s="293"/>
      <c r="Q454" s="293"/>
      <c r="R454" s="293"/>
      <c r="S454" s="293"/>
      <c r="T454" s="293"/>
      <c r="U454" s="293"/>
      <c r="V454" s="293"/>
      <c r="W454" s="293"/>
      <c r="X454" s="293"/>
      <c r="Y454" s="414"/>
      <c r="Z454" s="414"/>
      <c r="AA454" s="414"/>
      <c r="AB454" s="414"/>
      <c r="AC454" s="414"/>
      <c r="AD454" s="414"/>
      <c r="AE454" s="414"/>
      <c r="AF454" s="414"/>
      <c r="AG454" s="414"/>
      <c r="AH454" s="414"/>
      <c r="AI454" s="414"/>
      <c r="AJ454" s="414"/>
      <c r="AK454" s="414"/>
      <c r="AL454" s="414"/>
      <c r="AM454" s="303"/>
      <c r="AN454" s="627"/>
    </row>
    <row r="455" spans="1:40" s="311" customFormat="1" ht="15.75" hidden="1" outlineLevel="1">
      <c r="A455" s="529"/>
      <c r="B455" s="506" t="s">
        <v>491</v>
      </c>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515"/>
      <c r="AN455" s="628"/>
    </row>
    <row r="456" spans="1:40" hidden="1" outlineLevel="1">
      <c r="A456" s="529">
        <v>15</v>
      </c>
      <c r="B456" s="433" t="s">
        <v>496</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hidden="1" outlineLevel="1">
      <c r="A457" s="529"/>
      <c r="B457" s="433"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1">Z456</f>
        <v>0</v>
      </c>
      <c r="AA457" s="413">
        <f t="shared" si="1311"/>
        <v>0</v>
      </c>
      <c r="AB457" s="413">
        <f t="shared" si="1311"/>
        <v>0</v>
      </c>
      <c r="AC457" s="413">
        <f t="shared" si="1311"/>
        <v>0</v>
      </c>
      <c r="AD457" s="413">
        <f t="shared" si="1311"/>
        <v>0</v>
      </c>
      <c r="AE457" s="413">
        <f t="shared" si="1311"/>
        <v>0</v>
      </c>
      <c r="AF457" s="413">
        <f t="shared" si="1311"/>
        <v>0</v>
      </c>
      <c r="AG457" s="413">
        <f t="shared" si="1311"/>
        <v>0</v>
      </c>
      <c r="AH457" s="413">
        <f t="shared" si="1311"/>
        <v>0</v>
      </c>
      <c r="AI457" s="413">
        <f t="shared" si="1311"/>
        <v>0</v>
      </c>
      <c r="AJ457" s="413">
        <f t="shared" si="1311"/>
        <v>0</v>
      </c>
      <c r="AK457" s="413">
        <f t="shared" si="1311"/>
        <v>0</v>
      </c>
      <c r="AL457" s="413">
        <f t="shared" si="1311"/>
        <v>0</v>
      </c>
      <c r="AM457" s="299"/>
    </row>
    <row r="458" spans="1:40" hidden="1" outlineLevel="1">
      <c r="A458" s="529"/>
      <c r="B458" s="525"/>
      <c r="C458" s="307"/>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4"/>
      <c r="AF458" s="414"/>
      <c r="AG458" s="414"/>
      <c r="AH458" s="414"/>
      <c r="AI458" s="414"/>
      <c r="AJ458" s="414"/>
      <c r="AK458" s="414"/>
      <c r="AL458" s="414"/>
      <c r="AM458" s="308"/>
    </row>
    <row r="459" spans="1:40" s="285" customFormat="1" hidden="1" outlineLevel="1">
      <c r="A459" s="529">
        <v>16</v>
      </c>
      <c r="B459" s="526" t="s">
        <v>492</v>
      </c>
      <c r="C459" s="293" t="s">
        <v>25</v>
      </c>
      <c r="D459" s="297"/>
      <c r="E459" s="297"/>
      <c r="F459" s="297"/>
      <c r="G459" s="297"/>
      <c r="H459" s="297"/>
      <c r="I459" s="297"/>
      <c r="J459" s="297"/>
      <c r="K459" s="297"/>
      <c r="L459" s="297"/>
      <c r="M459" s="297"/>
      <c r="N459" s="297">
        <v>0</v>
      </c>
      <c r="O459" s="297"/>
      <c r="P459" s="297"/>
      <c r="Q459" s="297"/>
      <c r="R459" s="297"/>
      <c r="S459" s="297"/>
      <c r="T459" s="297"/>
      <c r="U459" s="297"/>
      <c r="V459" s="297"/>
      <c r="W459" s="297"/>
      <c r="X459" s="297"/>
      <c r="Y459" s="412"/>
      <c r="Z459" s="412"/>
      <c r="AA459" s="412"/>
      <c r="AB459" s="412"/>
      <c r="AC459" s="412"/>
      <c r="AD459" s="412"/>
      <c r="AE459" s="412"/>
      <c r="AF459" s="412"/>
      <c r="AG459" s="412"/>
      <c r="AH459" s="412"/>
      <c r="AI459" s="412"/>
      <c r="AJ459" s="412"/>
      <c r="AK459" s="412"/>
      <c r="AL459" s="412"/>
      <c r="AM459" s="298">
        <f>SUM(Y459:AL459)</f>
        <v>0</v>
      </c>
    </row>
    <row r="460" spans="1:40" s="285" customFormat="1" hidden="1" outlineLevel="1">
      <c r="A460" s="529"/>
      <c r="B460" s="526" t="s">
        <v>309</v>
      </c>
      <c r="C460" s="293" t="s">
        <v>164</v>
      </c>
      <c r="D460" s="297"/>
      <c r="E460" s="297"/>
      <c r="F460" s="297"/>
      <c r="G460" s="297"/>
      <c r="H460" s="297"/>
      <c r="I460" s="297"/>
      <c r="J460" s="297"/>
      <c r="K460" s="297"/>
      <c r="L460" s="297"/>
      <c r="M460" s="297"/>
      <c r="N460" s="297">
        <f>N459</f>
        <v>0</v>
      </c>
      <c r="O460" s="297"/>
      <c r="P460" s="297"/>
      <c r="Q460" s="297"/>
      <c r="R460" s="297"/>
      <c r="S460" s="297"/>
      <c r="T460" s="297"/>
      <c r="U460" s="297"/>
      <c r="V460" s="297"/>
      <c r="W460" s="297"/>
      <c r="X460" s="297"/>
      <c r="Y460" s="413">
        <f>Y459</f>
        <v>0</v>
      </c>
      <c r="Z460" s="413">
        <f t="shared" ref="Z460:AL460" si="1312">Z459</f>
        <v>0</v>
      </c>
      <c r="AA460" s="413">
        <f t="shared" si="1312"/>
        <v>0</v>
      </c>
      <c r="AB460" s="413">
        <f t="shared" si="1312"/>
        <v>0</v>
      </c>
      <c r="AC460" s="413">
        <f t="shared" si="1312"/>
        <v>0</v>
      </c>
      <c r="AD460" s="413">
        <f t="shared" si="1312"/>
        <v>0</v>
      </c>
      <c r="AE460" s="413">
        <f t="shared" si="1312"/>
        <v>0</v>
      </c>
      <c r="AF460" s="413">
        <f t="shared" si="1312"/>
        <v>0</v>
      </c>
      <c r="AG460" s="413">
        <f t="shared" si="1312"/>
        <v>0</v>
      </c>
      <c r="AH460" s="413">
        <f t="shared" si="1312"/>
        <v>0</v>
      </c>
      <c r="AI460" s="413">
        <f t="shared" si="1312"/>
        <v>0</v>
      </c>
      <c r="AJ460" s="413">
        <f t="shared" si="1312"/>
        <v>0</v>
      </c>
      <c r="AK460" s="413">
        <f t="shared" si="1312"/>
        <v>0</v>
      </c>
      <c r="AL460" s="413">
        <f t="shared" si="1312"/>
        <v>0</v>
      </c>
      <c r="AM460" s="299"/>
    </row>
    <row r="461" spans="1:40" s="285" customFormat="1" hidden="1" outlineLevel="1">
      <c r="A461" s="529"/>
      <c r="B461" s="526"/>
      <c r="C461" s="293"/>
      <c r="D461" s="293"/>
      <c r="E461" s="293"/>
      <c r="F461" s="293"/>
      <c r="G461" s="293"/>
      <c r="H461" s="293"/>
      <c r="I461" s="293"/>
      <c r="J461" s="293"/>
      <c r="K461" s="293"/>
      <c r="L461" s="293"/>
      <c r="M461" s="293"/>
      <c r="N461" s="293"/>
      <c r="O461" s="293"/>
      <c r="P461" s="293"/>
      <c r="Q461" s="293"/>
      <c r="R461" s="293"/>
      <c r="S461" s="293"/>
      <c r="T461" s="293"/>
      <c r="U461" s="293"/>
      <c r="V461" s="293"/>
      <c r="W461" s="293"/>
      <c r="X461" s="293"/>
      <c r="Y461" s="414"/>
      <c r="Z461" s="414"/>
      <c r="AA461" s="414"/>
      <c r="AB461" s="414"/>
      <c r="AC461" s="414"/>
      <c r="AD461" s="414"/>
      <c r="AE461" s="418"/>
      <c r="AF461" s="418"/>
      <c r="AG461" s="418"/>
      <c r="AH461" s="418"/>
      <c r="AI461" s="418"/>
      <c r="AJ461" s="418"/>
      <c r="AK461" s="418"/>
      <c r="AL461" s="418"/>
      <c r="AM461" s="315"/>
    </row>
    <row r="462" spans="1:40" ht="15.75" hidden="1" outlineLevel="1">
      <c r="A462" s="529"/>
      <c r="B462" s="527" t="s">
        <v>497</v>
      </c>
      <c r="C462" s="322"/>
      <c r="D462" s="292"/>
      <c r="E462" s="291"/>
      <c r="F462" s="291"/>
      <c r="G462" s="291"/>
      <c r="H462" s="291"/>
      <c r="I462" s="291"/>
      <c r="J462" s="291"/>
      <c r="K462" s="291"/>
      <c r="L462" s="291"/>
      <c r="M462" s="291"/>
      <c r="N462" s="292"/>
      <c r="O462" s="291"/>
      <c r="P462" s="291"/>
      <c r="Q462" s="291"/>
      <c r="R462" s="291"/>
      <c r="S462" s="291"/>
      <c r="T462" s="291"/>
      <c r="U462" s="291"/>
      <c r="V462" s="291"/>
      <c r="W462" s="291"/>
      <c r="X462" s="291"/>
      <c r="Y462" s="416"/>
      <c r="Z462" s="416"/>
      <c r="AA462" s="416"/>
      <c r="AB462" s="416"/>
      <c r="AC462" s="416"/>
      <c r="AD462" s="416"/>
      <c r="AE462" s="416"/>
      <c r="AF462" s="416"/>
      <c r="AG462" s="416"/>
      <c r="AH462" s="416"/>
      <c r="AI462" s="416"/>
      <c r="AJ462" s="416"/>
      <c r="AK462" s="416"/>
      <c r="AL462" s="416"/>
      <c r="AM462" s="294"/>
    </row>
    <row r="463" spans="1:40" hidden="1" outlineLevel="1">
      <c r="A463" s="529">
        <v>17</v>
      </c>
      <c r="B463" s="430" t="s">
        <v>113</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29"/>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13">Z463</f>
        <v>0</v>
      </c>
      <c r="AA464" s="413">
        <f t="shared" si="1313"/>
        <v>0</v>
      </c>
      <c r="AB464" s="413">
        <f t="shared" si="1313"/>
        <v>0</v>
      </c>
      <c r="AC464" s="413">
        <f t="shared" si="1313"/>
        <v>0</v>
      </c>
      <c r="AD464" s="413">
        <f t="shared" si="1313"/>
        <v>0</v>
      </c>
      <c r="AE464" s="413">
        <f t="shared" si="1313"/>
        <v>0</v>
      </c>
      <c r="AF464" s="413">
        <f t="shared" si="1313"/>
        <v>0</v>
      </c>
      <c r="AG464" s="413">
        <f t="shared" si="1313"/>
        <v>0</v>
      </c>
      <c r="AH464" s="413">
        <f t="shared" si="1313"/>
        <v>0</v>
      </c>
      <c r="AI464" s="413">
        <f t="shared" si="1313"/>
        <v>0</v>
      </c>
      <c r="AJ464" s="413">
        <f t="shared" si="1313"/>
        <v>0</v>
      </c>
      <c r="AK464" s="413">
        <f t="shared" si="1313"/>
        <v>0</v>
      </c>
      <c r="AL464" s="413">
        <f t="shared" si="1313"/>
        <v>0</v>
      </c>
      <c r="AM464" s="308"/>
    </row>
    <row r="465" spans="1:39" hidden="1" outlineLevel="1">
      <c r="A465" s="529"/>
      <c r="B465" s="433"/>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4"/>
      <c r="Z465" s="427"/>
      <c r="AA465" s="427"/>
      <c r="AB465" s="427"/>
      <c r="AC465" s="427"/>
      <c r="AD465" s="427"/>
      <c r="AE465" s="427"/>
      <c r="AF465" s="427"/>
      <c r="AG465" s="427"/>
      <c r="AH465" s="427"/>
      <c r="AI465" s="427"/>
      <c r="AJ465" s="427"/>
      <c r="AK465" s="427"/>
      <c r="AL465" s="427"/>
      <c r="AM465" s="308"/>
    </row>
    <row r="466" spans="1:39" hidden="1" outlineLevel="1">
      <c r="A466" s="529">
        <v>18</v>
      </c>
      <c r="B466" s="430" t="s">
        <v>110</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29"/>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14">Z466</f>
        <v>0</v>
      </c>
      <c r="AA467" s="413">
        <f t="shared" si="1314"/>
        <v>0</v>
      </c>
      <c r="AB467" s="413">
        <f t="shared" si="1314"/>
        <v>0</v>
      </c>
      <c r="AC467" s="413">
        <f t="shared" si="1314"/>
        <v>0</v>
      </c>
      <c r="AD467" s="413">
        <f t="shared" si="1314"/>
        <v>0</v>
      </c>
      <c r="AE467" s="413">
        <f t="shared" si="1314"/>
        <v>0</v>
      </c>
      <c r="AF467" s="413">
        <f t="shared" si="1314"/>
        <v>0</v>
      </c>
      <c r="AG467" s="413">
        <f t="shared" si="1314"/>
        <v>0</v>
      </c>
      <c r="AH467" s="413">
        <f t="shared" si="1314"/>
        <v>0</v>
      </c>
      <c r="AI467" s="413">
        <f t="shared" si="1314"/>
        <v>0</v>
      </c>
      <c r="AJ467" s="413">
        <f t="shared" si="1314"/>
        <v>0</v>
      </c>
      <c r="AK467" s="413">
        <f t="shared" si="1314"/>
        <v>0</v>
      </c>
      <c r="AL467" s="413">
        <f t="shared" si="1314"/>
        <v>0</v>
      </c>
      <c r="AM467" s="308"/>
    </row>
    <row r="468" spans="1:39" hidden="1" outlineLevel="1">
      <c r="A468" s="529"/>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25"/>
      <c r="Z468" s="426"/>
      <c r="AA468" s="426"/>
      <c r="AB468" s="426"/>
      <c r="AC468" s="426"/>
      <c r="AD468" s="426"/>
      <c r="AE468" s="426"/>
      <c r="AF468" s="426"/>
      <c r="AG468" s="426"/>
      <c r="AH468" s="426"/>
      <c r="AI468" s="426"/>
      <c r="AJ468" s="426"/>
      <c r="AK468" s="426"/>
      <c r="AL468" s="426"/>
      <c r="AM468" s="299"/>
    </row>
    <row r="469" spans="1:39" hidden="1" outlineLevel="1">
      <c r="A469" s="529">
        <v>19</v>
      </c>
      <c r="B469" s="430" t="s">
        <v>112</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idden="1" outlineLevel="1">
      <c r="A470" s="529"/>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Y469</f>
        <v>0</v>
      </c>
      <c r="Z470" s="413">
        <f t="shared" ref="Z470:AL470" si="1315">Z469</f>
        <v>0</v>
      </c>
      <c r="AA470" s="413">
        <f t="shared" si="1315"/>
        <v>0</v>
      </c>
      <c r="AB470" s="413">
        <f t="shared" si="1315"/>
        <v>0</v>
      </c>
      <c r="AC470" s="413">
        <f t="shared" si="1315"/>
        <v>0</v>
      </c>
      <c r="AD470" s="413">
        <f t="shared" si="1315"/>
        <v>0</v>
      </c>
      <c r="AE470" s="413">
        <f t="shared" si="1315"/>
        <v>0</v>
      </c>
      <c r="AF470" s="413">
        <f t="shared" si="1315"/>
        <v>0</v>
      </c>
      <c r="AG470" s="413">
        <f t="shared" si="1315"/>
        <v>0</v>
      </c>
      <c r="AH470" s="413">
        <f t="shared" si="1315"/>
        <v>0</v>
      </c>
      <c r="AI470" s="413">
        <f t="shared" si="1315"/>
        <v>0</v>
      </c>
      <c r="AJ470" s="413">
        <f t="shared" si="1315"/>
        <v>0</v>
      </c>
      <c r="AK470" s="413">
        <f t="shared" si="1315"/>
        <v>0</v>
      </c>
      <c r="AL470" s="413">
        <f t="shared" si="1315"/>
        <v>0</v>
      </c>
      <c r="AM470" s="299"/>
    </row>
    <row r="471" spans="1:39" hidden="1" outlineLevel="1">
      <c r="A471" s="529"/>
      <c r="B471" s="432"/>
      <c r="C471" s="293"/>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idden="1" outlineLevel="1">
      <c r="A472" s="529">
        <v>20</v>
      </c>
      <c r="B472" s="430" t="s">
        <v>111</v>
      </c>
      <c r="C472" s="293" t="s">
        <v>25</v>
      </c>
      <c r="D472" s="297"/>
      <c r="E472" s="297"/>
      <c r="F472" s="297"/>
      <c r="G472" s="297"/>
      <c r="H472" s="297"/>
      <c r="I472" s="297"/>
      <c r="J472" s="297"/>
      <c r="K472" s="297"/>
      <c r="L472" s="297"/>
      <c r="M472" s="297"/>
      <c r="N472" s="297">
        <v>0</v>
      </c>
      <c r="O472" s="297"/>
      <c r="P472" s="297"/>
      <c r="Q472" s="297"/>
      <c r="R472" s="297"/>
      <c r="S472" s="297"/>
      <c r="T472" s="297"/>
      <c r="U472" s="297"/>
      <c r="V472" s="297"/>
      <c r="W472" s="297"/>
      <c r="X472" s="297"/>
      <c r="Y472" s="428"/>
      <c r="Z472" s="412"/>
      <c r="AA472" s="412"/>
      <c r="AB472" s="412"/>
      <c r="AC472" s="412"/>
      <c r="AD472" s="412"/>
      <c r="AE472" s="412"/>
      <c r="AF472" s="417"/>
      <c r="AG472" s="417"/>
      <c r="AH472" s="417"/>
      <c r="AI472" s="417"/>
      <c r="AJ472" s="417"/>
      <c r="AK472" s="417"/>
      <c r="AL472" s="417"/>
      <c r="AM472" s="298">
        <f>SUM(Y472:AL472)</f>
        <v>0</v>
      </c>
    </row>
    <row r="473" spans="1:39" hidden="1" outlineLevel="1">
      <c r="A473" s="529"/>
      <c r="B473" s="433" t="s">
        <v>309</v>
      </c>
      <c r="C473" s="293" t="s">
        <v>164</v>
      </c>
      <c r="D473" s="297"/>
      <c r="E473" s="297"/>
      <c r="F473" s="297"/>
      <c r="G473" s="297"/>
      <c r="H473" s="297"/>
      <c r="I473" s="297"/>
      <c r="J473" s="297"/>
      <c r="K473" s="297"/>
      <c r="L473" s="297"/>
      <c r="M473" s="297"/>
      <c r="N473" s="297">
        <f>N472</f>
        <v>0</v>
      </c>
      <c r="O473" s="297"/>
      <c r="P473" s="297"/>
      <c r="Q473" s="297"/>
      <c r="R473" s="297"/>
      <c r="S473" s="297"/>
      <c r="T473" s="297"/>
      <c r="U473" s="297"/>
      <c r="V473" s="297"/>
      <c r="W473" s="297"/>
      <c r="X473" s="297"/>
      <c r="Y473" s="413">
        <f t="shared" ref="Y473:AL473" si="1316">Y472</f>
        <v>0</v>
      </c>
      <c r="Z473" s="413">
        <f t="shared" si="1316"/>
        <v>0</v>
      </c>
      <c r="AA473" s="413">
        <f t="shared" si="1316"/>
        <v>0</v>
      </c>
      <c r="AB473" s="413">
        <f t="shared" si="1316"/>
        <v>0</v>
      </c>
      <c r="AC473" s="413">
        <f t="shared" si="1316"/>
        <v>0</v>
      </c>
      <c r="AD473" s="413">
        <f t="shared" si="1316"/>
        <v>0</v>
      </c>
      <c r="AE473" s="413">
        <f t="shared" si="1316"/>
        <v>0</v>
      </c>
      <c r="AF473" s="413">
        <f t="shared" si="1316"/>
        <v>0</v>
      </c>
      <c r="AG473" s="413">
        <f t="shared" si="1316"/>
        <v>0</v>
      </c>
      <c r="AH473" s="413">
        <f t="shared" si="1316"/>
        <v>0</v>
      </c>
      <c r="AI473" s="413">
        <f t="shared" si="1316"/>
        <v>0</v>
      </c>
      <c r="AJ473" s="413">
        <f t="shared" si="1316"/>
        <v>0</v>
      </c>
      <c r="AK473" s="413">
        <f t="shared" si="1316"/>
        <v>0</v>
      </c>
      <c r="AL473" s="413">
        <f t="shared" si="1316"/>
        <v>0</v>
      </c>
      <c r="AM473" s="308"/>
    </row>
    <row r="474" spans="1:39" ht="15.75" hidden="1" outlineLevel="1">
      <c r="A474" s="529"/>
      <c r="B474" s="528"/>
      <c r="C474" s="302"/>
      <c r="D474" s="293"/>
      <c r="E474" s="293"/>
      <c r="F474" s="293"/>
      <c r="G474" s="293"/>
      <c r="H474" s="293"/>
      <c r="I474" s="293"/>
      <c r="J474" s="293"/>
      <c r="K474" s="293"/>
      <c r="L474" s="293"/>
      <c r="M474" s="293"/>
      <c r="N474" s="302"/>
      <c r="O474" s="293"/>
      <c r="P474" s="293"/>
      <c r="Q474" s="293"/>
      <c r="R474" s="293"/>
      <c r="S474" s="293"/>
      <c r="T474" s="293"/>
      <c r="U474" s="293"/>
      <c r="V474" s="293"/>
      <c r="W474" s="293"/>
      <c r="X474" s="293"/>
      <c r="Y474" s="414"/>
      <c r="Z474" s="414"/>
      <c r="AA474" s="414"/>
      <c r="AB474" s="414"/>
      <c r="AC474" s="414"/>
      <c r="AD474" s="414"/>
      <c r="AE474" s="414"/>
      <c r="AF474" s="414"/>
      <c r="AG474" s="414"/>
      <c r="AH474" s="414"/>
      <c r="AI474" s="414"/>
      <c r="AJ474" s="414"/>
      <c r="AK474" s="414"/>
      <c r="AL474" s="414"/>
      <c r="AM474" s="308"/>
    </row>
    <row r="475" spans="1:39" ht="15.75" hidden="1" outlineLevel="1">
      <c r="A475" s="529"/>
      <c r="B475" s="521" t="s">
        <v>504</v>
      </c>
      <c r="C475" s="293"/>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24"/>
      <c r="Z475" s="427"/>
      <c r="AA475" s="427"/>
      <c r="AB475" s="427"/>
      <c r="AC475" s="427"/>
      <c r="AD475" s="427"/>
      <c r="AE475" s="427"/>
      <c r="AF475" s="427"/>
      <c r="AG475" s="427"/>
      <c r="AH475" s="427"/>
      <c r="AI475" s="427"/>
      <c r="AJ475" s="427"/>
      <c r="AK475" s="427"/>
      <c r="AL475" s="427"/>
      <c r="AM475" s="308"/>
    </row>
    <row r="476" spans="1:39" ht="15.75" hidden="1" outlineLevel="1">
      <c r="A476" s="529"/>
      <c r="B476" s="506" t="s">
        <v>500</v>
      </c>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idden="1" outlineLevel="1">
      <c r="A477" s="529">
        <v>21</v>
      </c>
      <c r="B477" s="430" t="s">
        <v>114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29"/>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17">Z477</f>
        <v>0</v>
      </c>
      <c r="AA478" s="413">
        <f t="shared" ref="AA478" si="1318">AA477</f>
        <v>0</v>
      </c>
      <c r="AB478" s="413">
        <f t="shared" ref="AB478" si="1319">AB477</f>
        <v>0</v>
      </c>
      <c r="AC478" s="413">
        <f t="shared" ref="AC478" si="1320">AC477</f>
        <v>0</v>
      </c>
      <c r="AD478" s="413">
        <f t="shared" ref="AD478" si="1321">AD477</f>
        <v>0</v>
      </c>
      <c r="AE478" s="413">
        <f t="shared" ref="AE478" si="1322">AE477</f>
        <v>0</v>
      </c>
      <c r="AF478" s="413">
        <f t="shared" ref="AF478" si="1323">AF477</f>
        <v>0</v>
      </c>
      <c r="AG478" s="413">
        <f t="shared" ref="AG478" si="1324">AG477</f>
        <v>0</v>
      </c>
      <c r="AH478" s="413">
        <f t="shared" ref="AH478" si="1325">AH477</f>
        <v>0</v>
      </c>
      <c r="AI478" s="413">
        <f t="shared" ref="AI478" si="1326">AI477</f>
        <v>0</v>
      </c>
      <c r="AJ478" s="413">
        <f t="shared" ref="AJ478" si="1327">AJ477</f>
        <v>0</v>
      </c>
      <c r="AK478" s="413">
        <f t="shared" ref="AK478" si="1328">AK477</f>
        <v>0</v>
      </c>
      <c r="AL478" s="413">
        <f t="shared" ref="AL478" si="1329">AL477</f>
        <v>0</v>
      </c>
      <c r="AM478" s="308"/>
    </row>
    <row r="479" spans="1:39" hidden="1" outlineLevel="1">
      <c r="A479" s="529"/>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29">
        <v>22</v>
      </c>
      <c r="B480" s="430" t="s">
        <v>115</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29"/>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30">Z480</f>
        <v>0</v>
      </c>
      <c r="AA481" s="413">
        <f t="shared" ref="AA481" si="1331">AA480</f>
        <v>0</v>
      </c>
      <c r="AB481" s="413">
        <f t="shared" ref="AB481" si="1332">AB480</f>
        <v>0</v>
      </c>
      <c r="AC481" s="413">
        <f t="shared" ref="AC481" si="1333">AC480</f>
        <v>0</v>
      </c>
      <c r="AD481" s="413">
        <f t="shared" ref="AD481" si="1334">AD480</f>
        <v>0</v>
      </c>
      <c r="AE481" s="413">
        <f t="shared" ref="AE481" si="1335">AE480</f>
        <v>0</v>
      </c>
      <c r="AF481" s="413">
        <f t="shared" ref="AF481" si="1336">AF480</f>
        <v>0</v>
      </c>
      <c r="AG481" s="413">
        <f t="shared" ref="AG481" si="1337">AG480</f>
        <v>0</v>
      </c>
      <c r="AH481" s="413">
        <f t="shared" ref="AH481" si="1338">AH480</f>
        <v>0</v>
      </c>
      <c r="AI481" s="413">
        <f t="shared" ref="AI481" si="1339">AI480</f>
        <v>0</v>
      </c>
      <c r="AJ481" s="413">
        <f t="shared" ref="AJ481" si="1340">AJ480</f>
        <v>0</v>
      </c>
      <c r="AK481" s="413">
        <f t="shared" ref="AK481" si="1341">AK480</f>
        <v>0</v>
      </c>
      <c r="AL481" s="413">
        <f t="shared" ref="AL481" si="1342">AL480</f>
        <v>0</v>
      </c>
      <c r="AM481" s="308"/>
    </row>
    <row r="482" spans="1:39" hidden="1" outlineLevel="1">
      <c r="A482" s="529"/>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30" hidden="1" outlineLevel="1">
      <c r="A483" s="529">
        <v>23</v>
      </c>
      <c r="B483" s="430" t="s">
        <v>116</v>
      </c>
      <c r="C483" s="293" t="s">
        <v>25</v>
      </c>
      <c r="D483" s="297"/>
      <c r="E483" s="297"/>
      <c r="F483" s="297"/>
      <c r="G483" s="297"/>
      <c r="H483" s="297"/>
      <c r="I483" s="297"/>
      <c r="J483" s="297"/>
      <c r="K483" s="297"/>
      <c r="L483" s="297"/>
      <c r="M483" s="297"/>
      <c r="N483" s="293"/>
      <c r="O483" s="297"/>
      <c r="P483" s="297"/>
      <c r="Q483" s="297"/>
      <c r="R483" s="297"/>
      <c r="S483" s="297"/>
      <c r="T483" s="297"/>
      <c r="U483" s="297"/>
      <c r="V483" s="297"/>
      <c r="W483" s="297"/>
      <c r="X483" s="297"/>
      <c r="Y483" s="412"/>
      <c r="Z483" s="412"/>
      <c r="AA483" s="412"/>
      <c r="AB483" s="412"/>
      <c r="AC483" s="412"/>
      <c r="AD483" s="412"/>
      <c r="AE483" s="412"/>
      <c r="AF483" s="412"/>
      <c r="AG483" s="412"/>
      <c r="AH483" s="412"/>
      <c r="AI483" s="412"/>
      <c r="AJ483" s="412"/>
      <c r="AK483" s="412"/>
      <c r="AL483" s="412"/>
      <c r="AM483" s="298">
        <f>SUM(Y483:AL483)</f>
        <v>0</v>
      </c>
    </row>
    <row r="484" spans="1:39" hidden="1" outlineLevel="1">
      <c r="A484" s="529"/>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0</v>
      </c>
      <c r="Z484" s="413">
        <f t="shared" ref="Z484" si="1343">Z483</f>
        <v>0</v>
      </c>
      <c r="AA484" s="413">
        <f t="shared" ref="AA484" si="1344">AA483</f>
        <v>0</v>
      </c>
      <c r="AB484" s="413">
        <f t="shared" ref="AB484" si="1345">AB483</f>
        <v>0</v>
      </c>
      <c r="AC484" s="413">
        <f t="shared" ref="AC484" si="1346">AC483</f>
        <v>0</v>
      </c>
      <c r="AD484" s="413">
        <f t="shared" ref="AD484" si="1347">AD483</f>
        <v>0</v>
      </c>
      <c r="AE484" s="413">
        <f t="shared" ref="AE484" si="1348">AE483</f>
        <v>0</v>
      </c>
      <c r="AF484" s="413">
        <f t="shared" ref="AF484" si="1349">AF483</f>
        <v>0</v>
      </c>
      <c r="AG484" s="413">
        <f t="shared" ref="AG484" si="1350">AG483</f>
        <v>0</v>
      </c>
      <c r="AH484" s="413">
        <f t="shared" ref="AH484" si="1351">AH483</f>
        <v>0</v>
      </c>
      <c r="AI484" s="413">
        <f t="shared" ref="AI484" si="1352">AI483</f>
        <v>0</v>
      </c>
      <c r="AJ484" s="413">
        <f t="shared" ref="AJ484" si="1353">AJ483</f>
        <v>0</v>
      </c>
      <c r="AK484" s="413">
        <f t="shared" ref="AK484" si="1354">AK483</f>
        <v>0</v>
      </c>
      <c r="AL484" s="413">
        <f t="shared" ref="AL484" si="1355">AL483</f>
        <v>0</v>
      </c>
      <c r="AM484" s="308"/>
    </row>
    <row r="485" spans="1:39" hidden="1" outlineLevel="1">
      <c r="A485" s="529"/>
      <c r="B485" s="432"/>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24"/>
      <c r="Z485" s="427"/>
      <c r="AA485" s="427"/>
      <c r="AB485" s="427"/>
      <c r="AC485" s="427"/>
      <c r="AD485" s="427"/>
      <c r="AE485" s="427"/>
      <c r="AF485" s="427"/>
      <c r="AG485" s="427"/>
      <c r="AH485" s="427"/>
      <c r="AI485" s="427"/>
      <c r="AJ485" s="427"/>
      <c r="AK485" s="427"/>
      <c r="AL485" s="427"/>
      <c r="AM485" s="308"/>
    </row>
    <row r="486" spans="1:39" ht="30" hidden="1" outlineLevel="1">
      <c r="A486" s="529">
        <v>24</v>
      </c>
      <c r="B486" s="430" t="s">
        <v>117</v>
      </c>
      <c r="C486" s="293" t="s">
        <v>25</v>
      </c>
      <c r="D486" s="297"/>
      <c r="E486" s="297"/>
      <c r="F486" s="297"/>
      <c r="G486" s="297"/>
      <c r="H486" s="297"/>
      <c r="I486" s="297"/>
      <c r="J486" s="297"/>
      <c r="K486" s="297"/>
      <c r="L486" s="297"/>
      <c r="M486" s="297"/>
      <c r="N486" s="293"/>
      <c r="O486" s="297"/>
      <c r="P486" s="297"/>
      <c r="Q486" s="297"/>
      <c r="R486" s="297"/>
      <c r="S486" s="297"/>
      <c r="T486" s="297"/>
      <c r="U486" s="297"/>
      <c r="V486" s="297"/>
      <c r="W486" s="297"/>
      <c r="X486" s="297"/>
      <c r="Y486" s="412"/>
      <c r="Z486" s="412"/>
      <c r="AA486" s="412"/>
      <c r="AB486" s="412"/>
      <c r="AC486" s="412"/>
      <c r="AD486" s="412"/>
      <c r="AE486" s="412"/>
      <c r="AF486" s="412"/>
      <c r="AG486" s="412"/>
      <c r="AH486" s="412"/>
      <c r="AI486" s="412"/>
      <c r="AJ486" s="412"/>
      <c r="AK486" s="412"/>
      <c r="AL486" s="412"/>
      <c r="AM486" s="298">
        <f>SUM(Y486:AL486)</f>
        <v>0</v>
      </c>
    </row>
    <row r="487" spans="1:39" hidden="1" outlineLevel="1">
      <c r="A487" s="529"/>
      <c r="B487" s="433" t="s">
        <v>309</v>
      </c>
      <c r="C487" s="293" t="s">
        <v>164</v>
      </c>
      <c r="D487" s="297"/>
      <c r="E487" s="297"/>
      <c r="F487" s="297"/>
      <c r="G487" s="297"/>
      <c r="H487" s="297"/>
      <c r="I487" s="297"/>
      <c r="J487" s="297"/>
      <c r="K487" s="297"/>
      <c r="L487" s="297"/>
      <c r="M487" s="297"/>
      <c r="N487" s="293"/>
      <c r="O487" s="297"/>
      <c r="P487" s="297"/>
      <c r="Q487" s="297"/>
      <c r="R487" s="297"/>
      <c r="S487" s="297"/>
      <c r="T487" s="297"/>
      <c r="U487" s="297"/>
      <c r="V487" s="297"/>
      <c r="W487" s="297"/>
      <c r="X487" s="297"/>
      <c r="Y487" s="413">
        <f>Y486</f>
        <v>0</v>
      </c>
      <c r="Z487" s="413">
        <f t="shared" ref="Z487" si="1356">Z486</f>
        <v>0</v>
      </c>
      <c r="AA487" s="413">
        <f t="shared" ref="AA487" si="1357">AA486</f>
        <v>0</v>
      </c>
      <c r="AB487" s="413">
        <f t="shared" ref="AB487" si="1358">AB486</f>
        <v>0</v>
      </c>
      <c r="AC487" s="413">
        <f t="shared" ref="AC487" si="1359">AC486</f>
        <v>0</v>
      </c>
      <c r="AD487" s="413">
        <f t="shared" ref="AD487" si="1360">AD486</f>
        <v>0</v>
      </c>
      <c r="AE487" s="413">
        <f t="shared" ref="AE487" si="1361">AE486</f>
        <v>0</v>
      </c>
      <c r="AF487" s="413">
        <f t="shared" ref="AF487" si="1362">AF486</f>
        <v>0</v>
      </c>
      <c r="AG487" s="413">
        <f t="shared" ref="AG487" si="1363">AG486</f>
        <v>0</v>
      </c>
      <c r="AH487" s="413">
        <f t="shared" ref="AH487" si="1364">AH486</f>
        <v>0</v>
      </c>
      <c r="AI487" s="413">
        <f t="shared" ref="AI487" si="1365">AI486</f>
        <v>0</v>
      </c>
      <c r="AJ487" s="413">
        <f t="shared" ref="AJ487" si="1366">AJ486</f>
        <v>0</v>
      </c>
      <c r="AK487" s="413">
        <f t="shared" ref="AK487" si="1367">AK486</f>
        <v>0</v>
      </c>
      <c r="AL487" s="413">
        <f t="shared" ref="AL487" si="1368">AL486</f>
        <v>0</v>
      </c>
      <c r="AM487" s="308"/>
    </row>
    <row r="488" spans="1:39" hidden="1" outlineLevel="1">
      <c r="A488" s="529"/>
      <c r="B488" s="433"/>
      <c r="C488" s="293"/>
      <c r="D488" s="293"/>
      <c r="E488" s="293"/>
      <c r="F488" s="293"/>
      <c r="G488" s="293"/>
      <c r="H488" s="293"/>
      <c r="I488" s="293"/>
      <c r="J488" s="293"/>
      <c r="K488" s="293"/>
      <c r="L488" s="293"/>
      <c r="M488" s="293"/>
      <c r="N488" s="293"/>
      <c r="O488" s="293"/>
      <c r="P488" s="293"/>
      <c r="Q488" s="293"/>
      <c r="R488" s="293"/>
      <c r="S488" s="293"/>
      <c r="T488" s="293"/>
      <c r="U488" s="293"/>
      <c r="V488" s="293"/>
      <c r="W488" s="293"/>
      <c r="X488" s="293"/>
      <c r="Y488" s="414"/>
      <c r="Z488" s="427"/>
      <c r="AA488" s="427"/>
      <c r="AB488" s="427"/>
      <c r="AC488" s="427"/>
      <c r="AD488" s="427"/>
      <c r="AE488" s="427"/>
      <c r="AF488" s="427"/>
      <c r="AG488" s="427"/>
      <c r="AH488" s="427"/>
      <c r="AI488" s="427"/>
      <c r="AJ488" s="427"/>
      <c r="AK488" s="427"/>
      <c r="AL488" s="427"/>
      <c r="AM488" s="308"/>
    </row>
    <row r="489" spans="1:39" ht="15.75" hidden="1" outlineLevel="1">
      <c r="A489" s="529"/>
      <c r="B489" s="506" t="s">
        <v>501</v>
      </c>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idden="1" outlineLevel="1">
      <c r="A490" s="529">
        <v>25</v>
      </c>
      <c r="B490" s="430" t="s">
        <v>118</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29"/>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69">Z490</f>
        <v>0</v>
      </c>
      <c r="AA491" s="413">
        <f t="shared" ref="AA491" si="1370">AA490</f>
        <v>0</v>
      </c>
      <c r="AB491" s="413">
        <f t="shared" ref="AB491" si="1371">AB490</f>
        <v>0</v>
      </c>
      <c r="AC491" s="413">
        <f t="shared" ref="AC491" si="1372">AC490</f>
        <v>0</v>
      </c>
      <c r="AD491" s="413">
        <f t="shared" ref="AD491" si="1373">AD490</f>
        <v>0</v>
      </c>
      <c r="AE491" s="413">
        <f t="shared" ref="AE491" si="1374">AE490</f>
        <v>0</v>
      </c>
      <c r="AF491" s="413">
        <f t="shared" ref="AF491" si="1375">AF490</f>
        <v>0</v>
      </c>
      <c r="AG491" s="413">
        <f t="shared" ref="AG491" si="1376">AG490</f>
        <v>0</v>
      </c>
      <c r="AH491" s="413">
        <f t="shared" ref="AH491" si="1377">AH490</f>
        <v>0</v>
      </c>
      <c r="AI491" s="413">
        <f t="shared" ref="AI491" si="1378">AI490</f>
        <v>0</v>
      </c>
      <c r="AJ491" s="413">
        <f t="shared" ref="AJ491" si="1379">AJ490</f>
        <v>0</v>
      </c>
      <c r="AK491" s="413">
        <f t="shared" ref="AK491" si="1380">AK490</f>
        <v>0</v>
      </c>
      <c r="AL491" s="413">
        <f t="shared" ref="AL491" si="1381">AL490</f>
        <v>0</v>
      </c>
      <c r="AM491" s="308"/>
    </row>
    <row r="492" spans="1:39" hidden="1" outlineLevel="1">
      <c r="A492" s="529"/>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idden="1" outlineLevel="1">
      <c r="A493" s="529">
        <v>26</v>
      </c>
      <c r="B493" s="430" t="s">
        <v>119</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29"/>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382">Z493</f>
        <v>0</v>
      </c>
      <c r="AA494" s="413">
        <f t="shared" ref="AA494" si="1383">AA493</f>
        <v>0</v>
      </c>
      <c r="AB494" s="413">
        <f t="shared" ref="AB494" si="1384">AB493</f>
        <v>0</v>
      </c>
      <c r="AC494" s="413">
        <f t="shared" ref="AC494" si="1385">AC493</f>
        <v>0</v>
      </c>
      <c r="AD494" s="413">
        <f t="shared" ref="AD494" si="1386">AD493</f>
        <v>0</v>
      </c>
      <c r="AE494" s="413">
        <f t="shared" ref="AE494" si="1387">AE493</f>
        <v>0</v>
      </c>
      <c r="AF494" s="413">
        <f t="shared" ref="AF494" si="1388">AF493</f>
        <v>0</v>
      </c>
      <c r="AG494" s="413">
        <f t="shared" ref="AG494" si="1389">AG493</f>
        <v>0</v>
      </c>
      <c r="AH494" s="413">
        <f t="shared" ref="AH494" si="1390">AH493</f>
        <v>0</v>
      </c>
      <c r="AI494" s="413">
        <f t="shared" ref="AI494" si="1391">AI493</f>
        <v>0</v>
      </c>
      <c r="AJ494" s="413">
        <f t="shared" ref="AJ494" si="1392">AJ493</f>
        <v>0</v>
      </c>
      <c r="AK494" s="413">
        <f t="shared" ref="AK494" si="1393">AK493</f>
        <v>0</v>
      </c>
      <c r="AL494" s="413">
        <f t="shared" ref="AL494" si="1394">AL493</f>
        <v>0</v>
      </c>
      <c r="AM494" s="308"/>
    </row>
    <row r="495" spans="1:39" hidden="1" outlineLevel="1">
      <c r="A495" s="529"/>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29">
        <v>27</v>
      </c>
      <c r="B496" s="430" t="s">
        <v>120</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29"/>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395">Z496</f>
        <v>0</v>
      </c>
      <c r="AA497" s="413">
        <f t="shared" ref="AA497" si="1396">AA496</f>
        <v>0</v>
      </c>
      <c r="AB497" s="413">
        <f t="shared" ref="AB497" si="1397">AB496</f>
        <v>0</v>
      </c>
      <c r="AC497" s="413">
        <f t="shared" ref="AC497" si="1398">AC496</f>
        <v>0</v>
      </c>
      <c r="AD497" s="413">
        <f t="shared" ref="AD497" si="1399">AD496</f>
        <v>0</v>
      </c>
      <c r="AE497" s="413">
        <f t="shared" ref="AE497" si="1400">AE496</f>
        <v>0</v>
      </c>
      <c r="AF497" s="413">
        <f t="shared" ref="AF497" si="1401">AF496</f>
        <v>0</v>
      </c>
      <c r="AG497" s="413">
        <f t="shared" ref="AG497" si="1402">AG496</f>
        <v>0</v>
      </c>
      <c r="AH497" s="413">
        <f t="shared" ref="AH497" si="1403">AH496</f>
        <v>0</v>
      </c>
      <c r="AI497" s="413">
        <f t="shared" ref="AI497" si="1404">AI496</f>
        <v>0</v>
      </c>
      <c r="AJ497" s="413">
        <f t="shared" ref="AJ497" si="1405">AJ496</f>
        <v>0</v>
      </c>
      <c r="AK497" s="413">
        <f t="shared" ref="AK497" si="1406">AK496</f>
        <v>0</v>
      </c>
      <c r="AL497" s="413">
        <f t="shared" ref="AL497" si="1407">AL496</f>
        <v>0</v>
      </c>
      <c r="AM497" s="308"/>
    </row>
    <row r="498" spans="1:39" hidden="1" outlineLevel="1">
      <c r="A498" s="529"/>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29">
        <v>28</v>
      </c>
      <c r="B499" s="430" t="s">
        <v>121</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29"/>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08">Z499</f>
        <v>0</v>
      </c>
      <c r="AA500" s="413">
        <f t="shared" ref="AA500" si="1409">AA499</f>
        <v>0</v>
      </c>
      <c r="AB500" s="413">
        <f t="shared" ref="AB500" si="1410">AB499</f>
        <v>0</v>
      </c>
      <c r="AC500" s="413">
        <f t="shared" ref="AC500" si="1411">AC499</f>
        <v>0</v>
      </c>
      <c r="AD500" s="413">
        <f t="shared" ref="AD500" si="1412">AD499</f>
        <v>0</v>
      </c>
      <c r="AE500" s="413">
        <f t="shared" ref="AE500" si="1413">AE499</f>
        <v>0</v>
      </c>
      <c r="AF500" s="413">
        <f t="shared" ref="AF500" si="1414">AF499</f>
        <v>0</v>
      </c>
      <c r="AG500" s="413">
        <f t="shared" ref="AG500" si="1415">AG499</f>
        <v>0</v>
      </c>
      <c r="AH500" s="413">
        <f t="shared" ref="AH500" si="1416">AH499</f>
        <v>0</v>
      </c>
      <c r="AI500" s="413">
        <f t="shared" ref="AI500" si="1417">AI499</f>
        <v>0</v>
      </c>
      <c r="AJ500" s="413">
        <f t="shared" ref="AJ500" si="1418">AJ499</f>
        <v>0</v>
      </c>
      <c r="AK500" s="413">
        <f t="shared" ref="AK500" si="1419">AK499</f>
        <v>0</v>
      </c>
      <c r="AL500" s="413">
        <f t="shared" ref="AL500" si="1420">AL499</f>
        <v>0</v>
      </c>
      <c r="AM500" s="308"/>
    </row>
    <row r="501" spans="1:39" hidden="1" outlineLevel="1">
      <c r="A501" s="529"/>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29">
        <v>29</v>
      </c>
      <c r="B502" s="430" t="s">
        <v>122</v>
      </c>
      <c r="C502" s="293" t="s">
        <v>25</v>
      </c>
      <c r="D502" s="297"/>
      <c r="E502" s="297"/>
      <c r="F502" s="297"/>
      <c r="G502" s="297"/>
      <c r="H502" s="297"/>
      <c r="I502" s="297"/>
      <c r="J502" s="297"/>
      <c r="K502" s="297"/>
      <c r="L502" s="297"/>
      <c r="M502" s="297"/>
      <c r="N502" s="297">
        <v>3</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29"/>
      <c r="B503" s="433" t="s">
        <v>309</v>
      </c>
      <c r="C503" s="293" t="s">
        <v>164</v>
      </c>
      <c r="D503" s="297"/>
      <c r="E503" s="297"/>
      <c r="F503" s="297"/>
      <c r="G503" s="297"/>
      <c r="H503" s="297"/>
      <c r="I503" s="297"/>
      <c r="J503" s="297"/>
      <c r="K503" s="297"/>
      <c r="L503" s="297"/>
      <c r="M503" s="297"/>
      <c r="N503" s="297">
        <f>N502</f>
        <v>3</v>
      </c>
      <c r="O503" s="297"/>
      <c r="P503" s="297"/>
      <c r="Q503" s="297"/>
      <c r="R503" s="297"/>
      <c r="S503" s="297"/>
      <c r="T503" s="297"/>
      <c r="U503" s="297"/>
      <c r="V503" s="297"/>
      <c r="W503" s="297"/>
      <c r="X503" s="297"/>
      <c r="Y503" s="413">
        <f>Y502</f>
        <v>0</v>
      </c>
      <c r="Z503" s="413">
        <f t="shared" ref="Z503" si="1421">Z502</f>
        <v>0</v>
      </c>
      <c r="AA503" s="413">
        <f t="shared" ref="AA503" si="1422">AA502</f>
        <v>0</v>
      </c>
      <c r="AB503" s="413">
        <f t="shared" ref="AB503" si="1423">AB502</f>
        <v>0</v>
      </c>
      <c r="AC503" s="413">
        <f t="shared" ref="AC503" si="1424">AC502</f>
        <v>0</v>
      </c>
      <c r="AD503" s="413">
        <f t="shared" ref="AD503" si="1425">AD502</f>
        <v>0</v>
      </c>
      <c r="AE503" s="413">
        <f t="shared" ref="AE503" si="1426">AE502</f>
        <v>0</v>
      </c>
      <c r="AF503" s="413">
        <f t="shared" ref="AF503" si="1427">AF502</f>
        <v>0</v>
      </c>
      <c r="AG503" s="413">
        <f t="shared" ref="AG503" si="1428">AG502</f>
        <v>0</v>
      </c>
      <c r="AH503" s="413">
        <f t="shared" ref="AH503" si="1429">AH502</f>
        <v>0</v>
      </c>
      <c r="AI503" s="413">
        <f t="shared" ref="AI503" si="1430">AI502</f>
        <v>0</v>
      </c>
      <c r="AJ503" s="413">
        <f t="shared" ref="AJ503" si="1431">AJ502</f>
        <v>0</v>
      </c>
      <c r="AK503" s="413">
        <f t="shared" ref="AK503" si="1432">AK502</f>
        <v>0</v>
      </c>
      <c r="AL503" s="413">
        <f t="shared" ref="AL503" si="1433">AL502</f>
        <v>0</v>
      </c>
      <c r="AM503" s="308"/>
    </row>
    <row r="504" spans="1:39" hidden="1" outlineLevel="1">
      <c r="A504" s="529"/>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29">
        <v>30</v>
      </c>
      <c r="B505" s="430" t="s">
        <v>123</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29"/>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34">Z505</f>
        <v>0</v>
      </c>
      <c r="AA506" s="413">
        <f t="shared" ref="AA506" si="1435">AA505</f>
        <v>0</v>
      </c>
      <c r="AB506" s="413">
        <f t="shared" ref="AB506" si="1436">AB505</f>
        <v>0</v>
      </c>
      <c r="AC506" s="413">
        <f t="shared" ref="AC506" si="1437">AC505</f>
        <v>0</v>
      </c>
      <c r="AD506" s="413">
        <f t="shared" ref="AD506" si="1438">AD505</f>
        <v>0</v>
      </c>
      <c r="AE506" s="413">
        <f t="shared" ref="AE506" si="1439">AE505</f>
        <v>0</v>
      </c>
      <c r="AF506" s="413">
        <f t="shared" ref="AF506" si="1440">AF505</f>
        <v>0</v>
      </c>
      <c r="AG506" s="413">
        <f t="shared" ref="AG506" si="1441">AG505</f>
        <v>0</v>
      </c>
      <c r="AH506" s="413">
        <f t="shared" ref="AH506" si="1442">AH505</f>
        <v>0</v>
      </c>
      <c r="AI506" s="413">
        <f t="shared" ref="AI506" si="1443">AI505</f>
        <v>0</v>
      </c>
      <c r="AJ506" s="413">
        <f t="shared" ref="AJ506" si="1444">AJ505</f>
        <v>0</v>
      </c>
      <c r="AK506" s="413">
        <f t="shared" ref="AK506" si="1445">AK505</f>
        <v>0</v>
      </c>
      <c r="AL506" s="413">
        <f t="shared" ref="AL506" si="1446">AL505</f>
        <v>0</v>
      </c>
      <c r="AM506" s="308"/>
    </row>
    <row r="507" spans="1:39" hidden="1" outlineLevel="1">
      <c r="A507" s="529"/>
      <c r="B507" s="433"/>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30" hidden="1" outlineLevel="1">
      <c r="A508" s="529">
        <v>31</v>
      </c>
      <c r="B508" s="430" t="s">
        <v>124</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idden="1" outlineLevel="1">
      <c r="A509" s="529"/>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47">Z508</f>
        <v>0</v>
      </c>
      <c r="AA509" s="413">
        <f t="shared" ref="AA509" si="1448">AA508</f>
        <v>0</v>
      </c>
      <c r="AB509" s="413">
        <f t="shared" ref="AB509" si="1449">AB508</f>
        <v>0</v>
      </c>
      <c r="AC509" s="413">
        <f t="shared" ref="AC509" si="1450">AC508</f>
        <v>0</v>
      </c>
      <c r="AD509" s="413">
        <f t="shared" ref="AD509" si="1451">AD508</f>
        <v>0</v>
      </c>
      <c r="AE509" s="413">
        <f t="shared" ref="AE509" si="1452">AE508</f>
        <v>0</v>
      </c>
      <c r="AF509" s="413">
        <f t="shared" ref="AF509" si="1453">AF508</f>
        <v>0</v>
      </c>
      <c r="AG509" s="413">
        <f t="shared" ref="AG509" si="1454">AG508</f>
        <v>0</v>
      </c>
      <c r="AH509" s="413">
        <f t="shared" ref="AH509" si="1455">AH508</f>
        <v>0</v>
      </c>
      <c r="AI509" s="413">
        <f t="shared" ref="AI509" si="1456">AI508</f>
        <v>0</v>
      </c>
      <c r="AJ509" s="413">
        <f t="shared" ref="AJ509" si="1457">AJ508</f>
        <v>0</v>
      </c>
      <c r="AK509" s="413">
        <f t="shared" ref="AK509" si="1458">AK508</f>
        <v>0</v>
      </c>
      <c r="AL509" s="413">
        <f t="shared" ref="AL509" si="1459">AL508</f>
        <v>0</v>
      </c>
      <c r="AM509" s="308"/>
    </row>
    <row r="510" spans="1:39" hidden="1" outlineLevel="1">
      <c r="A510" s="529"/>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30" hidden="1" outlineLevel="1">
      <c r="A511" s="529">
        <v>32</v>
      </c>
      <c r="B511" s="430" t="s">
        <v>125</v>
      </c>
      <c r="C511" s="293" t="s">
        <v>25</v>
      </c>
      <c r="D511" s="297"/>
      <c r="E511" s="297"/>
      <c r="F511" s="297"/>
      <c r="G511" s="297"/>
      <c r="H511" s="297"/>
      <c r="I511" s="297"/>
      <c r="J511" s="297"/>
      <c r="K511" s="297"/>
      <c r="L511" s="297"/>
      <c r="M511" s="297"/>
      <c r="N511" s="297">
        <v>12</v>
      </c>
      <c r="O511" s="297"/>
      <c r="P511" s="297"/>
      <c r="Q511" s="297"/>
      <c r="R511" s="297"/>
      <c r="S511" s="297"/>
      <c r="T511" s="297"/>
      <c r="U511" s="297"/>
      <c r="V511" s="297"/>
      <c r="W511" s="297"/>
      <c r="X511" s="297"/>
      <c r="Y511" s="428"/>
      <c r="Z511" s="412"/>
      <c r="AA511" s="412"/>
      <c r="AB511" s="412"/>
      <c r="AC511" s="412"/>
      <c r="AD511" s="412"/>
      <c r="AE511" s="412"/>
      <c r="AF511" s="417"/>
      <c r="AG511" s="417"/>
      <c r="AH511" s="417"/>
      <c r="AI511" s="417"/>
      <c r="AJ511" s="417"/>
      <c r="AK511" s="417"/>
      <c r="AL511" s="417"/>
      <c r="AM511" s="298">
        <f>SUM(Y511:AL511)</f>
        <v>0</v>
      </c>
    </row>
    <row r="512" spans="1:39" hidden="1" outlineLevel="1">
      <c r="A512" s="529"/>
      <c r="B512" s="433" t="s">
        <v>309</v>
      </c>
      <c r="C512" s="293" t="s">
        <v>164</v>
      </c>
      <c r="D512" s="297"/>
      <c r="E512" s="297"/>
      <c r="F512" s="297"/>
      <c r="G512" s="297"/>
      <c r="H512" s="297"/>
      <c r="I512" s="297"/>
      <c r="J512" s="297"/>
      <c r="K512" s="297"/>
      <c r="L512" s="297"/>
      <c r="M512" s="297"/>
      <c r="N512" s="297">
        <f>N511</f>
        <v>12</v>
      </c>
      <c r="O512" s="297"/>
      <c r="P512" s="297"/>
      <c r="Q512" s="297"/>
      <c r="R512" s="297"/>
      <c r="S512" s="297"/>
      <c r="T512" s="297"/>
      <c r="U512" s="297"/>
      <c r="V512" s="297"/>
      <c r="W512" s="297"/>
      <c r="X512" s="297"/>
      <c r="Y512" s="413">
        <f>Y511</f>
        <v>0</v>
      </c>
      <c r="Z512" s="413">
        <f t="shared" ref="Z512" si="1460">Z511</f>
        <v>0</v>
      </c>
      <c r="AA512" s="413">
        <f t="shared" ref="AA512" si="1461">AA511</f>
        <v>0</v>
      </c>
      <c r="AB512" s="413">
        <f t="shared" ref="AB512" si="1462">AB511</f>
        <v>0</v>
      </c>
      <c r="AC512" s="413">
        <f t="shared" ref="AC512" si="1463">AC511</f>
        <v>0</v>
      </c>
      <c r="AD512" s="413">
        <f t="shared" ref="AD512" si="1464">AD511</f>
        <v>0</v>
      </c>
      <c r="AE512" s="413">
        <f t="shared" ref="AE512" si="1465">AE511</f>
        <v>0</v>
      </c>
      <c r="AF512" s="413">
        <f t="shared" ref="AF512" si="1466">AF511</f>
        <v>0</v>
      </c>
      <c r="AG512" s="413">
        <f t="shared" ref="AG512" si="1467">AG511</f>
        <v>0</v>
      </c>
      <c r="AH512" s="413">
        <f t="shared" ref="AH512" si="1468">AH511</f>
        <v>0</v>
      </c>
      <c r="AI512" s="413">
        <f t="shared" ref="AI512" si="1469">AI511</f>
        <v>0</v>
      </c>
      <c r="AJ512" s="413">
        <f t="shared" ref="AJ512" si="1470">AJ511</f>
        <v>0</v>
      </c>
      <c r="AK512" s="413">
        <f t="shared" ref="AK512" si="1471">AK511</f>
        <v>0</v>
      </c>
      <c r="AL512" s="413">
        <f t="shared" ref="AL512" si="1472">AL511</f>
        <v>0</v>
      </c>
      <c r="AM512" s="308"/>
    </row>
    <row r="513" spans="1:39" hidden="1" outlineLevel="1">
      <c r="A513" s="529"/>
      <c r="B513" s="430"/>
      <c r="C513" s="293"/>
      <c r="D513" s="293"/>
      <c r="E513" s="293"/>
      <c r="F513" s="293"/>
      <c r="G513" s="293"/>
      <c r="H513" s="293"/>
      <c r="I513" s="293"/>
      <c r="J513" s="293"/>
      <c r="K513" s="293"/>
      <c r="L513" s="293"/>
      <c r="M513" s="293"/>
      <c r="N513" s="293"/>
      <c r="O513" s="293"/>
      <c r="P513" s="293"/>
      <c r="Q513" s="293"/>
      <c r="R513" s="293"/>
      <c r="S513" s="293"/>
      <c r="T513" s="293"/>
      <c r="U513" s="293"/>
      <c r="V513" s="293"/>
      <c r="W513" s="293"/>
      <c r="X513" s="293"/>
      <c r="Y513" s="414"/>
      <c r="Z513" s="427"/>
      <c r="AA513" s="427"/>
      <c r="AB513" s="427"/>
      <c r="AC513" s="427"/>
      <c r="AD513" s="427"/>
      <c r="AE513" s="427"/>
      <c r="AF513" s="427"/>
      <c r="AG513" s="427"/>
      <c r="AH513" s="427"/>
      <c r="AI513" s="427"/>
      <c r="AJ513" s="427"/>
      <c r="AK513" s="427"/>
      <c r="AL513" s="427"/>
      <c r="AM513" s="308"/>
    </row>
    <row r="514" spans="1:39" ht="15.75" hidden="1" outlineLevel="1">
      <c r="A514" s="529"/>
      <c r="B514" s="506" t="s">
        <v>502</v>
      </c>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29">
        <v>33</v>
      </c>
      <c r="B515" s="430" t="s">
        <v>126</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29"/>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73">Z515</f>
        <v>0</v>
      </c>
      <c r="AA516" s="413">
        <f t="shared" ref="AA516" si="1474">AA515</f>
        <v>0</v>
      </c>
      <c r="AB516" s="413">
        <f t="shared" ref="AB516" si="1475">AB515</f>
        <v>0</v>
      </c>
      <c r="AC516" s="413">
        <f t="shared" ref="AC516" si="1476">AC515</f>
        <v>0</v>
      </c>
      <c r="AD516" s="413">
        <f t="shared" ref="AD516" si="1477">AD515</f>
        <v>0</v>
      </c>
      <c r="AE516" s="413">
        <f t="shared" ref="AE516" si="1478">AE515</f>
        <v>0</v>
      </c>
      <c r="AF516" s="413">
        <f t="shared" ref="AF516" si="1479">AF515</f>
        <v>0</v>
      </c>
      <c r="AG516" s="413">
        <f t="shared" ref="AG516" si="1480">AG515</f>
        <v>0</v>
      </c>
      <c r="AH516" s="413">
        <f t="shared" ref="AH516" si="1481">AH515</f>
        <v>0</v>
      </c>
      <c r="AI516" s="413">
        <f t="shared" ref="AI516" si="1482">AI515</f>
        <v>0</v>
      </c>
      <c r="AJ516" s="413">
        <f t="shared" ref="AJ516" si="1483">AJ515</f>
        <v>0</v>
      </c>
      <c r="AK516" s="413">
        <f t="shared" ref="AK516" si="1484">AK515</f>
        <v>0</v>
      </c>
      <c r="AL516" s="413">
        <f t="shared" ref="AL516" si="1485">AL515</f>
        <v>0</v>
      </c>
      <c r="AM516" s="308"/>
    </row>
    <row r="517" spans="1:39" hidden="1" outlineLevel="1">
      <c r="A517" s="529"/>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idden="1" outlineLevel="1">
      <c r="A518" s="529">
        <v>34</v>
      </c>
      <c r="B518" s="430" t="s">
        <v>127</v>
      </c>
      <c r="C518" s="293" t="s">
        <v>25</v>
      </c>
      <c r="D518" s="297"/>
      <c r="E518" s="297"/>
      <c r="F518" s="297"/>
      <c r="G518" s="297"/>
      <c r="H518" s="297"/>
      <c r="I518" s="297"/>
      <c r="J518" s="297"/>
      <c r="K518" s="297"/>
      <c r="L518" s="297"/>
      <c r="M518" s="297"/>
      <c r="N518" s="297">
        <v>0</v>
      </c>
      <c r="O518" s="297"/>
      <c r="P518" s="297"/>
      <c r="Q518" s="297"/>
      <c r="R518" s="297"/>
      <c r="S518" s="297"/>
      <c r="T518" s="297"/>
      <c r="U518" s="297"/>
      <c r="V518" s="297"/>
      <c r="W518" s="297"/>
      <c r="X518" s="297"/>
      <c r="Y518" s="428"/>
      <c r="Z518" s="412"/>
      <c r="AA518" s="412"/>
      <c r="AB518" s="412"/>
      <c r="AC518" s="412"/>
      <c r="AD518" s="412"/>
      <c r="AE518" s="412"/>
      <c r="AF518" s="417"/>
      <c r="AG518" s="417"/>
      <c r="AH518" s="417"/>
      <c r="AI518" s="417"/>
      <c r="AJ518" s="417"/>
      <c r="AK518" s="417"/>
      <c r="AL518" s="417"/>
      <c r="AM518" s="298">
        <f>SUM(Y518:AL518)</f>
        <v>0</v>
      </c>
    </row>
    <row r="519" spans="1:39" hidden="1" outlineLevel="1">
      <c r="A519" s="529"/>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0</v>
      </c>
      <c r="Z519" s="413">
        <f t="shared" ref="Z519" si="1486">Z518</f>
        <v>0</v>
      </c>
      <c r="AA519" s="413">
        <f t="shared" ref="AA519" si="1487">AA518</f>
        <v>0</v>
      </c>
      <c r="AB519" s="413">
        <f t="shared" ref="AB519" si="1488">AB518</f>
        <v>0</v>
      </c>
      <c r="AC519" s="413">
        <f t="shared" ref="AC519" si="1489">AC518</f>
        <v>0</v>
      </c>
      <c r="AD519" s="413">
        <f t="shared" ref="AD519" si="1490">AD518</f>
        <v>0</v>
      </c>
      <c r="AE519" s="413">
        <f t="shared" ref="AE519" si="1491">AE518</f>
        <v>0</v>
      </c>
      <c r="AF519" s="413">
        <f t="shared" ref="AF519" si="1492">AF518</f>
        <v>0</v>
      </c>
      <c r="AG519" s="413">
        <f t="shared" ref="AG519" si="1493">AG518</f>
        <v>0</v>
      </c>
      <c r="AH519" s="413">
        <f t="shared" ref="AH519" si="1494">AH518</f>
        <v>0</v>
      </c>
      <c r="AI519" s="413">
        <f t="shared" ref="AI519" si="1495">AI518</f>
        <v>0</v>
      </c>
      <c r="AJ519" s="413">
        <f t="shared" ref="AJ519" si="1496">AJ518</f>
        <v>0</v>
      </c>
      <c r="AK519" s="413">
        <f t="shared" ref="AK519" si="1497">AK518</f>
        <v>0</v>
      </c>
      <c r="AL519" s="413">
        <f t="shared" ref="AL519" si="1498">AL518</f>
        <v>0</v>
      </c>
      <c r="AM519" s="308"/>
    </row>
    <row r="520" spans="1:39" hidden="1" outlineLevel="1">
      <c r="A520" s="529"/>
      <c r="B520" s="430"/>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idden="1" outlineLevel="1">
      <c r="A521" s="529">
        <v>35</v>
      </c>
      <c r="B521" s="430" t="s">
        <v>128</v>
      </c>
      <c r="C521" s="293" t="s">
        <v>25</v>
      </c>
      <c r="D521" s="297"/>
      <c r="E521" s="297"/>
      <c r="F521" s="297"/>
      <c r="G521" s="297"/>
      <c r="H521" s="297"/>
      <c r="I521" s="297"/>
      <c r="J521" s="297"/>
      <c r="K521" s="297"/>
      <c r="L521" s="297"/>
      <c r="M521" s="297"/>
      <c r="N521" s="297">
        <v>0</v>
      </c>
      <c r="O521" s="297"/>
      <c r="P521" s="297"/>
      <c r="Q521" s="297"/>
      <c r="R521" s="297"/>
      <c r="S521" s="297"/>
      <c r="T521" s="297"/>
      <c r="U521" s="297"/>
      <c r="V521" s="297"/>
      <c r="W521" s="297"/>
      <c r="X521" s="297"/>
      <c r="Y521" s="428"/>
      <c r="Z521" s="412"/>
      <c r="AA521" s="412"/>
      <c r="AB521" s="412"/>
      <c r="AC521" s="412"/>
      <c r="AD521" s="412"/>
      <c r="AE521" s="412"/>
      <c r="AF521" s="417"/>
      <c r="AG521" s="417"/>
      <c r="AH521" s="417"/>
      <c r="AI521" s="417"/>
      <c r="AJ521" s="417"/>
      <c r="AK521" s="417"/>
      <c r="AL521" s="417"/>
      <c r="AM521" s="298">
        <f>SUM(Y521:AL521)</f>
        <v>0</v>
      </c>
    </row>
    <row r="522" spans="1:39" hidden="1" outlineLevel="1">
      <c r="A522" s="529"/>
      <c r="B522" s="433" t="s">
        <v>309</v>
      </c>
      <c r="C522" s="293" t="s">
        <v>164</v>
      </c>
      <c r="D522" s="297"/>
      <c r="E522" s="297"/>
      <c r="F522" s="297"/>
      <c r="G522" s="297"/>
      <c r="H522" s="297"/>
      <c r="I522" s="297"/>
      <c r="J522" s="297"/>
      <c r="K522" s="297"/>
      <c r="L522" s="297"/>
      <c r="M522" s="297"/>
      <c r="N522" s="297">
        <f>N521</f>
        <v>0</v>
      </c>
      <c r="O522" s="297"/>
      <c r="P522" s="297"/>
      <c r="Q522" s="297"/>
      <c r="R522" s="297"/>
      <c r="S522" s="297"/>
      <c r="T522" s="297"/>
      <c r="U522" s="297"/>
      <c r="V522" s="297"/>
      <c r="W522" s="297"/>
      <c r="X522" s="297"/>
      <c r="Y522" s="413">
        <f>Y521</f>
        <v>0</v>
      </c>
      <c r="Z522" s="413">
        <f t="shared" ref="Z522" si="1499">Z521</f>
        <v>0</v>
      </c>
      <c r="AA522" s="413">
        <f t="shared" ref="AA522" si="1500">AA521</f>
        <v>0</v>
      </c>
      <c r="AB522" s="413">
        <f t="shared" ref="AB522" si="1501">AB521</f>
        <v>0</v>
      </c>
      <c r="AC522" s="413">
        <f t="shared" ref="AC522" si="1502">AC521</f>
        <v>0</v>
      </c>
      <c r="AD522" s="413">
        <f t="shared" ref="AD522" si="1503">AD521</f>
        <v>0</v>
      </c>
      <c r="AE522" s="413">
        <f t="shared" ref="AE522" si="1504">AE521</f>
        <v>0</v>
      </c>
      <c r="AF522" s="413">
        <f t="shared" ref="AF522" si="1505">AF521</f>
        <v>0</v>
      </c>
      <c r="AG522" s="413">
        <f t="shared" ref="AG522" si="1506">AG521</f>
        <v>0</v>
      </c>
      <c r="AH522" s="413">
        <f t="shared" ref="AH522" si="1507">AH521</f>
        <v>0</v>
      </c>
      <c r="AI522" s="413">
        <f t="shared" ref="AI522" si="1508">AI521</f>
        <v>0</v>
      </c>
      <c r="AJ522" s="413">
        <f t="shared" ref="AJ522" si="1509">AJ521</f>
        <v>0</v>
      </c>
      <c r="AK522" s="413">
        <f t="shared" ref="AK522" si="1510">AK521</f>
        <v>0</v>
      </c>
      <c r="AL522" s="413">
        <f t="shared" ref="AL522" si="1511">AL521</f>
        <v>0</v>
      </c>
      <c r="AM522" s="308"/>
    </row>
    <row r="523" spans="1:39" hidden="1" outlineLevel="1">
      <c r="A523" s="529"/>
      <c r="B523" s="433"/>
      <c r="C523" s="293"/>
      <c r="D523" s="293"/>
      <c r="E523" s="293"/>
      <c r="F523" s="293"/>
      <c r="G523" s="293"/>
      <c r="H523" s="293"/>
      <c r="I523" s="293"/>
      <c r="J523" s="293"/>
      <c r="K523" s="293"/>
      <c r="L523" s="293"/>
      <c r="M523" s="293"/>
      <c r="N523" s="293"/>
      <c r="O523" s="293"/>
      <c r="P523" s="293"/>
      <c r="Q523" s="293"/>
      <c r="R523" s="293"/>
      <c r="S523" s="293"/>
      <c r="T523" s="293"/>
      <c r="U523" s="293"/>
      <c r="V523" s="293"/>
      <c r="W523" s="293"/>
      <c r="X523" s="293"/>
      <c r="Y523" s="414"/>
      <c r="Z523" s="427"/>
      <c r="AA523" s="427"/>
      <c r="AB523" s="427"/>
      <c r="AC523" s="427"/>
      <c r="AD523" s="427"/>
      <c r="AE523" s="427"/>
      <c r="AF523" s="427"/>
      <c r="AG523" s="427"/>
      <c r="AH523" s="427"/>
      <c r="AI523" s="427"/>
      <c r="AJ523" s="427"/>
      <c r="AK523" s="427"/>
      <c r="AL523" s="427"/>
      <c r="AM523" s="308"/>
    </row>
    <row r="524" spans="1:39" ht="15.75" hidden="1" outlineLevel="1">
      <c r="A524" s="529"/>
      <c r="B524" s="506" t="s">
        <v>503</v>
      </c>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45" hidden="1" outlineLevel="1">
      <c r="A525" s="529">
        <v>36</v>
      </c>
      <c r="B525" s="430" t="s">
        <v>129</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29"/>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12">Z525</f>
        <v>0</v>
      </c>
      <c r="AA526" s="413">
        <f t="shared" ref="AA526" si="1513">AA525</f>
        <v>0</v>
      </c>
      <c r="AB526" s="413">
        <f t="shared" ref="AB526" si="1514">AB525</f>
        <v>0</v>
      </c>
      <c r="AC526" s="413">
        <f t="shared" ref="AC526" si="1515">AC525</f>
        <v>0</v>
      </c>
      <c r="AD526" s="413">
        <f t="shared" ref="AD526" si="1516">AD525</f>
        <v>0</v>
      </c>
      <c r="AE526" s="413">
        <f t="shared" ref="AE526" si="1517">AE525</f>
        <v>0</v>
      </c>
      <c r="AF526" s="413">
        <f t="shared" ref="AF526" si="1518">AF525</f>
        <v>0</v>
      </c>
      <c r="AG526" s="413">
        <f t="shared" ref="AG526" si="1519">AG525</f>
        <v>0</v>
      </c>
      <c r="AH526" s="413">
        <f t="shared" ref="AH526" si="1520">AH525</f>
        <v>0</v>
      </c>
      <c r="AI526" s="413">
        <f t="shared" ref="AI526" si="1521">AI525</f>
        <v>0</v>
      </c>
      <c r="AJ526" s="413">
        <f t="shared" ref="AJ526" si="1522">AJ525</f>
        <v>0</v>
      </c>
      <c r="AK526" s="413">
        <f t="shared" ref="AK526" si="1523">AK525</f>
        <v>0</v>
      </c>
      <c r="AL526" s="413">
        <f t="shared" ref="AL526" si="1524">AL525</f>
        <v>0</v>
      </c>
      <c r="AM526" s="308"/>
    </row>
    <row r="527" spans="1:39" hidden="1" outlineLevel="1">
      <c r="A527" s="529"/>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29">
        <v>37</v>
      </c>
      <c r="B528" s="430" t="s">
        <v>130</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29"/>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25">Z528</f>
        <v>0</v>
      </c>
      <c r="AA529" s="413">
        <f t="shared" ref="AA529" si="1526">AA528</f>
        <v>0</v>
      </c>
      <c r="AB529" s="413">
        <f t="shared" ref="AB529" si="1527">AB528</f>
        <v>0</v>
      </c>
      <c r="AC529" s="413">
        <f t="shared" ref="AC529" si="1528">AC528</f>
        <v>0</v>
      </c>
      <c r="AD529" s="413">
        <f t="shared" ref="AD529" si="1529">AD528</f>
        <v>0</v>
      </c>
      <c r="AE529" s="413">
        <f t="shared" ref="AE529" si="1530">AE528</f>
        <v>0</v>
      </c>
      <c r="AF529" s="413">
        <f t="shared" ref="AF529" si="1531">AF528</f>
        <v>0</v>
      </c>
      <c r="AG529" s="413">
        <f t="shared" ref="AG529" si="1532">AG528</f>
        <v>0</v>
      </c>
      <c r="AH529" s="413">
        <f t="shared" ref="AH529" si="1533">AH528</f>
        <v>0</v>
      </c>
      <c r="AI529" s="413">
        <f t="shared" ref="AI529" si="1534">AI528</f>
        <v>0</v>
      </c>
      <c r="AJ529" s="413">
        <f t="shared" ref="AJ529" si="1535">AJ528</f>
        <v>0</v>
      </c>
      <c r="AK529" s="413">
        <f t="shared" ref="AK529" si="1536">AK528</f>
        <v>0</v>
      </c>
      <c r="AL529" s="413">
        <f t="shared" ref="AL529" si="1537">AL528</f>
        <v>0</v>
      </c>
      <c r="AM529" s="308"/>
    </row>
    <row r="530" spans="1:39" hidden="1" outlineLevel="1">
      <c r="A530" s="529"/>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idden="1" outlineLevel="1">
      <c r="A531" s="529">
        <v>38</v>
      </c>
      <c r="B531" s="430" t="s">
        <v>131</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29"/>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38">Z531</f>
        <v>0</v>
      </c>
      <c r="AA532" s="413">
        <f t="shared" ref="AA532" si="1539">AA531</f>
        <v>0</v>
      </c>
      <c r="AB532" s="413">
        <f t="shared" ref="AB532" si="1540">AB531</f>
        <v>0</v>
      </c>
      <c r="AC532" s="413">
        <f t="shared" ref="AC532" si="1541">AC531</f>
        <v>0</v>
      </c>
      <c r="AD532" s="413">
        <f t="shared" ref="AD532" si="1542">AD531</f>
        <v>0</v>
      </c>
      <c r="AE532" s="413">
        <f t="shared" ref="AE532" si="1543">AE531</f>
        <v>0</v>
      </c>
      <c r="AF532" s="413">
        <f t="shared" ref="AF532" si="1544">AF531</f>
        <v>0</v>
      </c>
      <c r="AG532" s="413">
        <f t="shared" ref="AG532" si="1545">AG531</f>
        <v>0</v>
      </c>
      <c r="AH532" s="413">
        <f t="shared" ref="AH532" si="1546">AH531</f>
        <v>0</v>
      </c>
      <c r="AI532" s="413">
        <f t="shared" ref="AI532" si="1547">AI531</f>
        <v>0</v>
      </c>
      <c r="AJ532" s="413">
        <f t="shared" ref="AJ532" si="1548">AJ531</f>
        <v>0</v>
      </c>
      <c r="AK532" s="413">
        <f t="shared" ref="AK532" si="1549">AK531</f>
        <v>0</v>
      </c>
      <c r="AL532" s="413">
        <f t="shared" ref="AL532" si="1550">AL531</f>
        <v>0</v>
      </c>
      <c r="AM532" s="308"/>
    </row>
    <row r="533" spans="1:39" hidden="1" outlineLevel="1">
      <c r="A533" s="529"/>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0" hidden="1" outlineLevel="1">
      <c r="A534" s="529">
        <v>39</v>
      </c>
      <c r="B534" s="430" t="s">
        <v>132</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29"/>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51">Z534</f>
        <v>0</v>
      </c>
      <c r="AA535" s="413">
        <f t="shared" ref="AA535" si="1552">AA534</f>
        <v>0</v>
      </c>
      <c r="AB535" s="413">
        <f t="shared" ref="AB535" si="1553">AB534</f>
        <v>0</v>
      </c>
      <c r="AC535" s="413">
        <f t="shared" ref="AC535" si="1554">AC534</f>
        <v>0</v>
      </c>
      <c r="AD535" s="413">
        <f t="shared" ref="AD535" si="1555">AD534</f>
        <v>0</v>
      </c>
      <c r="AE535" s="413">
        <f t="shared" ref="AE535" si="1556">AE534</f>
        <v>0</v>
      </c>
      <c r="AF535" s="413">
        <f t="shared" ref="AF535" si="1557">AF534</f>
        <v>0</v>
      </c>
      <c r="AG535" s="413">
        <f t="shared" ref="AG535" si="1558">AG534</f>
        <v>0</v>
      </c>
      <c r="AH535" s="413">
        <f t="shared" ref="AH535" si="1559">AH534</f>
        <v>0</v>
      </c>
      <c r="AI535" s="413">
        <f t="shared" ref="AI535" si="1560">AI534</f>
        <v>0</v>
      </c>
      <c r="AJ535" s="413">
        <f t="shared" ref="AJ535" si="1561">AJ534</f>
        <v>0</v>
      </c>
      <c r="AK535" s="413">
        <f t="shared" ref="AK535" si="1562">AK534</f>
        <v>0</v>
      </c>
      <c r="AL535" s="413">
        <f t="shared" ref="AL535" si="1563">AL534</f>
        <v>0</v>
      </c>
      <c r="AM535" s="308"/>
    </row>
    <row r="536" spans="1:39" hidden="1" outlineLevel="1">
      <c r="A536" s="529"/>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30" hidden="1" outlineLevel="1">
      <c r="A537" s="529">
        <v>40</v>
      </c>
      <c r="B537" s="430" t="s">
        <v>133</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29"/>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64">Z537</f>
        <v>0</v>
      </c>
      <c r="AA538" s="413">
        <f t="shared" ref="AA538" si="1565">AA537</f>
        <v>0</v>
      </c>
      <c r="AB538" s="413">
        <f t="shared" ref="AB538" si="1566">AB537</f>
        <v>0</v>
      </c>
      <c r="AC538" s="413">
        <f t="shared" ref="AC538" si="1567">AC537</f>
        <v>0</v>
      </c>
      <c r="AD538" s="413">
        <f t="shared" ref="AD538" si="1568">AD537</f>
        <v>0</v>
      </c>
      <c r="AE538" s="413">
        <f t="shared" ref="AE538" si="1569">AE537</f>
        <v>0</v>
      </c>
      <c r="AF538" s="413">
        <f t="shared" ref="AF538" si="1570">AF537</f>
        <v>0</v>
      </c>
      <c r="AG538" s="413">
        <f t="shared" ref="AG538" si="1571">AG537</f>
        <v>0</v>
      </c>
      <c r="AH538" s="413">
        <f t="shared" ref="AH538" si="1572">AH537</f>
        <v>0</v>
      </c>
      <c r="AI538" s="413">
        <f t="shared" ref="AI538" si="1573">AI537</f>
        <v>0</v>
      </c>
      <c r="AJ538" s="413">
        <f t="shared" ref="AJ538" si="1574">AJ537</f>
        <v>0</v>
      </c>
      <c r="AK538" s="413">
        <f t="shared" ref="AK538" si="1575">AK537</f>
        <v>0</v>
      </c>
      <c r="AL538" s="413">
        <f t="shared" ref="AL538" si="1576">AL537</f>
        <v>0</v>
      </c>
      <c r="AM538" s="308"/>
    </row>
    <row r="539" spans="1:39" hidden="1" outlineLevel="1">
      <c r="A539" s="529"/>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45" hidden="1" outlineLevel="1">
      <c r="A540" s="529">
        <v>41</v>
      </c>
      <c r="B540" s="430" t="s">
        <v>134</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29"/>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577">Z540</f>
        <v>0</v>
      </c>
      <c r="AA541" s="413">
        <f t="shared" ref="AA541" si="1578">AA540</f>
        <v>0</v>
      </c>
      <c r="AB541" s="413">
        <f t="shared" ref="AB541" si="1579">AB540</f>
        <v>0</v>
      </c>
      <c r="AC541" s="413">
        <f t="shared" ref="AC541" si="1580">AC540</f>
        <v>0</v>
      </c>
      <c r="AD541" s="413">
        <f t="shared" ref="AD541" si="1581">AD540</f>
        <v>0</v>
      </c>
      <c r="AE541" s="413">
        <f t="shared" ref="AE541" si="1582">AE540</f>
        <v>0</v>
      </c>
      <c r="AF541" s="413">
        <f t="shared" ref="AF541" si="1583">AF540</f>
        <v>0</v>
      </c>
      <c r="AG541" s="413">
        <f t="shared" ref="AG541" si="1584">AG540</f>
        <v>0</v>
      </c>
      <c r="AH541" s="413">
        <f t="shared" ref="AH541" si="1585">AH540</f>
        <v>0</v>
      </c>
      <c r="AI541" s="413">
        <f t="shared" ref="AI541" si="1586">AI540</f>
        <v>0</v>
      </c>
      <c r="AJ541" s="413">
        <f t="shared" ref="AJ541" si="1587">AJ540</f>
        <v>0</v>
      </c>
      <c r="AK541" s="413">
        <f t="shared" ref="AK541" si="1588">AK540</f>
        <v>0</v>
      </c>
      <c r="AL541" s="413">
        <f t="shared" ref="AL541" si="1589">AL540</f>
        <v>0</v>
      </c>
      <c r="AM541" s="308"/>
    </row>
    <row r="542" spans="1:39" hidden="1" outlineLevel="1">
      <c r="A542" s="529"/>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29">
        <v>42</v>
      </c>
      <c r="B543" s="430" t="s">
        <v>135</v>
      </c>
      <c r="C543" s="293" t="s">
        <v>25</v>
      </c>
      <c r="D543" s="297"/>
      <c r="E543" s="297"/>
      <c r="F543" s="297"/>
      <c r="G543" s="297"/>
      <c r="H543" s="297"/>
      <c r="I543" s="297"/>
      <c r="J543" s="297"/>
      <c r="K543" s="297"/>
      <c r="L543" s="297"/>
      <c r="M543" s="297"/>
      <c r="N543" s="293"/>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29"/>
      <c r="B544" s="433" t="s">
        <v>309</v>
      </c>
      <c r="C544" s="293" t="s">
        <v>164</v>
      </c>
      <c r="D544" s="297"/>
      <c r="E544" s="297"/>
      <c r="F544" s="297"/>
      <c r="G544" s="297"/>
      <c r="H544" s="297"/>
      <c r="I544" s="297"/>
      <c r="J544" s="297"/>
      <c r="K544" s="297"/>
      <c r="L544" s="297"/>
      <c r="M544" s="297"/>
      <c r="N544" s="470"/>
      <c r="O544" s="297"/>
      <c r="P544" s="297"/>
      <c r="Q544" s="297"/>
      <c r="R544" s="297"/>
      <c r="S544" s="297"/>
      <c r="T544" s="297"/>
      <c r="U544" s="297"/>
      <c r="V544" s="297"/>
      <c r="W544" s="297"/>
      <c r="X544" s="297"/>
      <c r="Y544" s="413">
        <f>Y543</f>
        <v>0</v>
      </c>
      <c r="Z544" s="413">
        <f t="shared" ref="Z544" si="1590">Z543</f>
        <v>0</v>
      </c>
      <c r="AA544" s="413">
        <f t="shared" ref="AA544" si="1591">AA543</f>
        <v>0</v>
      </c>
      <c r="AB544" s="413">
        <f t="shared" ref="AB544" si="1592">AB543</f>
        <v>0</v>
      </c>
      <c r="AC544" s="413">
        <f t="shared" ref="AC544" si="1593">AC543</f>
        <v>0</v>
      </c>
      <c r="AD544" s="413">
        <f t="shared" ref="AD544" si="1594">AD543</f>
        <v>0</v>
      </c>
      <c r="AE544" s="413">
        <f t="shared" ref="AE544" si="1595">AE543</f>
        <v>0</v>
      </c>
      <c r="AF544" s="413">
        <f t="shared" ref="AF544" si="1596">AF543</f>
        <v>0</v>
      </c>
      <c r="AG544" s="413">
        <f t="shared" ref="AG544" si="1597">AG543</f>
        <v>0</v>
      </c>
      <c r="AH544" s="413">
        <f t="shared" ref="AH544" si="1598">AH543</f>
        <v>0</v>
      </c>
      <c r="AI544" s="413">
        <f t="shared" ref="AI544" si="1599">AI543</f>
        <v>0</v>
      </c>
      <c r="AJ544" s="413">
        <f t="shared" ref="AJ544" si="1600">AJ543</f>
        <v>0</v>
      </c>
      <c r="AK544" s="413">
        <f t="shared" ref="AK544" si="1601">AK543</f>
        <v>0</v>
      </c>
      <c r="AL544" s="413">
        <f t="shared" ref="AL544" si="1602">AL543</f>
        <v>0</v>
      </c>
      <c r="AM544" s="308"/>
    </row>
    <row r="545" spans="1:39" hidden="1" outlineLevel="1">
      <c r="A545" s="529"/>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29">
        <v>43</v>
      </c>
      <c r="B546" s="430" t="s">
        <v>136</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29"/>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03">Z546</f>
        <v>0</v>
      </c>
      <c r="AA547" s="413">
        <f t="shared" ref="AA547" si="1604">AA546</f>
        <v>0</v>
      </c>
      <c r="AB547" s="413">
        <f t="shared" ref="AB547" si="1605">AB546</f>
        <v>0</v>
      </c>
      <c r="AC547" s="413">
        <f t="shared" ref="AC547" si="1606">AC546</f>
        <v>0</v>
      </c>
      <c r="AD547" s="413">
        <f t="shared" ref="AD547" si="1607">AD546</f>
        <v>0</v>
      </c>
      <c r="AE547" s="413">
        <f t="shared" ref="AE547" si="1608">AE546</f>
        <v>0</v>
      </c>
      <c r="AF547" s="413">
        <f t="shared" ref="AF547" si="1609">AF546</f>
        <v>0</v>
      </c>
      <c r="AG547" s="413">
        <f t="shared" ref="AG547" si="1610">AG546</f>
        <v>0</v>
      </c>
      <c r="AH547" s="413">
        <f t="shared" ref="AH547" si="1611">AH546</f>
        <v>0</v>
      </c>
      <c r="AI547" s="413">
        <f t="shared" ref="AI547" si="1612">AI546</f>
        <v>0</v>
      </c>
      <c r="AJ547" s="413">
        <f t="shared" ref="AJ547" si="1613">AJ546</f>
        <v>0</v>
      </c>
      <c r="AK547" s="413">
        <f t="shared" ref="AK547" si="1614">AK546</f>
        <v>0</v>
      </c>
      <c r="AL547" s="413">
        <f t="shared" ref="AL547" si="1615">AL546</f>
        <v>0</v>
      </c>
      <c r="AM547" s="308"/>
    </row>
    <row r="548" spans="1:39" hidden="1" outlineLevel="1">
      <c r="A548" s="529"/>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45" hidden="1" outlineLevel="1">
      <c r="A549" s="529">
        <v>44</v>
      </c>
      <c r="B549" s="430" t="s">
        <v>137</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29"/>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16">Z549</f>
        <v>0</v>
      </c>
      <c r="AA550" s="413">
        <f t="shared" ref="AA550" si="1617">AA549</f>
        <v>0</v>
      </c>
      <c r="AB550" s="413">
        <f t="shared" ref="AB550" si="1618">AB549</f>
        <v>0</v>
      </c>
      <c r="AC550" s="413">
        <f t="shared" ref="AC550" si="1619">AC549</f>
        <v>0</v>
      </c>
      <c r="AD550" s="413">
        <f t="shared" ref="AD550" si="1620">AD549</f>
        <v>0</v>
      </c>
      <c r="AE550" s="413">
        <f t="shared" ref="AE550" si="1621">AE549</f>
        <v>0</v>
      </c>
      <c r="AF550" s="413">
        <f t="shared" ref="AF550" si="1622">AF549</f>
        <v>0</v>
      </c>
      <c r="AG550" s="413">
        <f t="shared" ref="AG550" si="1623">AG549</f>
        <v>0</v>
      </c>
      <c r="AH550" s="413">
        <f t="shared" ref="AH550" si="1624">AH549</f>
        <v>0</v>
      </c>
      <c r="AI550" s="413">
        <f t="shared" ref="AI550" si="1625">AI549</f>
        <v>0</v>
      </c>
      <c r="AJ550" s="413">
        <f t="shared" ref="AJ550" si="1626">AJ549</f>
        <v>0</v>
      </c>
      <c r="AK550" s="413">
        <f t="shared" ref="AK550" si="1627">AK549</f>
        <v>0</v>
      </c>
      <c r="AL550" s="413">
        <f t="shared" ref="AL550" si="1628">AL549</f>
        <v>0</v>
      </c>
      <c r="AM550" s="308"/>
    </row>
    <row r="551" spans="1:39" hidden="1" outlineLevel="1">
      <c r="A551" s="529"/>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29">
        <v>45</v>
      </c>
      <c r="B552" s="430" t="s">
        <v>138</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29"/>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29">Z552</f>
        <v>0</v>
      </c>
      <c r="AA553" s="413">
        <f t="shared" ref="AA553" si="1630">AA552</f>
        <v>0</v>
      </c>
      <c r="AB553" s="413">
        <f t="shared" ref="AB553" si="1631">AB552</f>
        <v>0</v>
      </c>
      <c r="AC553" s="413">
        <f t="shared" ref="AC553" si="1632">AC552</f>
        <v>0</v>
      </c>
      <c r="AD553" s="413">
        <f t="shared" ref="AD553" si="1633">AD552</f>
        <v>0</v>
      </c>
      <c r="AE553" s="413">
        <f t="shared" ref="AE553" si="1634">AE552</f>
        <v>0</v>
      </c>
      <c r="AF553" s="413">
        <f t="shared" ref="AF553" si="1635">AF552</f>
        <v>0</v>
      </c>
      <c r="AG553" s="413">
        <f t="shared" ref="AG553" si="1636">AG552</f>
        <v>0</v>
      </c>
      <c r="AH553" s="413">
        <f t="shared" ref="AH553" si="1637">AH552</f>
        <v>0</v>
      </c>
      <c r="AI553" s="413">
        <f t="shared" ref="AI553" si="1638">AI552</f>
        <v>0</v>
      </c>
      <c r="AJ553" s="413">
        <f t="shared" ref="AJ553" si="1639">AJ552</f>
        <v>0</v>
      </c>
      <c r="AK553" s="413">
        <f t="shared" ref="AK553" si="1640">AK552</f>
        <v>0</v>
      </c>
      <c r="AL553" s="413">
        <f t="shared" ref="AL553" si="1641">AL552</f>
        <v>0</v>
      </c>
      <c r="AM553" s="308"/>
    </row>
    <row r="554" spans="1:39" hidden="1" outlineLevel="1">
      <c r="A554" s="529"/>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0" hidden="1" outlineLevel="1">
      <c r="A555" s="529">
        <v>46</v>
      </c>
      <c r="B555" s="430" t="s">
        <v>139</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29"/>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42">Z555</f>
        <v>0</v>
      </c>
      <c r="AA556" s="413">
        <f t="shared" ref="AA556" si="1643">AA555</f>
        <v>0</v>
      </c>
      <c r="AB556" s="413">
        <f t="shared" ref="AB556" si="1644">AB555</f>
        <v>0</v>
      </c>
      <c r="AC556" s="413">
        <f t="shared" ref="AC556" si="1645">AC555</f>
        <v>0</v>
      </c>
      <c r="AD556" s="413">
        <f t="shared" ref="AD556" si="1646">AD555</f>
        <v>0</v>
      </c>
      <c r="AE556" s="413">
        <f t="shared" ref="AE556" si="1647">AE555</f>
        <v>0</v>
      </c>
      <c r="AF556" s="413">
        <f t="shared" ref="AF556" si="1648">AF555</f>
        <v>0</v>
      </c>
      <c r="AG556" s="413">
        <f t="shared" ref="AG556" si="1649">AG555</f>
        <v>0</v>
      </c>
      <c r="AH556" s="413">
        <f t="shared" ref="AH556" si="1650">AH555</f>
        <v>0</v>
      </c>
      <c r="AI556" s="413">
        <f t="shared" ref="AI556" si="1651">AI555</f>
        <v>0</v>
      </c>
      <c r="AJ556" s="413">
        <f t="shared" ref="AJ556" si="1652">AJ555</f>
        <v>0</v>
      </c>
      <c r="AK556" s="413">
        <f t="shared" ref="AK556" si="1653">AK555</f>
        <v>0</v>
      </c>
      <c r="AL556" s="413">
        <f t="shared" ref="AL556" si="1654">AL555</f>
        <v>0</v>
      </c>
      <c r="AM556" s="308"/>
    </row>
    <row r="557" spans="1:39" hidden="1" outlineLevel="1">
      <c r="A557" s="529"/>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29">
        <v>47</v>
      </c>
      <c r="B558" s="430" t="s">
        <v>140</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29"/>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55">Z558</f>
        <v>0</v>
      </c>
      <c r="AA559" s="413">
        <f t="shared" ref="AA559" si="1656">AA558</f>
        <v>0</v>
      </c>
      <c r="AB559" s="413">
        <f t="shared" ref="AB559" si="1657">AB558</f>
        <v>0</v>
      </c>
      <c r="AC559" s="413">
        <f t="shared" ref="AC559" si="1658">AC558</f>
        <v>0</v>
      </c>
      <c r="AD559" s="413">
        <f t="shared" ref="AD559" si="1659">AD558</f>
        <v>0</v>
      </c>
      <c r="AE559" s="413">
        <f t="shared" ref="AE559" si="1660">AE558</f>
        <v>0</v>
      </c>
      <c r="AF559" s="413">
        <f t="shared" ref="AF559" si="1661">AF558</f>
        <v>0</v>
      </c>
      <c r="AG559" s="413">
        <f t="shared" ref="AG559" si="1662">AG558</f>
        <v>0</v>
      </c>
      <c r="AH559" s="413">
        <f t="shared" ref="AH559" si="1663">AH558</f>
        <v>0</v>
      </c>
      <c r="AI559" s="413">
        <f t="shared" ref="AI559" si="1664">AI558</f>
        <v>0</v>
      </c>
      <c r="AJ559" s="413">
        <f t="shared" ref="AJ559" si="1665">AJ558</f>
        <v>0</v>
      </c>
      <c r="AK559" s="413">
        <f t="shared" ref="AK559" si="1666">AK558</f>
        <v>0</v>
      </c>
      <c r="AL559" s="413">
        <f t="shared" ref="AL559" si="1667">AL558</f>
        <v>0</v>
      </c>
      <c r="AM559" s="308"/>
    </row>
    <row r="560" spans="1:39" hidden="1" outlineLevel="1">
      <c r="A560" s="529"/>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45" hidden="1" outlineLevel="1">
      <c r="A561" s="529">
        <v>48</v>
      </c>
      <c r="B561" s="430" t="s">
        <v>141</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idden="1" outlineLevel="1">
      <c r="A562" s="529"/>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68">Z561</f>
        <v>0</v>
      </c>
      <c r="AA562" s="413">
        <f t="shared" ref="AA562" si="1669">AA561</f>
        <v>0</v>
      </c>
      <c r="AB562" s="413">
        <f t="shared" ref="AB562" si="1670">AB561</f>
        <v>0</v>
      </c>
      <c r="AC562" s="413">
        <f t="shared" ref="AC562" si="1671">AC561</f>
        <v>0</v>
      </c>
      <c r="AD562" s="413">
        <f t="shared" ref="AD562" si="1672">AD561</f>
        <v>0</v>
      </c>
      <c r="AE562" s="413">
        <f t="shared" ref="AE562" si="1673">AE561</f>
        <v>0</v>
      </c>
      <c r="AF562" s="413">
        <f t="shared" ref="AF562" si="1674">AF561</f>
        <v>0</v>
      </c>
      <c r="AG562" s="413">
        <f t="shared" ref="AG562" si="1675">AG561</f>
        <v>0</v>
      </c>
      <c r="AH562" s="413">
        <f t="shared" ref="AH562" si="1676">AH561</f>
        <v>0</v>
      </c>
      <c r="AI562" s="413">
        <f t="shared" ref="AI562" si="1677">AI561</f>
        <v>0</v>
      </c>
      <c r="AJ562" s="413">
        <f t="shared" ref="AJ562" si="1678">AJ561</f>
        <v>0</v>
      </c>
      <c r="AK562" s="413">
        <f t="shared" ref="AK562" si="1679">AK561</f>
        <v>0</v>
      </c>
      <c r="AL562" s="413">
        <f t="shared" ref="AL562" si="1680">AL561</f>
        <v>0</v>
      </c>
      <c r="AM562" s="308"/>
    </row>
    <row r="563" spans="1:39" hidden="1" outlineLevel="1">
      <c r="A563" s="529"/>
      <c r="B563" s="430"/>
      <c r="C563" s="293"/>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414"/>
      <c r="Z563" s="427"/>
      <c r="AA563" s="427"/>
      <c r="AB563" s="427"/>
      <c r="AC563" s="427"/>
      <c r="AD563" s="427"/>
      <c r="AE563" s="427"/>
      <c r="AF563" s="427"/>
      <c r="AG563" s="427"/>
      <c r="AH563" s="427"/>
      <c r="AI563" s="427"/>
      <c r="AJ563" s="427"/>
      <c r="AK563" s="427"/>
      <c r="AL563" s="427"/>
      <c r="AM563" s="308"/>
    </row>
    <row r="564" spans="1:39" ht="30" hidden="1" outlineLevel="1">
      <c r="A564" s="529">
        <v>49</v>
      </c>
      <c r="B564" s="430" t="s">
        <v>142</v>
      </c>
      <c r="C564" s="293" t="s">
        <v>25</v>
      </c>
      <c r="D564" s="297"/>
      <c r="E564" s="297"/>
      <c r="F564" s="297"/>
      <c r="G564" s="297"/>
      <c r="H564" s="297"/>
      <c r="I564" s="297"/>
      <c r="J564" s="297"/>
      <c r="K564" s="297"/>
      <c r="L564" s="297"/>
      <c r="M564" s="297"/>
      <c r="N564" s="297">
        <v>0</v>
      </c>
      <c r="O564" s="297"/>
      <c r="P564" s="297"/>
      <c r="Q564" s="297"/>
      <c r="R564" s="297"/>
      <c r="S564" s="297"/>
      <c r="T564" s="297"/>
      <c r="U564" s="297"/>
      <c r="V564" s="297"/>
      <c r="W564" s="297"/>
      <c r="X564" s="297"/>
      <c r="Y564" s="428"/>
      <c r="Z564" s="412"/>
      <c r="AA564" s="412"/>
      <c r="AB564" s="412"/>
      <c r="AC564" s="412"/>
      <c r="AD564" s="412"/>
      <c r="AE564" s="412"/>
      <c r="AF564" s="417"/>
      <c r="AG564" s="417"/>
      <c r="AH564" s="417"/>
      <c r="AI564" s="417"/>
      <c r="AJ564" s="417"/>
      <c r="AK564" s="417"/>
      <c r="AL564" s="417"/>
      <c r="AM564" s="298">
        <f>SUM(Y564:AL564)</f>
        <v>0</v>
      </c>
    </row>
    <row r="565" spans="1:39" hidden="1" outlineLevel="1">
      <c r="A565" s="529"/>
      <c r="B565" s="433" t="s">
        <v>309</v>
      </c>
      <c r="C565" s="293" t="s">
        <v>164</v>
      </c>
      <c r="D565" s="297"/>
      <c r="E565" s="297"/>
      <c r="F565" s="297"/>
      <c r="G565" s="297"/>
      <c r="H565" s="297"/>
      <c r="I565" s="297"/>
      <c r="J565" s="297"/>
      <c r="K565" s="297"/>
      <c r="L565" s="297"/>
      <c r="M565" s="297"/>
      <c r="N565" s="297">
        <f>N564</f>
        <v>0</v>
      </c>
      <c r="O565" s="297"/>
      <c r="P565" s="297"/>
      <c r="Q565" s="297"/>
      <c r="R565" s="297"/>
      <c r="S565" s="297"/>
      <c r="T565" s="297"/>
      <c r="U565" s="297"/>
      <c r="V565" s="297"/>
      <c r="W565" s="297"/>
      <c r="X565" s="297"/>
      <c r="Y565" s="413">
        <f>Y564</f>
        <v>0</v>
      </c>
      <c r="Z565" s="413">
        <f t="shared" ref="Z565" si="1681">Z564</f>
        <v>0</v>
      </c>
      <c r="AA565" s="413">
        <f t="shared" ref="AA565" si="1682">AA564</f>
        <v>0</v>
      </c>
      <c r="AB565" s="413">
        <f t="shared" ref="AB565" si="1683">AB564</f>
        <v>0</v>
      </c>
      <c r="AC565" s="413">
        <f t="shared" ref="AC565" si="1684">AC564</f>
        <v>0</v>
      </c>
      <c r="AD565" s="413">
        <f t="shared" ref="AD565" si="1685">AD564</f>
        <v>0</v>
      </c>
      <c r="AE565" s="413">
        <f t="shared" ref="AE565" si="1686">AE564</f>
        <v>0</v>
      </c>
      <c r="AF565" s="413">
        <f t="shared" ref="AF565" si="1687">AF564</f>
        <v>0</v>
      </c>
      <c r="AG565" s="413">
        <f t="shared" ref="AG565" si="1688">AG564</f>
        <v>0</v>
      </c>
      <c r="AH565" s="413">
        <f t="shared" ref="AH565" si="1689">AH564</f>
        <v>0</v>
      </c>
      <c r="AI565" s="413">
        <f t="shared" ref="AI565" si="1690">AI564</f>
        <v>0</v>
      </c>
      <c r="AJ565" s="413">
        <f t="shared" ref="AJ565" si="1691">AJ564</f>
        <v>0</v>
      </c>
      <c r="AK565" s="413">
        <f t="shared" ref="AK565" si="1692">AK564</f>
        <v>0</v>
      </c>
      <c r="AL565" s="413">
        <f t="shared" ref="AL565" si="1693">AL564</f>
        <v>0</v>
      </c>
      <c r="AM565" s="308"/>
    </row>
    <row r="566" spans="1:39" hidden="1" outlineLevel="1">
      <c r="A566" s="529"/>
      <c r="B566" s="433"/>
      <c r="C566" s="307"/>
      <c r="D566" s="293"/>
      <c r="E566" s="293"/>
      <c r="F566" s="293"/>
      <c r="G566" s="293"/>
      <c r="H566" s="293"/>
      <c r="I566" s="293"/>
      <c r="J566" s="293"/>
      <c r="K566" s="293"/>
      <c r="L566" s="293"/>
      <c r="M566" s="293"/>
      <c r="N566" s="293"/>
      <c r="O566" s="293"/>
      <c r="P566" s="293"/>
      <c r="Q566" s="293"/>
      <c r="R566" s="293"/>
      <c r="S566" s="293"/>
      <c r="T566" s="293"/>
      <c r="U566" s="293"/>
      <c r="V566" s="293"/>
      <c r="W566" s="293"/>
      <c r="X566" s="293"/>
      <c r="Y566" s="303"/>
      <c r="Z566" s="303"/>
      <c r="AA566" s="303"/>
      <c r="AB566" s="303"/>
      <c r="AC566" s="303"/>
      <c r="AD566" s="303"/>
      <c r="AE566" s="303"/>
      <c r="AF566" s="303"/>
      <c r="AG566" s="303"/>
      <c r="AH566" s="303"/>
      <c r="AI566" s="303"/>
      <c r="AJ566" s="303"/>
      <c r="AK566" s="303"/>
      <c r="AL566" s="303"/>
      <c r="AM566" s="308"/>
    </row>
    <row r="567" spans="1:39" ht="15.75" collapsed="1">
      <c r="B567" s="329" t="s">
        <v>293</v>
      </c>
      <c r="C567" s="331"/>
      <c r="D567" s="331">
        <f>SUM(D410:D565)</f>
        <v>0</v>
      </c>
      <c r="E567" s="331"/>
      <c r="F567" s="331"/>
      <c r="G567" s="331"/>
      <c r="H567" s="331"/>
      <c r="I567" s="331"/>
      <c r="J567" s="331"/>
      <c r="K567" s="331"/>
      <c r="L567" s="331"/>
      <c r="M567" s="331"/>
      <c r="N567" s="331"/>
      <c r="O567" s="331">
        <f>SUM(O410:O565)</f>
        <v>0</v>
      </c>
      <c r="P567" s="331"/>
      <c r="Q567" s="331"/>
      <c r="R567" s="331"/>
      <c r="S567" s="331"/>
      <c r="T567" s="331"/>
      <c r="U567" s="331"/>
      <c r="V567" s="331"/>
      <c r="W567" s="331"/>
      <c r="X567" s="331"/>
      <c r="Y567" s="331">
        <f>IF(Y408="kWh",SUMPRODUCT(D410:D565,Y410:Y565))</f>
        <v>0</v>
      </c>
      <c r="Z567" s="331">
        <f>IF(Z408="kWh",SUMPRODUCT(D410:D565,Z410:Z565))</f>
        <v>0</v>
      </c>
      <c r="AA567" s="331">
        <f>IF(AA408="kw",SUMPRODUCT(N410:N565,O410:O565,AA410:AA565),SUMPRODUCT(D410:D565,AA410:AA565))</f>
        <v>0</v>
      </c>
      <c r="AB567" s="331">
        <f>IF(AB408="kw",SUMPRODUCT(N410:N565,O410:O565,AB410:AB565),SUMPRODUCT(D410:D565,AB410:AB565))</f>
        <v>0</v>
      </c>
      <c r="AC567" s="331">
        <f>IF(AC408="kw",SUMPRODUCT(N410:N565,O410:O565,AC410:AC565),SUMPRODUCT(D410:D565,AC410:AC565))</f>
        <v>0</v>
      </c>
      <c r="AD567" s="331">
        <f>IF(AD408="kw",SUMPRODUCT(N410:N565,O410:O565,AD410:AD565),SUMPRODUCT(D410:D565,AD410:AD565))</f>
        <v>0</v>
      </c>
      <c r="AE567" s="331">
        <f>IF(AE408="kw",SUMPRODUCT(N410:N565,O410:O565,AE410:AE565),SUMPRODUCT(D410:D565,AE410:AE565))</f>
        <v>0</v>
      </c>
      <c r="AF567" s="331">
        <f>IF(AF408="kw",SUMPRODUCT(N410:N565,O410:O565,AF410:AF565),SUMPRODUCT(D410:D565,AF410:AF565))</f>
        <v>0</v>
      </c>
      <c r="AG567" s="331">
        <f>IF(AG408="kw",SUMPRODUCT(N410:N565,O410:O565,AG410:AG565),SUMPRODUCT(D410:D565,AG410:AG565))</f>
        <v>0</v>
      </c>
      <c r="AH567" s="331">
        <f>IF(AH408="kw",SUMPRODUCT(N410:N565,O410:O565,AH410:AH565),SUMPRODUCT(D410:D565,AH410:AH565))</f>
        <v>0</v>
      </c>
      <c r="AI567" s="331">
        <f>IF(AI408="kw",SUMPRODUCT(N410:N565,O410:O565,AI410:AI565),SUMPRODUCT(D410:D565,AI410:AI565))</f>
        <v>0</v>
      </c>
      <c r="AJ567" s="331">
        <f>IF(AJ408="kw",SUMPRODUCT(N410:N565,O410:O565,AJ410:AJ565),SUMPRODUCT(D410:D565,AJ410:AJ565))</f>
        <v>0</v>
      </c>
      <c r="AK567" s="331">
        <f>IF(AK408="kw",SUMPRODUCT(N410:N565,O410:O565,AK410:AK565),SUMPRODUCT(D410:D565,AK410:AK565))</f>
        <v>0</v>
      </c>
      <c r="AL567" s="331">
        <f>IF(AL408="kw",SUMPRODUCT(N410:N565,O410:O565,AL410:AL565),SUMPRODUCT(D410:D565,AL410:AL565))</f>
        <v>0</v>
      </c>
      <c r="AM567" s="332"/>
    </row>
    <row r="568" spans="1:39" ht="15.75">
      <c r="B568" s="393" t="s">
        <v>294</v>
      </c>
      <c r="C568" s="394"/>
      <c r="D568" s="394"/>
      <c r="E568" s="394"/>
      <c r="F568" s="394"/>
      <c r="G568" s="394"/>
      <c r="H568" s="394"/>
      <c r="I568" s="394"/>
      <c r="J568" s="394"/>
      <c r="K568" s="394"/>
      <c r="L568" s="394"/>
      <c r="M568" s="394"/>
      <c r="N568" s="394"/>
      <c r="O568" s="394"/>
      <c r="P568" s="394"/>
      <c r="Q568" s="394"/>
      <c r="R568" s="394"/>
      <c r="S568" s="394"/>
      <c r="T568" s="394"/>
      <c r="U568" s="394"/>
      <c r="V568" s="394"/>
      <c r="W568" s="394"/>
      <c r="X568" s="394"/>
      <c r="Y568" s="394">
        <f>HLOOKUP(Y218,'2. LRAMVA Threshold'!$B$42:$Q$53,9,FALSE)</f>
        <v>0</v>
      </c>
      <c r="Z568" s="394">
        <f>HLOOKUP(Z218,'2. LRAMVA Threshold'!$B$42:$Q$53,9,FALSE)</f>
        <v>0</v>
      </c>
      <c r="AA568" s="394">
        <f>HLOOKUP(AA218,'2. LRAMVA Threshold'!$B$42:$Q$53,9,FALSE)</f>
        <v>0</v>
      </c>
      <c r="AB568" s="394">
        <f>HLOOKUP(AB218,'2. LRAMVA Threshold'!$B$42:$Q$53,9,FALSE)</f>
        <v>0</v>
      </c>
      <c r="AC568" s="394">
        <f>HLOOKUP(AC218,'2. LRAMVA Threshold'!$B$42:$Q$53,9,FALSE)</f>
        <v>0</v>
      </c>
      <c r="AD568" s="394">
        <f>HLOOKUP(AD218,'2. LRAMVA Threshold'!$B$42:$Q$53,9,FALSE)</f>
        <v>0</v>
      </c>
      <c r="AE568" s="394">
        <f>HLOOKUP(AE218,'2. LRAMVA Threshold'!$B$42:$Q$53,9,FALSE)</f>
        <v>0</v>
      </c>
      <c r="AF568" s="394">
        <f>HLOOKUP(AF218,'2. LRAMVA Threshold'!$B$42:$Q$53,9,FALSE)</f>
        <v>0</v>
      </c>
      <c r="AG568" s="394">
        <f>HLOOKUP(AG218,'2. LRAMVA Threshold'!$B$42:$Q$53,9,FALSE)</f>
        <v>0</v>
      </c>
      <c r="AH568" s="394">
        <f>HLOOKUP(AH218,'2. LRAMVA Threshold'!$B$42:$Q$53,9,FALSE)</f>
        <v>0</v>
      </c>
      <c r="AI568" s="394">
        <f>HLOOKUP(AI218,'2. LRAMVA Threshold'!$B$42:$Q$53,9,FALSE)</f>
        <v>0</v>
      </c>
      <c r="AJ568" s="394">
        <f>HLOOKUP(AJ218,'2. LRAMVA Threshold'!$B$42:$Q$53,9,FALSE)</f>
        <v>0</v>
      </c>
      <c r="AK568" s="394">
        <f>HLOOKUP(AK218,'2. LRAMVA Threshold'!$B$42:$Q$53,9,FALSE)</f>
        <v>0</v>
      </c>
      <c r="AL568" s="394">
        <f>HLOOKUP(AL218,'2. LRAMVA Threshold'!$B$42:$Q$53,9,FALSE)</f>
        <v>0</v>
      </c>
      <c r="AM568" s="395"/>
    </row>
    <row r="569" spans="1:39">
      <c r="B569" s="396"/>
      <c r="C569" s="434"/>
      <c r="D569" s="435"/>
      <c r="E569" s="435"/>
      <c r="F569" s="435"/>
      <c r="G569" s="435"/>
      <c r="H569" s="435"/>
      <c r="I569" s="435"/>
      <c r="J569" s="435"/>
      <c r="K569" s="435"/>
      <c r="L569" s="435"/>
      <c r="M569" s="435"/>
      <c r="N569" s="435"/>
      <c r="O569" s="436"/>
      <c r="P569" s="435"/>
      <c r="Q569" s="435"/>
      <c r="R569" s="435"/>
      <c r="S569" s="437"/>
      <c r="T569" s="437"/>
      <c r="U569" s="437"/>
      <c r="V569" s="437"/>
      <c r="W569" s="435"/>
      <c r="X569" s="435"/>
      <c r="Y569" s="438"/>
      <c r="Z569" s="438"/>
      <c r="AA569" s="438"/>
      <c r="AB569" s="438"/>
      <c r="AC569" s="438"/>
      <c r="AD569" s="438"/>
      <c r="AE569" s="438"/>
      <c r="AF569" s="401"/>
      <c r="AG569" s="401"/>
      <c r="AH569" s="401"/>
      <c r="AI569" s="401"/>
      <c r="AJ569" s="401"/>
      <c r="AK569" s="401"/>
      <c r="AL569" s="401"/>
      <c r="AM569" s="402"/>
    </row>
    <row r="570" spans="1:39">
      <c r="B570" s="326" t="s">
        <v>295</v>
      </c>
      <c r="C570" s="340"/>
      <c r="D570" s="340"/>
      <c r="E570" s="378"/>
      <c r="F570" s="378"/>
      <c r="G570" s="378"/>
      <c r="H570" s="378"/>
      <c r="I570" s="378"/>
      <c r="J570" s="378"/>
      <c r="K570" s="378"/>
      <c r="L570" s="378"/>
      <c r="M570" s="378"/>
      <c r="N570" s="378"/>
      <c r="O570" s="293"/>
      <c r="P570" s="342"/>
      <c r="Q570" s="342"/>
      <c r="R570" s="342"/>
      <c r="S570" s="341"/>
      <c r="T570" s="341"/>
      <c r="U570" s="341"/>
      <c r="V570" s="341"/>
      <c r="W570" s="342"/>
      <c r="X570" s="342"/>
      <c r="Y570" s="343">
        <f>HLOOKUP(Y$35,'3.  Distribution Rates'!$C$122:$P$133,9,FALSE)</f>
        <v>0</v>
      </c>
      <c r="Z570" s="343">
        <f>HLOOKUP(Z$35,'3.  Distribution Rates'!$C$122:$P$133,9,FALSE)</f>
        <v>0</v>
      </c>
      <c r="AA570" s="343">
        <f>HLOOKUP(AA$35,'3.  Distribution Rates'!$C$122:$P$133,9,FALSE)</f>
        <v>0</v>
      </c>
      <c r="AB570" s="343">
        <f>HLOOKUP(AB$35,'3.  Distribution Rates'!$C$122:$P$133,9,FALSE)</f>
        <v>0</v>
      </c>
      <c r="AC570" s="343">
        <f>HLOOKUP(AC$35,'3.  Distribution Rates'!$C$122:$P$133,9,FALSE)</f>
        <v>0</v>
      </c>
      <c r="AD570" s="343">
        <f>HLOOKUP(AD$35,'3.  Distribution Rates'!$C$122:$P$133,9,FALSE)</f>
        <v>0</v>
      </c>
      <c r="AE570" s="343">
        <f>HLOOKUP(AE$35,'3.  Distribution Rates'!$C$122:$P$133,9,FALSE)</f>
        <v>0</v>
      </c>
      <c r="AF570" s="343">
        <f>HLOOKUP(AF$35,'3.  Distribution Rates'!$C$122:$P$133,9,FALSE)</f>
        <v>0</v>
      </c>
      <c r="AG570" s="343">
        <f>HLOOKUP(AG$35,'3.  Distribution Rates'!$C$122:$P$133,9,FALSE)</f>
        <v>0</v>
      </c>
      <c r="AH570" s="343">
        <f>HLOOKUP(AH$35,'3.  Distribution Rates'!$C$122:$P$133,9,FALSE)</f>
        <v>0</v>
      </c>
      <c r="AI570" s="343">
        <f>HLOOKUP(AI$35,'3.  Distribution Rates'!$C$122:$P$133,9,FALSE)</f>
        <v>0</v>
      </c>
      <c r="AJ570" s="343">
        <f>HLOOKUP(AJ$35,'3.  Distribution Rates'!$C$122:$P$133,9,FALSE)</f>
        <v>0</v>
      </c>
      <c r="AK570" s="343">
        <f>HLOOKUP(AK$35,'3.  Distribution Rates'!$C$122:$P$133,9,FALSE)</f>
        <v>0</v>
      </c>
      <c r="AL570" s="343">
        <f>HLOOKUP(AL$35,'3.  Distribution Rates'!$C$122:$P$133,9,FALSE)</f>
        <v>0</v>
      </c>
      <c r="AM570" s="443"/>
    </row>
    <row r="571" spans="1:39">
      <c r="B571" s="326" t="s">
        <v>296</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LRAM'!Y140*Y570</f>
        <v>0</v>
      </c>
      <c r="Z571" s="380">
        <f>'4.  2011-2014 LRAM'!Z140*Z570</f>
        <v>0</v>
      </c>
      <c r="AA571" s="380">
        <f>'4.  2011-2014 LRAM'!AA140*AA570</f>
        <v>0</v>
      </c>
      <c r="AB571" s="380">
        <f>'4.  2011-2014 LRAM'!AB140*AB570</f>
        <v>0</v>
      </c>
      <c r="AC571" s="380">
        <f>'4.  2011-2014 LRAM'!AC140*AC570</f>
        <v>0</v>
      </c>
      <c r="AD571" s="380">
        <f>'4.  2011-2014 LRAM'!AD140*AD570</f>
        <v>0</v>
      </c>
      <c r="AE571" s="380">
        <f>'4.  2011-2014 LRAM'!AE140*AE570</f>
        <v>0</v>
      </c>
      <c r="AF571" s="380">
        <f>'4.  2011-2014 LRAM'!AF140*AF570</f>
        <v>0</v>
      </c>
      <c r="AG571" s="380">
        <f>'4.  2011-2014 LRAM'!AG140*AG570</f>
        <v>0</v>
      </c>
      <c r="AH571" s="380">
        <f>'4.  2011-2014 LRAM'!AH140*AH570</f>
        <v>0</v>
      </c>
      <c r="AI571" s="380">
        <f>'4.  2011-2014 LRAM'!AI140*AI570</f>
        <v>0</v>
      </c>
      <c r="AJ571" s="380">
        <f>'4.  2011-2014 LRAM'!AJ140*AJ570</f>
        <v>0</v>
      </c>
      <c r="AK571" s="380">
        <f>'4.  2011-2014 LRAM'!AK140*AK570</f>
        <v>0</v>
      </c>
      <c r="AL571" s="380">
        <f>'4.  2011-2014 LRAM'!AL140*AL570</f>
        <v>0</v>
      </c>
      <c r="AM571" s="626">
        <f t="shared" ref="AM571:AM577" si="1694">SUM(Y571:AL571)</f>
        <v>0</v>
      </c>
    </row>
    <row r="572" spans="1:39">
      <c r="B572" s="326" t="s">
        <v>297</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'4.  2011-2014 LRAM'!Y269*Y570</f>
        <v>0</v>
      </c>
      <c r="Z572" s="380">
        <f>'4.  2011-2014 LRAM'!Z269*Z570</f>
        <v>0</v>
      </c>
      <c r="AA572" s="380">
        <f>'4.  2011-2014 LRAM'!AA269*AA570</f>
        <v>0</v>
      </c>
      <c r="AB572" s="380">
        <f>'4.  2011-2014 LRAM'!AB269*AB570</f>
        <v>0</v>
      </c>
      <c r="AC572" s="380">
        <f>'4.  2011-2014 LRAM'!AC269*AC570</f>
        <v>0</v>
      </c>
      <c r="AD572" s="380">
        <f>'4.  2011-2014 LRAM'!AD269*AD570</f>
        <v>0</v>
      </c>
      <c r="AE572" s="380">
        <f>'4.  2011-2014 LRAM'!AE269*AE570</f>
        <v>0</v>
      </c>
      <c r="AF572" s="380">
        <f>'4.  2011-2014 LRAM'!AF269*AF570</f>
        <v>0</v>
      </c>
      <c r="AG572" s="380">
        <f>'4.  2011-2014 LRAM'!AG269*AG570</f>
        <v>0</v>
      </c>
      <c r="AH572" s="380">
        <f>'4.  2011-2014 LRAM'!AH269*AH570</f>
        <v>0</v>
      </c>
      <c r="AI572" s="380">
        <f>'4.  2011-2014 LRAM'!AI269*AI570</f>
        <v>0</v>
      </c>
      <c r="AJ572" s="380">
        <f>'4.  2011-2014 LRAM'!AJ269*AJ570</f>
        <v>0</v>
      </c>
      <c r="AK572" s="380">
        <f>'4.  2011-2014 LRAM'!AK269*AK570</f>
        <v>0</v>
      </c>
      <c r="AL572" s="380">
        <f>'4.  2011-2014 LRAM'!AL269*AL570</f>
        <v>0</v>
      </c>
      <c r="AM572" s="626">
        <f t="shared" si="1694"/>
        <v>0</v>
      </c>
    </row>
    <row r="573" spans="1:39">
      <c r="B573" s="326" t="s">
        <v>298</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'4.  2011-2014 LRAM'!Y398*Y570</f>
        <v>0</v>
      </c>
      <c r="Z573" s="380">
        <f>'4.  2011-2014 LRAM'!Z398*Z570</f>
        <v>0</v>
      </c>
      <c r="AA573" s="380">
        <f>'4.  2011-2014 LRAM'!AA398*AA570</f>
        <v>0</v>
      </c>
      <c r="AB573" s="380">
        <f>'4.  2011-2014 LRAM'!AB398*AB570</f>
        <v>0</v>
      </c>
      <c r="AC573" s="380">
        <f>'4.  2011-2014 LRAM'!AC398*AC570</f>
        <v>0</v>
      </c>
      <c r="AD573" s="380">
        <f>'4.  2011-2014 LRAM'!AD398*AD570</f>
        <v>0</v>
      </c>
      <c r="AE573" s="380">
        <f>'4.  2011-2014 LRAM'!AE398*AE570</f>
        <v>0</v>
      </c>
      <c r="AF573" s="380">
        <f>'4.  2011-2014 LRAM'!AF398*AF570</f>
        <v>0</v>
      </c>
      <c r="AG573" s="380">
        <f>'4.  2011-2014 LRAM'!AG398*AG570</f>
        <v>0</v>
      </c>
      <c r="AH573" s="380">
        <f>'4.  2011-2014 LRAM'!AH398*AH570</f>
        <v>0</v>
      </c>
      <c r="AI573" s="380">
        <f>'4.  2011-2014 LRAM'!AI398*AI570</f>
        <v>0</v>
      </c>
      <c r="AJ573" s="380">
        <f>'4.  2011-2014 LRAM'!AJ398*AJ570</f>
        <v>0</v>
      </c>
      <c r="AK573" s="380">
        <f>'4.  2011-2014 LRAM'!AK398*AK570</f>
        <v>0</v>
      </c>
      <c r="AL573" s="380">
        <f>'4.  2011-2014 LRAM'!AL398*AL570</f>
        <v>0</v>
      </c>
      <c r="AM573" s="626">
        <f t="shared" si="1694"/>
        <v>0</v>
      </c>
    </row>
    <row r="574" spans="1:39">
      <c r="B574" s="326" t="s">
        <v>299</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'4.  2011-2014 LRAM'!Y528*Y570</f>
        <v>0</v>
      </c>
      <c r="Z574" s="380">
        <f>'4.  2011-2014 LRAM'!Z528*Z570</f>
        <v>0</v>
      </c>
      <c r="AA574" s="380">
        <f>'4.  2011-2014 LRAM'!AA528*AA570</f>
        <v>0</v>
      </c>
      <c r="AB574" s="380">
        <f>'4.  2011-2014 LRAM'!AB528*AB570</f>
        <v>0</v>
      </c>
      <c r="AC574" s="380">
        <f>'4.  2011-2014 LRAM'!AC528*AC570</f>
        <v>0</v>
      </c>
      <c r="AD574" s="380">
        <f>'4.  2011-2014 LRAM'!AD528*AD570</f>
        <v>0</v>
      </c>
      <c r="AE574" s="380">
        <f>'4.  2011-2014 LRAM'!AE528*AE570</f>
        <v>0</v>
      </c>
      <c r="AF574" s="380">
        <f>'4.  2011-2014 LRAM'!AF528*AF570</f>
        <v>0</v>
      </c>
      <c r="AG574" s="380">
        <f>'4.  2011-2014 LRAM'!AG528*AG570</f>
        <v>0</v>
      </c>
      <c r="AH574" s="380">
        <f>'4.  2011-2014 LRAM'!AH528*AH570</f>
        <v>0</v>
      </c>
      <c r="AI574" s="380">
        <f>'4.  2011-2014 LRAM'!AI528*AI570</f>
        <v>0</v>
      </c>
      <c r="AJ574" s="380">
        <f>'4.  2011-2014 LRAM'!AJ528*AJ570</f>
        <v>0</v>
      </c>
      <c r="AK574" s="380">
        <f>'4.  2011-2014 LRAM'!AK528*AK570</f>
        <v>0</v>
      </c>
      <c r="AL574" s="380">
        <f>'4.  2011-2014 LRAM'!AL528*AL570</f>
        <v>0</v>
      </c>
      <c r="AM574" s="626">
        <f t="shared" si="1694"/>
        <v>0</v>
      </c>
    </row>
    <row r="575" spans="1:39">
      <c r="B575" s="326" t="s">
        <v>300</v>
      </c>
      <c r="C575" s="347"/>
      <c r="D575" s="311"/>
      <c r="E575" s="281"/>
      <c r="F575" s="281"/>
      <c r="G575" s="281"/>
      <c r="H575" s="281"/>
      <c r="I575" s="281"/>
      <c r="J575" s="281"/>
      <c r="K575" s="281"/>
      <c r="L575" s="281"/>
      <c r="M575" s="281"/>
      <c r="N575" s="281"/>
      <c r="O575" s="293"/>
      <c r="P575" s="281"/>
      <c r="Q575" s="281"/>
      <c r="R575" s="281"/>
      <c r="S575" s="311"/>
      <c r="T575" s="311"/>
      <c r="U575" s="311"/>
      <c r="V575" s="311"/>
      <c r="W575" s="281"/>
      <c r="X575" s="281"/>
      <c r="Y575" s="380">
        <f t="shared" ref="Y575:AL575" si="1695">Y209*Y570</f>
        <v>0</v>
      </c>
      <c r="Z575" s="380">
        <f t="shared" si="1695"/>
        <v>0</v>
      </c>
      <c r="AA575" s="380">
        <f t="shared" si="1695"/>
        <v>0</v>
      </c>
      <c r="AB575" s="380">
        <f t="shared" si="1695"/>
        <v>0</v>
      </c>
      <c r="AC575" s="380">
        <f t="shared" si="1695"/>
        <v>0</v>
      </c>
      <c r="AD575" s="380">
        <f t="shared" si="1695"/>
        <v>0</v>
      </c>
      <c r="AE575" s="380">
        <f t="shared" si="1695"/>
        <v>0</v>
      </c>
      <c r="AF575" s="380">
        <f t="shared" si="1695"/>
        <v>0</v>
      </c>
      <c r="AG575" s="380">
        <f t="shared" si="1695"/>
        <v>0</v>
      </c>
      <c r="AH575" s="380">
        <f t="shared" si="1695"/>
        <v>0</v>
      </c>
      <c r="AI575" s="380">
        <f t="shared" si="1695"/>
        <v>0</v>
      </c>
      <c r="AJ575" s="380">
        <f t="shared" si="1695"/>
        <v>0</v>
      </c>
      <c r="AK575" s="380">
        <f t="shared" si="1695"/>
        <v>0</v>
      </c>
      <c r="AL575" s="380">
        <f t="shared" si="1695"/>
        <v>0</v>
      </c>
      <c r="AM575" s="626">
        <f t="shared" si="1694"/>
        <v>0</v>
      </c>
    </row>
    <row r="576" spans="1:39">
      <c r="B576" s="326" t="s">
        <v>301</v>
      </c>
      <c r="C576" s="347"/>
      <c r="D576" s="311"/>
      <c r="E576" s="281"/>
      <c r="F576" s="281"/>
      <c r="G576" s="281"/>
      <c r="H576" s="281"/>
      <c r="I576" s="281"/>
      <c r="J576" s="281"/>
      <c r="K576" s="281"/>
      <c r="L576" s="281"/>
      <c r="M576" s="281"/>
      <c r="N576" s="281"/>
      <c r="O576" s="293"/>
      <c r="P576" s="281"/>
      <c r="Q576" s="281"/>
      <c r="R576" s="281"/>
      <c r="S576" s="311"/>
      <c r="T576" s="311"/>
      <c r="U576" s="311"/>
      <c r="V576" s="311"/>
      <c r="W576" s="281"/>
      <c r="X576" s="281"/>
      <c r="Y576" s="380">
        <f t="shared" ref="Y576:AL576" si="1696">Y398*Y570</f>
        <v>0</v>
      </c>
      <c r="Z576" s="380">
        <f t="shared" si="1696"/>
        <v>0</v>
      </c>
      <c r="AA576" s="380">
        <f t="shared" si="1696"/>
        <v>0</v>
      </c>
      <c r="AB576" s="380">
        <f t="shared" si="1696"/>
        <v>0</v>
      </c>
      <c r="AC576" s="380">
        <f t="shared" si="1696"/>
        <v>0</v>
      </c>
      <c r="AD576" s="380">
        <f t="shared" si="1696"/>
        <v>0</v>
      </c>
      <c r="AE576" s="380">
        <f t="shared" si="1696"/>
        <v>0</v>
      </c>
      <c r="AF576" s="380">
        <f t="shared" si="1696"/>
        <v>0</v>
      </c>
      <c r="AG576" s="380">
        <f t="shared" si="1696"/>
        <v>0</v>
      </c>
      <c r="AH576" s="380">
        <f t="shared" si="1696"/>
        <v>0</v>
      </c>
      <c r="AI576" s="380">
        <f t="shared" si="1696"/>
        <v>0</v>
      </c>
      <c r="AJ576" s="380">
        <f t="shared" si="1696"/>
        <v>0</v>
      </c>
      <c r="AK576" s="380">
        <f t="shared" si="1696"/>
        <v>0</v>
      </c>
      <c r="AL576" s="380">
        <f t="shared" si="1696"/>
        <v>0</v>
      </c>
      <c r="AM576" s="626">
        <f t="shared" si="1694"/>
        <v>0</v>
      </c>
    </row>
    <row r="577" spans="1:39">
      <c r="B577" s="326" t="s">
        <v>302</v>
      </c>
      <c r="C577" s="347"/>
      <c r="D577" s="311"/>
      <c r="E577" s="281"/>
      <c r="F577" s="281"/>
      <c r="G577" s="281"/>
      <c r="H577" s="281"/>
      <c r="I577" s="281"/>
      <c r="J577" s="281"/>
      <c r="K577" s="281"/>
      <c r="L577" s="281"/>
      <c r="M577" s="281"/>
      <c r="N577" s="281"/>
      <c r="O577" s="293"/>
      <c r="P577" s="281"/>
      <c r="Q577" s="281"/>
      <c r="R577" s="281"/>
      <c r="S577" s="311"/>
      <c r="T577" s="311"/>
      <c r="U577" s="311"/>
      <c r="V577" s="311"/>
      <c r="W577" s="281"/>
      <c r="X577" s="281"/>
      <c r="Y577" s="380">
        <f>Y567*Y570</f>
        <v>0</v>
      </c>
      <c r="Z577" s="380">
        <f t="shared" ref="Z577:AL577" si="1697">Z567*Z570</f>
        <v>0</v>
      </c>
      <c r="AA577" s="380">
        <f t="shared" si="1697"/>
        <v>0</v>
      </c>
      <c r="AB577" s="380">
        <f t="shared" si="1697"/>
        <v>0</v>
      </c>
      <c r="AC577" s="380">
        <f t="shared" si="1697"/>
        <v>0</v>
      </c>
      <c r="AD577" s="380">
        <f t="shared" si="1697"/>
        <v>0</v>
      </c>
      <c r="AE577" s="380">
        <f t="shared" si="1697"/>
        <v>0</v>
      </c>
      <c r="AF577" s="380">
        <f t="shared" si="1697"/>
        <v>0</v>
      </c>
      <c r="AG577" s="380">
        <f t="shared" si="1697"/>
        <v>0</v>
      </c>
      <c r="AH577" s="380">
        <f t="shared" si="1697"/>
        <v>0</v>
      </c>
      <c r="AI577" s="380">
        <f t="shared" si="1697"/>
        <v>0</v>
      </c>
      <c r="AJ577" s="380">
        <f t="shared" si="1697"/>
        <v>0</v>
      </c>
      <c r="AK577" s="380">
        <f t="shared" si="1697"/>
        <v>0</v>
      </c>
      <c r="AL577" s="380">
        <f t="shared" si="1697"/>
        <v>0</v>
      </c>
      <c r="AM577" s="626">
        <f t="shared" si="1694"/>
        <v>0</v>
      </c>
    </row>
    <row r="578" spans="1:39" ht="15.75">
      <c r="B578" s="351" t="s">
        <v>303</v>
      </c>
      <c r="C578" s="347"/>
      <c r="D578" s="338"/>
      <c r="E578" s="336"/>
      <c r="F578" s="336"/>
      <c r="G578" s="336"/>
      <c r="H578" s="336"/>
      <c r="I578" s="336"/>
      <c r="J578" s="336"/>
      <c r="K578" s="336"/>
      <c r="L578" s="336"/>
      <c r="M578" s="336"/>
      <c r="N578" s="336"/>
      <c r="O578" s="302"/>
      <c r="P578" s="336"/>
      <c r="Q578" s="336"/>
      <c r="R578" s="336"/>
      <c r="S578" s="338"/>
      <c r="T578" s="338"/>
      <c r="U578" s="338"/>
      <c r="V578" s="338"/>
      <c r="W578" s="336"/>
      <c r="X578" s="336"/>
      <c r="Y578" s="348">
        <f>SUM(Y571:Y577)</f>
        <v>0</v>
      </c>
      <c r="Z578" s="348">
        <f>SUM(Z571:Z577)</f>
        <v>0</v>
      </c>
      <c r="AA578" s="348">
        <f t="shared" ref="AA578:AE578" si="1698">SUM(AA571:AA577)</f>
        <v>0</v>
      </c>
      <c r="AB578" s="348">
        <f t="shared" si="1698"/>
        <v>0</v>
      </c>
      <c r="AC578" s="348">
        <f t="shared" si="1698"/>
        <v>0</v>
      </c>
      <c r="AD578" s="348">
        <f t="shared" si="1698"/>
        <v>0</v>
      </c>
      <c r="AE578" s="348">
        <f t="shared" si="1698"/>
        <v>0</v>
      </c>
      <c r="AF578" s="348">
        <f>SUM(AF571:AF577)</f>
        <v>0</v>
      </c>
      <c r="AG578" s="348">
        <f>SUM(AG571:AG577)</f>
        <v>0</v>
      </c>
      <c r="AH578" s="348">
        <f t="shared" ref="AH578:AL578" si="1699">SUM(AH571:AH577)</f>
        <v>0</v>
      </c>
      <c r="AI578" s="348">
        <f t="shared" si="1699"/>
        <v>0</v>
      </c>
      <c r="AJ578" s="348">
        <f t="shared" si="1699"/>
        <v>0</v>
      </c>
      <c r="AK578" s="348">
        <f t="shared" si="1699"/>
        <v>0</v>
      </c>
      <c r="AL578" s="348">
        <f t="shared" si="1699"/>
        <v>0</v>
      </c>
      <c r="AM578" s="409">
        <f>SUM(AM571:AM577)</f>
        <v>0</v>
      </c>
    </row>
    <row r="579" spans="1:39" ht="15.75">
      <c r="B579" s="351" t="s">
        <v>304</v>
      </c>
      <c r="C579" s="347"/>
      <c r="D579" s="352"/>
      <c r="E579" s="336"/>
      <c r="F579" s="336"/>
      <c r="G579" s="336"/>
      <c r="H579" s="336"/>
      <c r="I579" s="336"/>
      <c r="J579" s="336"/>
      <c r="K579" s="336"/>
      <c r="L579" s="336"/>
      <c r="M579" s="336"/>
      <c r="N579" s="336"/>
      <c r="O579" s="302"/>
      <c r="P579" s="336"/>
      <c r="Q579" s="336"/>
      <c r="R579" s="336"/>
      <c r="S579" s="338"/>
      <c r="T579" s="338"/>
      <c r="U579" s="338"/>
      <c r="V579" s="338"/>
      <c r="W579" s="336"/>
      <c r="X579" s="336"/>
      <c r="Y579" s="349">
        <f>Y568*Y570</f>
        <v>0</v>
      </c>
      <c r="Z579" s="349">
        <f t="shared" ref="Z579:AE579" si="1700">Z568*Z570</f>
        <v>0</v>
      </c>
      <c r="AA579" s="349">
        <f t="shared" si="1700"/>
        <v>0</v>
      </c>
      <c r="AB579" s="349">
        <f t="shared" si="1700"/>
        <v>0</v>
      </c>
      <c r="AC579" s="349">
        <f t="shared" si="1700"/>
        <v>0</v>
      </c>
      <c r="AD579" s="349">
        <f t="shared" si="1700"/>
        <v>0</v>
      </c>
      <c r="AE579" s="349">
        <f t="shared" si="1700"/>
        <v>0</v>
      </c>
      <c r="AF579" s="349">
        <f>AF568*AF570</f>
        <v>0</v>
      </c>
      <c r="AG579" s="349">
        <f t="shared" ref="AG579:AL579" si="1701">AG568*AG570</f>
        <v>0</v>
      </c>
      <c r="AH579" s="349">
        <f t="shared" si="1701"/>
        <v>0</v>
      </c>
      <c r="AI579" s="349">
        <f t="shared" si="1701"/>
        <v>0</v>
      </c>
      <c r="AJ579" s="349">
        <f t="shared" si="1701"/>
        <v>0</v>
      </c>
      <c r="AK579" s="349">
        <f t="shared" si="1701"/>
        <v>0</v>
      </c>
      <c r="AL579" s="349">
        <f t="shared" si="1701"/>
        <v>0</v>
      </c>
      <c r="AM579" s="409">
        <f>SUM(Y579:AL579)</f>
        <v>0</v>
      </c>
    </row>
    <row r="580" spans="1:39" ht="15.75">
      <c r="B580" s="351" t="s">
        <v>305</v>
      </c>
      <c r="C580" s="347"/>
      <c r="D580" s="352"/>
      <c r="E580" s="336"/>
      <c r="F580" s="336"/>
      <c r="G580" s="336"/>
      <c r="H580" s="336"/>
      <c r="I580" s="336"/>
      <c r="J580" s="336"/>
      <c r="K580" s="336"/>
      <c r="L580" s="336"/>
      <c r="M580" s="336"/>
      <c r="N580" s="336"/>
      <c r="O580" s="302"/>
      <c r="P580" s="336"/>
      <c r="Q580" s="336"/>
      <c r="R580" s="336"/>
      <c r="S580" s="352"/>
      <c r="T580" s="352"/>
      <c r="U580" s="352"/>
      <c r="V580" s="352"/>
      <c r="W580" s="336"/>
      <c r="X580" s="336"/>
      <c r="Y580" s="353"/>
      <c r="Z580" s="353"/>
      <c r="AA580" s="353"/>
      <c r="AB580" s="353"/>
      <c r="AC580" s="353"/>
      <c r="AD580" s="353"/>
      <c r="AE580" s="353"/>
      <c r="AF580" s="353"/>
      <c r="AG580" s="353"/>
      <c r="AH580" s="353"/>
      <c r="AI580" s="353"/>
      <c r="AJ580" s="353"/>
      <c r="AK580" s="353"/>
      <c r="AL580" s="353"/>
      <c r="AM580" s="409">
        <f>AM578-AM579</f>
        <v>0</v>
      </c>
    </row>
    <row r="581" spans="1:39">
      <c r="B581" s="326"/>
      <c r="C581" s="352"/>
      <c r="D581" s="352"/>
      <c r="E581" s="336"/>
      <c r="F581" s="336"/>
      <c r="G581" s="336"/>
      <c r="H581" s="336"/>
      <c r="I581" s="336"/>
      <c r="J581" s="336"/>
      <c r="K581" s="336"/>
      <c r="L581" s="336"/>
      <c r="M581" s="336"/>
      <c r="N581" s="336"/>
      <c r="O581" s="302"/>
      <c r="P581" s="336"/>
      <c r="Q581" s="336"/>
      <c r="R581" s="336"/>
      <c r="S581" s="352"/>
      <c r="T581" s="347"/>
      <c r="U581" s="352"/>
      <c r="V581" s="352"/>
      <c r="W581" s="336"/>
      <c r="X581" s="336"/>
      <c r="Y581" s="354"/>
      <c r="Z581" s="354"/>
      <c r="AA581" s="354"/>
      <c r="AB581" s="354"/>
      <c r="AC581" s="354"/>
      <c r="AD581" s="354"/>
      <c r="AE581" s="354"/>
      <c r="AF581" s="354"/>
      <c r="AG581" s="354"/>
      <c r="AH581" s="354"/>
      <c r="AI581" s="354"/>
      <c r="AJ581" s="354"/>
      <c r="AK581" s="354"/>
      <c r="AL581" s="354"/>
      <c r="AM581" s="350"/>
    </row>
    <row r="582" spans="1:39">
      <c r="B582" s="441" t="s">
        <v>306</v>
      </c>
      <c r="C582" s="306"/>
      <c r="D582" s="281"/>
      <c r="E582" s="281"/>
      <c r="F582" s="281"/>
      <c r="G582" s="281"/>
      <c r="H582" s="281"/>
      <c r="I582" s="281"/>
      <c r="J582" s="281"/>
      <c r="K582" s="281"/>
      <c r="L582" s="281"/>
      <c r="M582" s="281"/>
      <c r="N582" s="281"/>
      <c r="O582" s="359"/>
      <c r="P582" s="281"/>
      <c r="Q582" s="281"/>
      <c r="R582" s="281"/>
      <c r="S582" s="306"/>
      <c r="T582" s="311"/>
      <c r="U582" s="311"/>
      <c r="V582" s="281"/>
      <c r="W582" s="281"/>
      <c r="X582" s="311"/>
      <c r="Y582" s="293">
        <f>SUMPRODUCT(E410:E565,Y410:Y565)</f>
        <v>0</v>
      </c>
      <c r="Z582" s="293">
        <f>SUMPRODUCT(E410:E565,Z410:Z565)</f>
        <v>0</v>
      </c>
      <c r="AA582" s="293">
        <f t="shared" ref="AA582:AL582" si="1702">IF(AA408="kw",SUMPRODUCT($N$410:$N$565,$P$410:$P$565,AA410:AA565),SUMPRODUCT($E$410:$E$565,AA410:AA565))</f>
        <v>0</v>
      </c>
      <c r="AB582" s="293">
        <f t="shared" si="1702"/>
        <v>0</v>
      </c>
      <c r="AC582" s="293">
        <f t="shared" si="1702"/>
        <v>0</v>
      </c>
      <c r="AD582" s="293">
        <f t="shared" si="1702"/>
        <v>0</v>
      </c>
      <c r="AE582" s="293">
        <f t="shared" si="1702"/>
        <v>0</v>
      </c>
      <c r="AF582" s="293">
        <f t="shared" si="1702"/>
        <v>0</v>
      </c>
      <c r="AG582" s="293">
        <f t="shared" si="1702"/>
        <v>0</v>
      </c>
      <c r="AH582" s="293">
        <f t="shared" si="1702"/>
        <v>0</v>
      </c>
      <c r="AI582" s="293">
        <f t="shared" si="1702"/>
        <v>0</v>
      </c>
      <c r="AJ582" s="293">
        <f t="shared" si="1702"/>
        <v>0</v>
      </c>
      <c r="AK582" s="293">
        <f t="shared" si="1702"/>
        <v>0</v>
      </c>
      <c r="AL582" s="293">
        <f t="shared" si="1702"/>
        <v>0</v>
      </c>
      <c r="AM582" s="339"/>
    </row>
    <row r="583" spans="1:39">
      <c r="B583" s="441" t="s">
        <v>307</v>
      </c>
      <c r="C583" s="306"/>
      <c r="D583" s="281"/>
      <c r="E583" s="281"/>
      <c r="F583" s="281"/>
      <c r="G583" s="281"/>
      <c r="H583" s="281"/>
      <c r="I583" s="281"/>
      <c r="J583" s="281"/>
      <c r="K583" s="281"/>
      <c r="L583" s="281"/>
      <c r="M583" s="281"/>
      <c r="N583" s="281"/>
      <c r="O583" s="359"/>
      <c r="P583" s="281"/>
      <c r="Q583" s="281"/>
      <c r="R583" s="281"/>
      <c r="S583" s="306"/>
      <c r="T583" s="311"/>
      <c r="U583" s="311"/>
      <c r="V583" s="281"/>
      <c r="W583" s="281"/>
      <c r="X583" s="311"/>
      <c r="Y583" s="293">
        <f>SUMPRODUCT(F410:F565,Y410:Y565)</f>
        <v>0</v>
      </c>
      <c r="Z583" s="293">
        <f>SUMPRODUCT(F410:F565,Z410:Z565)</f>
        <v>0</v>
      </c>
      <c r="AA583" s="293">
        <f t="shared" ref="AA583:AL583" si="1703">IF(AA408="kw",SUMPRODUCT($N$410:$N$565,$Q$410:$Q$565,AA410:AA565),SUMPRODUCT($F$410:$F$565,AA410:AA565))</f>
        <v>0</v>
      </c>
      <c r="AB583" s="293">
        <f t="shared" si="1703"/>
        <v>0</v>
      </c>
      <c r="AC583" s="293">
        <f t="shared" si="1703"/>
        <v>0</v>
      </c>
      <c r="AD583" s="293">
        <f t="shared" si="1703"/>
        <v>0</v>
      </c>
      <c r="AE583" s="293">
        <f t="shared" si="1703"/>
        <v>0</v>
      </c>
      <c r="AF583" s="293">
        <f t="shared" si="1703"/>
        <v>0</v>
      </c>
      <c r="AG583" s="293">
        <f t="shared" si="1703"/>
        <v>0</v>
      </c>
      <c r="AH583" s="293">
        <f t="shared" si="1703"/>
        <v>0</v>
      </c>
      <c r="AI583" s="293">
        <f t="shared" si="1703"/>
        <v>0</v>
      </c>
      <c r="AJ583" s="293">
        <f t="shared" si="1703"/>
        <v>0</v>
      </c>
      <c r="AK583" s="293">
        <f t="shared" si="1703"/>
        <v>0</v>
      </c>
      <c r="AL583" s="293">
        <f t="shared" si="1703"/>
        <v>0</v>
      </c>
      <c r="AM583" s="339"/>
    </row>
    <row r="584" spans="1:39">
      <c r="B584" s="442" t="s">
        <v>308</v>
      </c>
      <c r="C584" s="366"/>
      <c r="D584" s="386"/>
      <c r="E584" s="386"/>
      <c r="F584" s="386"/>
      <c r="G584" s="386"/>
      <c r="H584" s="386"/>
      <c r="I584" s="386"/>
      <c r="J584" s="386"/>
      <c r="K584" s="386"/>
      <c r="L584" s="386"/>
      <c r="M584" s="386"/>
      <c r="N584" s="386"/>
      <c r="O584" s="385"/>
      <c r="P584" s="386"/>
      <c r="Q584" s="386"/>
      <c r="R584" s="386"/>
      <c r="S584" s="366"/>
      <c r="T584" s="387"/>
      <c r="U584" s="387"/>
      <c r="V584" s="386"/>
      <c r="W584" s="386"/>
      <c r="X584" s="387"/>
      <c r="Y584" s="328">
        <f>SUMPRODUCT(G410:G565,Y410:Y565)</f>
        <v>0</v>
      </c>
      <c r="Z584" s="328">
        <f>SUMPRODUCT(G410:G565,Z410:Z565)</f>
        <v>0</v>
      </c>
      <c r="AA584" s="328">
        <f t="shared" ref="AA584:AL584" si="1704">IF(AA408="kw",SUMPRODUCT($N$410:$N$565,$R$410:$R$565,AA410:AA565),SUMPRODUCT($G$410:$G$565,AA410:AA565))</f>
        <v>0</v>
      </c>
      <c r="AB584" s="328">
        <f t="shared" si="1704"/>
        <v>0</v>
      </c>
      <c r="AC584" s="328">
        <f t="shared" si="1704"/>
        <v>0</v>
      </c>
      <c r="AD584" s="328">
        <f t="shared" si="1704"/>
        <v>0</v>
      </c>
      <c r="AE584" s="328">
        <f t="shared" si="1704"/>
        <v>0</v>
      </c>
      <c r="AF584" s="328">
        <f t="shared" si="1704"/>
        <v>0</v>
      </c>
      <c r="AG584" s="328">
        <f t="shared" si="1704"/>
        <v>0</v>
      </c>
      <c r="AH584" s="328">
        <f t="shared" si="1704"/>
        <v>0</v>
      </c>
      <c r="AI584" s="328">
        <f t="shared" si="1704"/>
        <v>0</v>
      </c>
      <c r="AJ584" s="328">
        <f t="shared" si="1704"/>
        <v>0</v>
      </c>
      <c r="AK584" s="328">
        <f t="shared" si="1704"/>
        <v>0</v>
      </c>
      <c r="AL584" s="328">
        <f t="shared" si="1704"/>
        <v>0</v>
      </c>
      <c r="AM584" s="388"/>
    </row>
    <row r="585" spans="1:39" ht="22.5" customHeight="1">
      <c r="B585" s="370" t="s">
        <v>593</v>
      </c>
      <c r="C585" s="389"/>
      <c r="D585" s="390"/>
      <c r="E585" s="390"/>
      <c r="F585" s="390"/>
      <c r="G585" s="390"/>
      <c r="H585" s="390"/>
      <c r="I585" s="390"/>
      <c r="J585" s="390"/>
      <c r="K585" s="390"/>
      <c r="L585" s="390"/>
      <c r="M585" s="390"/>
      <c r="N585" s="390"/>
      <c r="O585" s="390"/>
      <c r="P585" s="390"/>
      <c r="Q585" s="390"/>
      <c r="R585" s="390"/>
      <c r="S585" s="373"/>
      <c r="T585" s="374"/>
      <c r="U585" s="390"/>
      <c r="V585" s="390"/>
      <c r="W585" s="390"/>
      <c r="X585" s="390"/>
      <c r="Y585" s="411"/>
      <c r="Z585" s="411"/>
      <c r="AA585" s="411"/>
      <c r="AB585" s="411"/>
      <c r="AC585" s="411"/>
      <c r="AD585" s="411"/>
      <c r="AE585" s="411"/>
      <c r="AF585" s="411"/>
      <c r="AG585" s="411"/>
      <c r="AH585" s="411"/>
      <c r="AI585" s="411"/>
      <c r="AJ585" s="411"/>
      <c r="AK585" s="411"/>
      <c r="AL585" s="411"/>
      <c r="AM585" s="391"/>
    </row>
    <row r="588" spans="1:39" ht="15.75">
      <c r="B588" s="282" t="s">
        <v>310</v>
      </c>
      <c r="C588" s="283"/>
      <c r="D588" s="587" t="s">
        <v>527</v>
      </c>
      <c r="E588" s="255"/>
      <c r="F588" s="587"/>
      <c r="G588" s="255"/>
      <c r="H588" s="255"/>
      <c r="I588" s="255"/>
      <c r="J588" s="255"/>
      <c r="K588" s="255"/>
      <c r="L588" s="255"/>
      <c r="M588" s="255"/>
      <c r="N588" s="255"/>
      <c r="O588" s="283"/>
      <c r="P588" s="255"/>
      <c r="Q588" s="255"/>
      <c r="R588" s="255"/>
      <c r="S588" s="255"/>
      <c r="T588" s="255"/>
      <c r="U588" s="255"/>
      <c r="V588" s="255"/>
      <c r="W588" s="255"/>
      <c r="X588" s="255"/>
      <c r="Y588" s="272"/>
      <c r="Z588" s="269"/>
      <c r="AA588" s="269"/>
      <c r="AB588" s="269"/>
      <c r="AC588" s="269"/>
      <c r="AD588" s="269"/>
      <c r="AE588" s="269"/>
      <c r="AF588" s="269"/>
      <c r="AG588" s="269"/>
      <c r="AH588" s="269"/>
      <c r="AI588" s="269"/>
      <c r="AJ588" s="269"/>
      <c r="AK588" s="269"/>
      <c r="AL588" s="269"/>
    </row>
    <row r="589" spans="1:39" ht="33.75" customHeight="1">
      <c r="B589" s="826" t="s">
        <v>212</v>
      </c>
      <c r="C589" s="828" t="s">
        <v>33</v>
      </c>
      <c r="D589" s="286" t="s">
        <v>424</v>
      </c>
      <c r="E589" s="830" t="s">
        <v>210</v>
      </c>
      <c r="F589" s="831"/>
      <c r="G589" s="831"/>
      <c r="H589" s="831"/>
      <c r="I589" s="831"/>
      <c r="J589" s="831"/>
      <c r="K589" s="831"/>
      <c r="L589" s="831"/>
      <c r="M589" s="832"/>
      <c r="N589" s="836" t="s">
        <v>214</v>
      </c>
      <c r="O589" s="286" t="s">
        <v>425</v>
      </c>
      <c r="P589" s="830" t="s">
        <v>213</v>
      </c>
      <c r="Q589" s="831"/>
      <c r="R589" s="831"/>
      <c r="S589" s="831"/>
      <c r="T589" s="831"/>
      <c r="U589" s="831"/>
      <c r="V589" s="831"/>
      <c r="W589" s="831"/>
      <c r="X589" s="832"/>
      <c r="Y589" s="833" t="s">
        <v>244</v>
      </c>
      <c r="Z589" s="834"/>
      <c r="AA589" s="834"/>
      <c r="AB589" s="834"/>
      <c r="AC589" s="834"/>
      <c r="AD589" s="834"/>
      <c r="AE589" s="834"/>
      <c r="AF589" s="834"/>
      <c r="AG589" s="834"/>
      <c r="AH589" s="834"/>
      <c r="AI589" s="834"/>
      <c r="AJ589" s="834"/>
      <c r="AK589" s="834"/>
      <c r="AL589" s="834"/>
      <c r="AM589" s="835"/>
    </row>
    <row r="590" spans="1:39" ht="68.25" customHeight="1">
      <c r="B590" s="827"/>
      <c r="C590" s="829"/>
      <c r="D590" s="287">
        <v>2018</v>
      </c>
      <c r="E590" s="287">
        <v>2019</v>
      </c>
      <c r="F590" s="287">
        <v>2020</v>
      </c>
      <c r="G590" s="287">
        <v>2021</v>
      </c>
      <c r="H590" s="287">
        <v>2022</v>
      </c>
      <c r="I590" s="287">
        <v>2023</v>
      </c>
      <c r="J590" s="287">
        <v>2024</v>
      </c>
      <c r="K590" s="287">
        <v>2025</v>
      </c>
      <c r="L590" s="287">
        <v>2026</v>
      </c>
      <c r="M590" s="287">
        <v>2027</v>
      </c>
      <c r="N590" s="837"/>
      <c r="O590" s="287">
        <v>2018</v>
      </c>
      <c r="P590" s="287">
        <v>2019</v>
      </c>
      <c r="Q590" s="287">
        <v>2020</v>
      </c>
      <c r="R590" s="287">
        <v>2021</v>
      </c>
      <c r="S590" s="287">
        <v>2022</v>
      </c>
      <c r="T590" s="287">
        <v>2023</v>
      </c>
      <c r="U590" s="287">
        <v>2024</v>
      </c>
      <c r="V590" s="287">
        <v>2025</v>
      </c>
      <c r="W590" s="287">
        <v>2026</v>
      </c>
      <c r="X590" s="287">
        <v>2027</v>
      </c>
      <c r="Y590" s="287" t="str">
        <f>'1.  LRAMVA Summary'!D50</f>
        <v>Residential</v>
      </c>
      <c r="Z590" s="287" t="str">
        <f>'1.  LRAMVA Summary'!E50</f>
        <v>General Service &lt; 50 kW</v>
      </c>
      <c r="AA590" s="287" t="str">
        <f>'1.  LRAMVA Summary'!F50</f>
        <v>General Service 50 - 4,999 kW</v>
      </c>
      <c r="AB590" s="287" t="str">
        <f>'1.  LRAMVA Summary'!G50</f>
        <v>General Service 3,000 - 4,999 kW</v>
      </c>
      <c r="AC590" s="287" t="str">
        <f>'1.  LRAMVA Summary'!H50</f>
        <v>Large Use - Regular</v>
      </c>
      <c r="AD590" s="287" t="str">
        <f>'1.  LRAMVA Summary'!I50</f>
        <v>Large Use - 3TS</v>
      </c>
      <c r="AE590" s="287" t="str">
        <f>'1.  LRAMVA Summary'!J50</f>
        <v>Large Use - Ford Annex</v>
      </c>
      <c r="AF590" s="287" t="str">
        <f>'1.  LRAMVA Summary'!K50</f>
        <v>Other</v>
      </c>
      <c r="AG590" s="287" t="str">
        <f>'1.  LRAMVA Summary'!L50</f>
        <v/>
      </c>
      <c r="AH590" s="287" t="str">
        <f>'1.  LRAMVA Summary'!M50</f>
        <v/>
      </c>
      <c r="AI590" s="287" t="str">
        <f>'1.  LRAMVA Summary'!N50</f>
        <v/>
      </c>
      <c r="AJ590" s="287" t="str">
        <f>'1.  LRAMVA Summary'!O50</f>
        <v/>
      </c>
      <c r="AK590" s="287" t="str">
        <f>'1.  LRAMVA Summary'!P50</f>
        <v/>
      </c>
      <c r="AL590" s="287" t="str">
        <f>'1.  LRAMVA Summary'!Q50</f>
        <v/>
      </c>
      <c r="AM590" s="289" t="str">
        <f>'1.  LRAMVA Summary'!R50</f>
        <v>Total</v>
      </c>
    </row>
    <row r="591" spans="1:39" ht="15.75" customHeight="1">
      <c r="A591" s="529"/>
      <c r="B591" s="516" t="s">
        <v>505</v>
      </c>
      <c r="C591" s="291"/>
      <c r="D591" s="291"/>
      <c r="E591" s="291"/>
      <c r="F591" s="291"/>
      <c r="G591" s="291"/>
      <c r="H591" s="291"/>
      <c r="I591" s="291"/>
      <c r="J591" s="291"/>
      <c r="K591" s="291"/>
      <c r="L591" s="291"/>
      <c r="M591" s="291"/>
      <c r="N591" s="292"/>
      <c r="O591" s="291"/>
      <c r="P591" s="291"/>
      <c r="Q591" s="291"/>
      <c r="R591" s="291"/>
      <c r="S591" s="291"/>
      <c r="T591" s="291"/>
      <c r="U591" s="291"/>
      <c r="V591" s="291"/>
      <c r="W591" s="291"/>
      <c r="X591" s="291"/>
      <c r="Y591" s="293" t="str">
        <f>'1.  LRAMVA Summary'!D51</f>
        <v>kWh</v>
      </c>
      <c r="Z591" s="293" t="str">
        <f>'1.  LRAMVA Summary'!E51</f>
        <v>kWh</v>
      </c>
      <c r="AA591" s="293" t="str">
        <f>'1.  LRAMVA Summary'!F51</f>
        <v>kW</v>
      </c>
      <c r="AB591" s="293" t="str">
        <f>'1.  LRAMVA Summary'!G51</f>
        <v>kW</v>
      </c>
      <c r="AC591" s="293" t="str">
        <f>'1.  LRAMVA Summary'!H51</f>
        <v>kW</v>
      </c>
      <c r="AD591" s="293" t="str">
        <f>'1.  LRAMVA Summary'!I51</f>
        <v>kW</v>
      </c>
      <c r="AE591" s="293" t="str">
        <f>'1.  LRAMVA Summary'!J51</f>
        <v>kW</v>
      </c>
      <c r="AF591" s="293" t="str">
        <f>'1.  LRAMVA Summary'!K51</f>
        <v>kW</v>
      </c>
      <c r="AG591" s="293">
        <f>'1.  LRAMVA Summary'!L51</f>
        <v>0</v>
      </c>
      <c r="AH591" s="293">
        <f>'1.  LRAMVA Summary'!M51</f>
        <v>0</v>
      </c>
      <c r="AI591" s="293">
        <f>'1.  LRAMVA Summary'!N51</f>
        <v>0</v>
      </c>
      <c r="AJ591" s="293">
        <f>'1.  LRAMVA Summary'!O51</f>
        <v>0</v>
      </c>
      <c r="AK591" s="293">
        <f>'1.  LRAMVA Summary'!P51</f>
        <v>0</v>
      </c>
      <c r="AL591" s="293">
        <f>'1.  LRAMVA Summary'!Q51</f>
        <v>0</v>
      </c>
      <c r="AM591" s="294"/>
    </row>
    <row r="592" spans="1:39" ht="15.75" hidden="1" outlineLevel="1">
      <c r="A592" s="529"/>
      <c r="B592" s="506" t="s">
        <v>498</v>
      </c>
      <c r="C592" s="291"/>
      <c r="D592" s="291"/>
      <c r="E592" s="291"/>
      <c r="F592" s="291"/>
      <c r="G592" s="291"/>
      <c r="H592" s="291"/>
      <c r="I592" s="291"/>
      <c r="J592" s="291"/>
      <c r="K592" s="291"/>
      <c r="L592" s="291"/>
      <c r="M592" s="291"/>
      <c r="N592" s="292"/>
      <c r="O592" s="291"/>
      <c r="P592" s="291"/>
      <c r="Q592" s="291"/>
      <c r="R592" s="291"/>
      <c r="S592" s="291"/>
      <c r="T592" s="291"/>
      <c r="U592" s="291"/>
      <c r="V592" s="291"/>
      <c r="W592" s="291"/>
      <c r="X592" s="291"/>
      <c r="Y592" s="293"/>
      <c r="Z592" s="293"/>
      <c r="AA592" s="293"/>
      <c r="AB592" s="293"/>
      <c r="AC592" s="293"/>
      <c r="AD592" s="293"/>
      <c r="AE592" s="293"/>
      <c r="AF592" s="293"/>
      <c r="AG592" s="293"/>
      <c r="AH592" s="293"/>
      <c r="AI592" s="293"/>
      <c r="AJ592" s="293"/>
      <c r="AK592" s="293"/>
      <c r="AL592" s="293"/>
      <c r="AM592" s="294"/>
    </row>
    <row r="593" spans="1:39" hidden="1" outlineLevel="1">
      <c r="A593" s="529">
        <v>1</v>
      </c>
      <c r="B593" s="430" t="s">
        <v>95</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29"/>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05">Z593</f>
        <v>0</v>
      </c>
      <c r="AA594" s="413">
        <f t="shared" ref="AA594" si="1706">AA593</f>
        <v>0</v>
      </c>
      <c r="AB594" s="413">
        <f t="shared" ref="AB594" si="1707">AB593</f>
        <v>0</v>
      </c>
      <c r="AC594" s="413">
        <f t="shared" ref="AC594" si="1708">AC593</f>
        <v>0</v>
      </c>
      <c r="AD594" s="413">
        <f t="shared" ref="AD594" si="1709">AD593</f>
        <v>0</v>
      </c>
      <c r="AE594" s="413">
        <f t="shared" ref="AE594" si="1710">AE593</f>
        <v>0</v>
      </c>
      <c r="AF594" s="413">
        <f t="shared" ref="AF594" si="1711">AF593</f>
        <v>0</v>
      </c>
      <c r="AG594" s="413">
        <f t="shared" ref="AG594" si="1712">AG593</f>
        <v>0</v>
      </c>
      <c r="AH594" s="413">
        <f t="shared" ref="AH594" si="1713">AH593</f>
        <v>0</v>
      </c>
      <c r="AI594" s="413">
        <f t="shared" ref="AI594" si="1714">AI593</f>
        <v>0</v>
      </c>
      <c r="AJ594" s="413">
        <f t="shared" ref="AJ594" si="1715">AJ593</f>
        <v>0</v>
      </c>
      <c r="AK594" s="413">
        <f t="shared" ref="AK594" si="1716">AK593</f>
        <v>0</v>
      </c>
      <c r="AL594" s="413">
        <f t="shared" ref="AL594" si="1717">AL593</f>
        <v>0</v>
      </c>
      <c r="AM594" s="299"/>
    </row>
    <row r="595" spans="1:39" ht="15.75" hidden="1" outlineLevel="1">
      <c r="A595" s="529"/>
      <c r="B595" s="300"/>
      <c r="C595" s="301"/>
      <c r="D595" s="301"/>
      <c r="E595" s="301"/>
      <c r="F595" s="301"/>
      <c r="G595" s="301"/>
      <c r="H595" s="301"/>
      <c r="I595" s="301"/>
      <c r="J595" s="301"/>
      <c r="K595" s="301"/>
      <c r="L595" s="301"/>
      <c r="M595" s="301"/>
      <c r="N595" s="302"/>
      <c r="O595" s="301"/>
      <c r="P595" s="301"/>
      <c r="Q595" s="301"/>
      <c r="R595" s="301"/>
      <c r="S595" s="301"/>
      <c r="T595" s="301"/>
      <c r="U595" s="301"/>
      <c r="V595" s="301"/>
      <c r="W595" s="301"/>
      <c r="X595" s="301"/>
      <c r="Y595" s="414"/>
      <c r="Z595" s="415"/>
      <c r="AA595" s="415"/>
      <c r="AB595" s="415"/>
      <c r="AC595" s="415"/>
      <c r="AD595" s="415"/>
      <c r="AE595" s="415"/>
      <c r="AF595" s="415"/>
      <c r="AG595" s="415"/>
      <c r="AH595" s="415"/>
      <c r="AI595" s="415"/>
      <c r="AJ595" s="415"/>
      <c r="AK595" s="415"/>
      <c r="AL595" s="415"/>
      <c r="AM595" s="304"/>
    </row>
    <row r="596" spans="1:39" hidden="1" outlineLevel="1">
      <c r="A596" s="529">
        <v>2</v>
      </c>
      <c r="B596" s="430" t="s">
        <v>96</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29"/>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18">Z596</f>
        <v>0</v>
      </c>
      <c r="AA597" s="413">
        <f t="shared" ref="AA597" si="1719">AA596</f>
        <v>0</v>
      </c>
      <c r="AB597" s="413">
        <f t="shared" ref="AB597" si="1720">AB596</f>
        <v>0</v>
      </c>
      <c r="AC597" s="413">
        <f t="shared" ref="AC597" si="1721">AC596</f>
        <v>0</v>
      </c>
      <c r="AD597" s="413">
        <f t="shared" ref="AD597" si="1722">AD596</f>
        <v>0</v>
      </c>
      <c r="AE597" s="413">
        <f t="shared" ref="AE597" si="1723">AE596</f>
        <v>0</v>
      </c>
      <c r="AF597" s="413">
        <f t="shared" ref="AF597" si="1724">AF596</f>
        <v>0</v>
      </c>
      <c r="AG597" s="413">
        <f t="shared" ref="AG597" si="1725">AG596</f>
        <v>0</v>
      </c>
      <c r="AH597" s="413">
        <f t="shared" ref="AH597" si="1726">AH596</f>
        <v>0</v>
      </c>
      <c r="AI597" s="413">
        <f t="shared" ref="AI597" si="1727">AI596</f>
        <v>0</v>
      </c>
      <c r="AJ597" s="413">
        <f t="shared" ref="AJ597" si="1728">AJ596</f>
        <v>0</v>
      </c>
      <c r="AK597" s="413">
        <f t="shared" ref="AK597" si="1729">AK596</f>
        <v>0</v>
      </c>
      <c r="AL597" s="413">
        <f t="shared" ref="AL597" si="1730">AL596</f>
        <v>0</v>
      </c>
      <c r="AM597" s="299"/>
    </row>
    <row r="598" spans="1:39" ht="15.75" hidden="1" outlineLevel="1">
      <c r="A598" s="529"/>
      <c r="B598" s="300"/>
      <c r="C598" s="301"/>
      <c r="D598" s="306"/>
      <c r="E598" s="306"/>
      <c r="F598" s="306"/>
      <c r="G598" s="306"/>
      <c r="H598" s="306"/>
      <c r="I598" s="306"/>
      <c r="J598" s="306"/>
      <c r="K598" s="306"/>
      <c r="L598" s="306"/>
      <c r="M598" s="306"/>
      <c r="N598" s="302"/>
      <c r="O598" s="306"/>
      <c r="P598" s="306"/>
      <c r="Q598" s="306"/>
      <c r="R598" s="306"/>
      <c r="S598" s="306"/>
      <c r="T598" s="306"/>
      <c r="U598" s="306"/>
      <c r="V598" s="306"/>
      <c r="W598" s="306"/>
      <c r="X598" s="306"/>
      <c r="Y598" s="414"/>
      <c r="Z598" s="415"/>
      <c r="AA598" s="415"/>
      <c r="AB598" s="415"/>
      <c r="AC598" s="415"/>
      <c r="AD598" s="415"/>
      <c r="AE598" s="415"/>
      <c r="AF598" s="415"/>
      <c r="AG598" s="415"/>
      <c r="AH598" s="415"/>
      <c r="AI598" s="415"/>
      <c r="AJ598" s="415"/>
      <c r="AK598" s="415"/>
      <c r="AL598" s="415"/>
      <c r="AM598" s="304"/>
    </row>
    <row r="599" spans="1:39" hidden="1" outlineLevel="1">
      <c r="A599" s="529">
        <v>3</v>
      </c>
      <c r="B599" s="430" t="s">
        <v>97</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29"/>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31">Z599</f>
        <v>0</v>
      </c>
      <c r="AA600" s="413">
        <f t="shared" ref="AA600" si="1732">AA599</f>
        <v>0</v>
      </c>
      <c r="AB600" s="413">
        <f t="shared" ref="AB600" si="1733">AB599</f>
        <v>0</v>
      </c>
      <c r="AC600" s="413">
        <f t="shared" ref="AC600" si="1734">AC599</f>
        <v>0</v>
      </c>
      <c r="AD600" s="413">
        <f t="shared" ref="AD600" si="1735">AD599</f>
        <v>0</v>
      </c>
      <c r="AE600" s="413">
        <f t="shared" ref="AE600" si="1736">AE599</f>
        <v>0</v>
      </c>
      <c r="AF600" s="413">
        <f t="shared" ref="AF600" si="1737">AF599</f>
        <v>0</v>
      </c>
      <c r="AG600" s="413">
        <f t="shared" ref="AG600" si="1738">AG599</f>
        <v>0</v>
      </c>
      <c r="AH600" s="413">
        <f t="shared" ref="AH600" si="1739">AH599</f>
        <v>0</v>
      </c>
      <c r="AI600" s="413">
        <f t="shared" ref="AI600" si="1740">AI599</f>
        <v>0</v>
      </c>
      <c r="AJ600" s="413">
        <f t="shared" ref="AJ600" si="1741">AJ599</f>
        <v>0</v>
      </c>
      <c r="AK600" s="413">
        <f t="shared" ref="AK600" si="1742">AK599</f>
        <v>0</v>
      </c>
      <c r="AL600" s="413">
        <f t="shared" ref="AL600" si="1743">AL599</f>
        <v>0</v>
      </c>
      <c r="AM600" s="299"/>
    </row>
    <row r="601" spans="1:39" hidden="1" outlineLevel="1">
      <c r="A601" s="529"/>
      <c r="B601" s="296"/>
      <c r="C601" s="307"/>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14"/>
      <c r="Z601" s="414"/>
      <c r="AA601" s="414"/>
      <c r="AB601" s="414"/>
      <c r="AC601" s="414"/>
      <c r="AD601" s="414"/>
      <c r="AE601" s="414"/>
      <c r="AF601" s="414"/>
      <c r="AG601" s="414"/>
      <c r="AH601" s="414"/>
      <c r="AI601" s="414"/>
      <c r="AJ601" s="414"/>
      <c r="AK601" s="414"/>
      <c r="AL601" s="414"/>
      <c r="AM601" s="308"/>
    </row>
    <row r="602" spans="1:39" hidden="1" outlineLevel="1">
      <c r="A602" s="529">
        <v>4</v>
      </c>
      <c r="B602" s="430" t="s">
        <v>98</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idden="1" outlineLevel="1">
      <c r="A603" s="529"/>
      <c r="B603" s="296" t="s">
        <v>311</v>
      </c>
      <c r="C603" s="293" t="s">
        <v>164</v>
      </c>
      <c r="D603" s="297"/>
      <c r="E603" s="297"/>
      <c r="F603" s="297"/>
      <c r="G603" s="297"/>
      <c r="H603" s="297"/>
      <c r="I603" s="297"/>
      <c r="J603" s="297"/>
      <c r="K603" s="297"/>
      <c r="L603" s="297"/>
      <c r="M603" s="297"/>
      <c r="N603" s="470"/>
      <c r="O603" s="297"/>
      <c r="P603" s="297"/>
      <c r="Q603" s="297"/>
      <c r="R603" s="297"/>
      <c r="S603" s="297"/>
      <c r="T603" s="297"/>
      <c r="U603" s="297"/>
      <c r="V603" s="297"/>
      <c r="W603" s="297"/>
      <c r="X603" s="297"/>
      <c r="Y603" s="413">
        <f>Y602</f>
        <v>0</v>
      </c>
      <c r="Z603" s="413">
        <f t="shared" ref="Z603" si="1744">Z602</f>
        <v>0</v>
      </c>
      <c r="AA603" s="413">
        <f t="shared" ref="AA603" si="1745">AA602</f>
        <v>0</v>
      </c>
      <c r="AB603" s="413">
        <f t="shared" ref="AB603" si="1746">AB602</f>
        <v>0</v>
      </c>
      <c r="AC603" s="413">
        <f t="shared" ref="AC603" si="1747">AC602</f>
        <v>0</v>
      </c>
      <c r="AD603" s="413">
        <f t="shared" ref="AD603" si="1748">AD602</f>
        <v>0</v>
      </c>
      <c r="AE603" s="413">
        <f t="shared" ref="AE603" si="1749">AE602</f>
        <v>0</v>
      </c>
      <c r="AF603" s="413">
        <f t="shared" ref="AF603" si="1750">AF602</f>
        <v>0</v>
      </c>
      <c r="AG603" s="413">
        <f t="shared" ref="AG603" si="1751">AG602</f>
        <v>0</v>
      </c>
      <c r="AH603" s="413">
        <f t="shared" ref="AH603" si="1752">AH602</f>
        <v>0</v>
      </c>
      <c r="AI603" s="413">
        <f t="shared" ref="AI603" si="1753">AI602</f>
        <v>0</v>
      </c>
      <c r="AJ603" s="413">
        <f t="shared" ref="AJ603" si="1754">AJ602</f>
        <v>0</v>
      </c>
      <c r="AK603" s="413">
        <f t="shared" ref="AK603" si="1755">AK602</f>
        <v>0</v>
      </c>
      <c r="AL603" s="413">
        <f t="shared" ref="AL603" si="1756">AL602</f>
        <v>0</v>
      </c>
      <c r="AM603" s="299"/>
    </row>
    <row r="604" spans="1:39" hidden="1" outlineLevel="1">
      <c r="A604" s="529"/>
      <c r="B604" s="296"/>
      <c r="C604" s="307"/>
      <c r="D604" s="306"/>
      <c r="E604" s="306"/>
      <c r="F604" s="306"/>
      <c r="G604" s="306"/>
      <c r="H604" s="306"/>
      <c r="I604" s="306"/>
      <c r="J604" s="306"/>
      <c r="K604" s="306"/>
      <c r="L604" s="306"/>
      <c r="M604" s="306"/>
      <c r="N604" s="293"/>
      <c r="O604" s="306"/>
      <c r="P604" s="306"/>
      <c r="Q604" s="306"/>
      <c r="R604" s="306"/>
      <c r="S604" s="306"/>
      <c r="T604" s="306"/>
      <c r="U604" s="306"/>
      <c r="V604" s="306"/>
      <c r="W604" s="306"/>
      <c r="X604" s="306"/>
      <c r="Y604" s="414"/>
      <c r="Z604" s="414"/>
      <c r="AA604" s="414"/>
      <c r="AB604" s="414"/>
      <c r="AC604" s="414"/>
      <c r="AD604" s="414"/>
      <c r="AE604" s="414"/>
      <c r="AF604" s="414"/>
      <c r="AG604" s="414"/>
      <c r="AH604" s="414"/>
      <c r="AI604" s="414"/>
      <c r="AJ604" s="414"/>
      <c r="AK604" s="414"/>
      <c r="AL604" s="414"/>
      <c r="AM604" s="308"/>
    </row>
    <row r="605" spans="1:39" ht="15.75" hidden="1" customHeight="1" outlineLevel="1">
      <c r="A605" s="529">
        <v>5</v>
      </c>
      <c r="B605" s="430" t="s">
        <v>99</v>
      </c>
      <c r="C605" s="293" t="s">
        <v>25</v>
      </c>
      <c r="D605" s="297"/>
      <c r="E605" s="297"/>
      <c r="F605" s="297"/>
      <c r="G605" s="297"/>
      <c r="H605" s="297"/>
      <c r="I605" s="297"/>
      <c r="J605" s="297"/>
      <c r="K605" s="297"/>
      <c r="L605" s="297"/>
      <c r="M605" s="297"/>
      <c r="N605" s="293"/>
      <c r="O605" s="297"/>
      <c r="P605" s="297"/>
      <c r="Q605" s="297"/>
      <c r="R605" s="297"/>
      <c r="S605" s="297"/>
      <c r="T605" s="297"/>
      <c r="U605" s="297"/>
      <c r="V605" s="297"/>
      <c r="W605" s="297"/>
      <c r="X605" s="297"/>
      <c r="Y605" s="412"/>
      <c r="Z605" s="412"/>
      <c r="AA605" s="412"/>
      <c r="AB605" s="412"/>
      <c r="AC605" s="412"/>
      <c r="AD605" s="412"/>
      <c r="AE605" s="412"/>
      <c r="AF605" s="412"/>
      <c r="AG605" s="412"/>
      <c r="AH605" s="412"/>
      <c r="AI605" s="412"/>
      <c r="AJ605" s="412"/>
      <c r="AK605" s="412"/>
      <c r="AL605" s="412"/>
      <c r="AM605" s="298">
        <f>SUM(Y605:AL605)</f>
        <v>0</v>
      </c>
    </row>
    <row r="606" spans="1:39" hidden="1" outlineLevel="1">
      <c r="A606" s="529"/>
      <c r="B606" s="296" t="s">
        <v>311</v>
      </c>
      <c r="C606" s="293" t="s">
        <v>164</v>
      </c>
      <c r="D606" s="297"/>
      <c r="E606" s="297"/>
      <c r="F606" s="297"/>
      <c r="G606" s="297"/>
      <c r="H606" s="297"/>
      <c r="I606" s="297"/>
      <c r="J606" s="297"/>
      <c r="K606" s="297"/>
      <c r="L606" s="297"/>
      <c r="M606" s="297"/>
      <c r="N606" s="470"/>
      <c r="O606" s="297"/>
      <c r="P606" s="297"/>
      <c r="Q606" s="297"/>
      <c r="R606" s="297"/>
      <c r="S606" s="297"/>
      <c r="T606" s="297"/>
      <c r="U606" s="297"/>
      <c r="V606" s="297"/>
      <c r="W606" s="297"/>
      <c r="X606" s="297"/>
      <c r="Y606" s="413">
        <f>Y605</f>
        <v>0</v>
      </c>
      <c r="Z606" s="413">
        <f t="shared" ref="Z606" si="1757">Z605</f>
        <v>0</v>
      </c>
      <c r="AA606" s="413">
        <f t="shared" ref="AA606" si="1758">AA605</f>
        <v>0</v>
      </c>
      <c r="AB606" s="413">
        <f t="shared" ref="AB606" si="1759">AB605</f>
        <v>0</v>
      </c>
      <c r="AC606" s="413">
        <f t="shared" ref="AC606" si="1760">AC605</f>
        <v>0</v>
      </c>
      <c r="AD606" s="413">
        <f t="shared" ref="AD606" si="1761">AD605</f>
        <v>0</v>
      </c>
      <c r="AE606" s="413">
        <f t="shared" ref="AE606" si="1762">AE605</f>
        <v>0</v>
      </c>
      <c r="AF606" s="413">
        <f t="shared" ref="AF606" si="1763">AF605</f>
        <v>0</v>
      </c>
      <c r="AG606" s="413">
        <f t="shared" ref="AG606" si="1764">AG605</f>
        <v>0</v>
      </c>
      <c r="AH606" s="413">
        <f t="shared" ref="AH606" si="1765">AH605</f>
        <v>0</v>
      </c>
      <c r="AI606" s="413">
        <f t="shared" ref="AI606" si="1766">AI605</f>
        <v>0</v>
      </c>
      <c r="AJ606" s="413">
        <f t="shared" ref="AJ606" si="1767">AJ605</f>
        <v>0</v>
      </c>
      <c r="AK606" s="413">
        <f t="shared" ref="AK606" si="1768">AK605</f>
        <v>0</v>
      </c>
      <c r="AL606" s="413">
        <f t="shared" ref="AL606" si="1769">AL605</f>
        <v>0</v>
      </c>
      <c r="AM606" s="299"/>
    </row>
    <row r="607" spans="1:39" hidden="1" outlineLevel="1">
      <c r="A607" s="529"/>
      <c r="B607" s="296"/>
      <c r="C607" s="293"/>
      <c r="D607" s="293"/>
      <c r="E607" s="293"/>
      <c r="F607" s="293"/>
      <c r="G607" s="293"/>
      <c r="H607" s="293"/>
      <c r="I607" s="293"/>
      <c r="J607" s="293"/>
      <c r="K607" s="293"/>
      <c r="L607" s="293"/>
      <c r="M607" s="293"/>
      <c r="N607" s="293"/>
      <c r="O607" s="293"/>
      <c r="P607" s="293"/>
      <c r="Q607" s="293"/>
      <c r="R607" s="293"/>
      <c r="S607" s="293"/>
      <c r="T607" s="293"/>
      <c r="U607" s="293"/>
      <c r="V607" s="293"/>
      <c r="W607" s="293"/>
      <c r="X607" s="293"/>
      <c r="Y607" s="424"/>
      <c r="Z607" s="425"/>
      <c r="AA607" s="425"/>
      <c r="AB607" s="425"/>
      <c r="AC607" s="425"/>
      <c r="AD607" s="425"/>
      <c r="AE607" s="425"/>
      <c r="AF607" s="425"/>
      <c r="AG607" s="425"/>
      <c r="AH607" s="425"/>
      <c r="AI607" s="425"/>
      <c r="AJ607" s="425"/>
      <c r="AK607" s="425"/>
      <c r="AL607" s="425"/>
      <c r="AM607" s="299"/>
    </row>
    <row r="608" spans="1:39" ht="15.75" hidden="1" outlineLevel="1">
      <c r="A608" s="529"/>
      <c r="B608" s="321" t="s">
        <v>499</v>
      </c>
      <c r="C608" s="291"/>
      <c r="D608" s="291"/>
      <c r="E608" s="291"/>
      <c r="F608" s="291"/>
      <c r="G608" s="291"/>
      <c r="H608" s="291"/>
      <c r="I608" s="291"/>
      <c r="J608" s="291"/>
      <c r="K608" s="291"/>
      <c r="L608" s="291"/>
      <c r="M608" s="291"/>
      <c r="N608" s="292"/>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294"/>
    </row>
    <row r="609" spans="1:39" hidden="1" outlineLevel="1">
      <c r="A609" s="529">
        <v>6</v>
      </c>
      <c r="B609" s="430" t="s">
        <v>100</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29"/>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70">Z609</f>
        <v>0</v>
      </c>
      <c r="AA610" s="413">
        <f t="shared" ref="AA610" si="1771">AA609</f>
        <v>0</v>
      </c>
      <c r="AB610" s="413">
        <f t="shared" ref="AB610" si="1772">AB609</f>
        <v>0</v>
      </c>
      <c r="AC610" s="413">
        <f t="shared" ref="AC610" si="1773">AC609</f>
        <v>0</v>
      </c>
      <c r="AD610" s="413">
        <f t="shared" ref="AD610" si="1774">AD609</f>
        <v>0</v>
      </c>
      <c r="AE610" s="413">
        <f t="shared" ref="AE610" si="1775">AE609</f>
        <v>0</v>
      </c>
      <c r="AF610" s="413">
        <f t="shared" ref="AF610" si="1776">AF609</f>
        <v>0</v>
      </c>
      <c r="AG610" s="413">
        <f t="shared" ref="AG610" si="1777">AG609</f>
        <v>0</v>
      </c>
      <c r="AH610" s="413">
        <f t="shared" ref="AH610" si="1778">AH609</f>
        <v>0</v>
      </c>
      <c r="AI610" s="413">
        <f t="shared" ref="AI610" si="1779">AI609</f>
        <v>0</v>
      </c>
      <c r="AJ610" s="413">
        <f t="shared" ref="AJ610" si="1780">AJ609</f>
        <v>0</v>
      </c>
      <c r="AK610" s="413">
        <f t="shared" ref="AK610" si="1781">AK609</f>
        <v>0</v>
      </c>
      <c r="AL610" s="413">
        <f t="shared" ref="AL610" si="1782">AL609</f>
        <v>0</v>
      </c>
      <c r="AM610" s="313"/>
    </row>
    <row r="611" spans="1:39" hidden="1" outlineLevel="1">
      <c r="A611" s="529"/>
      <c r="B611" s="312"/>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8"/>
      <c r="AA611" s="418"/>
      <c r="AB611" s="418"/>
      <c r="AC611" s="418"/>
      <c r="AD611" s="418"/>
      <c r="AE611" s="418"/>
      <c r="AF611" s="418"/>
      <c r="AG611" s="418"/>
      <c r="AH611" s="418"/>
      <c r="AI611" s="418"/>
      <c r="AJ611" s="418"/>
      <c r="AK611" s="418"/>
      <c r="AL611" s="418"/>
      <c r="AM611" s="315"/>
    </row>
    <row r="612" spans="1:39" ht="30" hidden="1" outlineLevel="1">
      <c r="A612" s="529">
        <v>7</v>
      </c>
      <c r="B612" s="430" t="s">
        <v>101</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29"/>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783">Z612</f>
        <v>0</v>
      </c>
      <c r="AA613" s="413">
        <f t="shared" ref="AA613" si="1784">AA612</f>
        <v>0</v>
      </c>
      <c r="AB613" s="413">
        <f t="shared" ref="AB613" si="1785">AB612</f>
        <v>0</v>
      </c>
      <c r="AC613" s="413">
        <f t="shared" ref="AC613" si="1786">AC612</f>
        <v>0</v>
      </c>
      <c r="AD613" s="413">
        <f t="shared" ref="AD613" si="1787">AD612</f>
        <v>0</v>
      </c>
      <c r="AE613" s="413">
        <f t="shared" ref="AE613" si="1788">AE612</f>
        <v>0</v>
      </c>
      <c r="AF613" s="413">
        <f t="shared" ref="AF613" si="1789">AF612</f>
        <v>0</v>
      </c>
      <c r="AG613" s="413">
        <f t="shared" ref="AG613" si="1790">AG612</f>
        <v>0</v>
      </c>
      <c r="AH613" s="413">
        <f t="shared" ref="AH613" si="1791">AH612</f>
        <v>0</v>
      </c>
      <c r="AI613" s="413">
        <f t="shared" ref="AI613" si="1792">AI612</f>
        <v>0</v>
      </c>
      <c r="AJ613" s="413">
        <f t="shared" ref="AJ613" si="1793">AJ612</f>
        <v>0</v>
      </c>
      <c r="AK613" s="413">
        <f t="shared" ref="AK613" si="1794">AK612</f>
        <v>0</v>
      </c>
      <c r="AL613" s="413">
        <f t="shared" ref="AL613" si="1795">AL612</f>
        <v>0</v>
      </c>
      <c r="AM613" s="313"/>
    </row>
    <row r="614" spans="1:39" hidden="1" outlineLevel="1">
      <c r="A614" s="529"/>
      <c r="B614" s="316"/>
      <c r="C614" s="314"/>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418"/>
      <c r="Z614" s="419"/>
      <c r="AA614" s="418"/>
      <c r="AB614" s="418"/>
      <c r="AC614" s="418"/>
      <c r="AD614" s="418"/>
      <c r="AE614" s="418"/>
      <c r="AF614" s="418"/>
      <c r="AG614" s="418"/>
      <c r="AH614" s="418"/>
      <c r="AI614" s="418"/>
      <c r="AJ614" s="418"/>
      <c r="AK614" s="418"/>
      <c r="AL614" s="418"/>
      <c r="AM614" s="315"/>
    </row>
    <row r="615" spans="1:39" ht="30" hidden="1" outlineLevel="1">
      <c r="A615" s="529">
        <v>8</v>
      </c>
      <c r="B615" s="430" t="s">
        <v>102</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29"/>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796">Z615</f>
        <v>0</v>
      </c>
      <c r="AA616" s="413">
        <f t="shared" ref="AA616" si="1797">AA615</f>
        <v>0</v>
      </c>
      <c r="AB616" s="413">
        <f t="shared" ref="AB616" si="1798">AB615</f>
        <v>0</v>
      </c>
      <c r="AC616" s="413">
        <f t="shared" ref="AC616" si="1799">AC615</f>
        <v>0</v>
      </c>
      <c r="AD616" s="413">
        <f t="shared" ref="AD616" si="1800">AD615</f>
        <v>0</v>
      </c>
      <c r="AE616" s="413">
        <f t="shared" ref="AE616" si="1801">AE615</f>
        <v>0</v>
      </c>
      <c r="AF616" s="413">
        <f t="shared" ref="AF616" si="1802">AF615</f>
        <v>0</v>
      </c>
      <c r="AG616" s="413">
        <f t="shared" ref="AG616" si="1803">AG615</f>
        <v>0</v>
      </c>
      <c r="AH616" s="413">
        <f t="shared" ref="AH616" si="1804">AH615</f>
        <v>0</v>
      </c>
      <c r="AI616" s="413">
        <f t="shared" ref="AI616" si="1805">AI615</f>
        <v>0</v>
      </c>
      <c r="AJ616" s="413">
        <f t="shared" ref="AJ616" si="1806">AJ615</f>
        <v>0</v>
      </c>
      <c r="AK616" s="413">
        <f t="shared" ref="AK616" si="1807">AK615</f>
        <v>0</v>
      </c>
      <c r="AL616" s="413">
        <f t="shared" ref="AL616" si="1808">AL615</f>
        <v>0</v>
      </c>
      <c r="AM616" s="313"/>
    </row>
    <row r="617" spans="1:39" hidden="1" outlineLevel="1">
      <c r="A617" s="529"/>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30" hidden="1" outlineLevel="1">
      <c r="A618" s="529">
        <v>9</v>
      </c>
      <c r="B618" s="430" t="s">
        <v>103</v>
      </c>
      <c r="C618" s="293" t="s">
        <v>25</v>
      </c>
      <c r="D618" s="297"/>
      <c r="E618" s="297"/>
      <c r="F618" s="297"/>
      <c r="G618" s="297"/>
      <c r="H618" s="297"/>
      <c r="I618" s="297"/>
      <c r="J618" s="297"/>
      <c r="K618" s="297"/>
      <c r="L618" s="297"/>
      <c r="M618" s="297"/>
      <c r="N618" s="297">
        <v>12</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idden="1" outlineLevel="1">
      <c r="A619" s="529"/>
      <c r="B619" s="296" t="s">
        <v>311</v>
      </c>
      <c r="C619" s="293" t="s">
        <v>164</v>
      </c>
      <c r="D619" s="297"/>
      <c r="E619" s="297"/>
      <c r="F619" s="297"/>
      <c r="G619" s="297"/>
      <c r="H619" s="297"/>
      <c r="I619" s="297"/>
      <c r="J619" s="297"/>
      <c r="K619" s="297"/>
      <c r="L619" s="297"/>
      <c r="M619" s="297"/>
      <c r="N619" s="297">
        <f>N618</f>
        <v>12</v>
      </c>
      <c r="O619" s="297"/>
      <c r="P619" s="297"/>
      <c r="Q619" s="297"/>
      <c r="R619" s="297"/>
      <c r="S619" s="297"/>
      <c r="T619" s="297"/>
      <c r="U619" s="297"/>
      <c r="V619" s="297"/>
      <c r="W619" s="297"/>
      <c r="X619" s="297"/>
      <c r="Y619" s="413">
        <f>Y618</f>
        <v>0</v>
      </c>
      <c r="Z619" s="413">
        <f t="shared" ref="Z619" si="1809">Z618</f>
        <v>0</v>
      </c>
      <c r="AA619" s="413">
        <f t="shared" ref="AA619" si="1810">AA618</f>
        <v>0</v>
      </c>
      <c r="AB619" s="413">
        <f t="shared" ref="AB619" si="1811">AB618</f>
        <v>0</v>
      </c>
      <c r="AC619" s="413">
        <f t="shared" ref="AC619" si="1812">AC618</f>
        <v>0</v>
      </c>
      <c r="AD619" s="413">
        <f t="shared" ref="AD619" si="1813">AD618</f>
        <v>0</v>
      </c>
      <c r="AE619" s="413">
        <f t="shared" ref="AE619" si="1814">AE618</f>
        <v>0</v>
      </c>
      <c r="AF619" s="413">
        <f t="shared" ref="AF619" si="1815">AF618</f>
        <v>0</v>
      </c>
      <c r="AG619" s="413">
        <f t="shared" ref="AG619" si="1816">AG618</f>
        <v>0</v>
      </c>
      <c r="AH619" s="413">
        <f t="shared" ref="AH619" si="1817">AH618</f>
        <v>0</v>
      </c>
      <c r="AI619" s="413">
        <f t="shared" ref="AI619" si="1818">AI618</f>
        <v>0</v>
      </c>
      <c r="AJ619" s="413">
        <f t="shared" ref="AJ619" si="1819">AJ618</f>
        <v>0</v>
      </c>
      <c r="AK619" s="413">
        <f t="shared" ref="AK619" si="1820">AK618</f>
        <v>0</v>
      </c>
      <c r="AL619" s="413">
        <f t="shared" ref="AL619" si="1821">AL618</f>
        <v>0</v>
      </c>
      <c r="AM619" s="313"/>
    </row>
    <row r="620" spans="1:39" hidden="1" outlineLevel="1">
      <c r="A620" s="529"/>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8"/>
      <c r="AA620" s="418"/>
      <c r="AB620" s="418"/>
      <c r="AC620" s="418"/>
      <c r="AD620" s="418"/>
      <c r="AE620" s="418"/>
      <c r="AF620" s="418"/>
      <c r="AG620" s="418"/>
      <c r="AH620" s="418"/>
      <c r="AI620" s="418"/>
      <c r="AJ620" s="418"/>
      <c r="AK620" s="418"/>
      <c r="AL620" s="418"/>
      <c r="AM620" s="315"/>
    </row>
    <row r="621" spans="1:39" ht="30" hidden="1" outlineLevel="1">
      <c r="A621" s="529">
        <v>10</v>
      </c>
      <c r="B621" s="430" t="s">
        <v>104</v>
      </c>
      <c r="C621" s="293" t="s">
        <v>25</v>
      </c>
      <c r="D621" s="297"/>
      <c r="E621" s="297"/>
      <c r="F621" s="297"/>
      <c r="G621" s="297"/>
      <c r="H621" s="297"/>
      <c r="I621" s="297"/>
      <c r="J621" s="297"/>
      <c r="K621" s="297"/>
      <c r="L621" s="297"/>
      <c r="M621" s="297"/>
      <c r="N621" s="297">
        <v>3</v>
      </c>
      <c r="O621" s="297"/>
      <c r="P621" s="297"/>
      <c r="Q621" s="297"/>
      <c r="R621" s="297"/>
      <c r="S621" s="297"/>
      <c r="T621" s="297"/>
      <c r="U621" s="297"/>
      <c r="V621" s="297"/>
      <c r="W621" s="297"/>
      <c r="X621" s="297"/>
      <c r="Y621" s="417"/>
      <c r="Z621" s="412"/>
      <c r="AA621" s="412"/>
      <c r="AB621" s="412"/>
      <c r="AC621" s="412"/>
      <c r="AD621" s="412"/>
      <c r="AE621" s="412"/>
      <c r="AF621" s="417"/>
      <c r="AG621" s="417"/>
      <c r="AH621" s="417"/>
      <c r="AI621" s="417"/>
      <c r="AJ621" s="417"/>
      <c r="AK621" s="417"/>
      <c r="AL621" s="417"/>
      <c r="AM621" s="298">
        <f>SUM(Y621:AL621)</f>
        <v>0</v>
      </c>
    </row>
    <row r="622" spans="1:39" hidden="1" outlineLevel="1">
      <c r="A622" s="529"/>
      <c r="B622" s="296" t="s">
        <v>311</v>
      </c>
      <c r="C622" s="293" t="s">
        <v>164</v>
      </c>
      <c r="D622" s="297"/>
      <c r="E622" s="297"/>
      <c r="F622" s="297"/>
      <c r="G622" s="297"/>
      <c r="H622" s="297"/>
      <c r="I622" s="297"/>
      <c r="J622" s="297"/>
      <c r="K622" s="297"/>
      <c r="L622" s="297"/>
      <c r="M622" s="297"/>
      <c r="N622" s="297">
        <f>N621</f>
        <v>3</v>
      </c>
      <c r="O622" s="297"/>
      <c r="P622" s="297"/>
      <c r="Q622" s="297"/>
      <c r="R622" s="297"/>
      <c r="S622" s="297"/>
      <c r="T622" s="297"/>
      <c r="U622" s="297"/>
      <c r="V622" s="297"/>
      <c r="W622" s="297"/>
      <c r="X622" s="297"/>
      <c r="Y622" s="413">
        <f>Y621</f>
        <v>0</v>
      </c>
      <c r="Z622" s="413">
        <f t="shared" ref="Z622" si="1822">Z621</f>
        <v>0</v>
      </c>
      <c r="AA622" s="413">
        <f t="shared" ref="AA622" si="1823">AA621</f>
        <v>0</v>
      </c>
      <c r="AB622" s="413">
        <f t="shared" ref="AB622" si="1824">AB621</f>
        <v>0</v>
      </c>
      <c r="AC622" s="413">
        <f t="shared" ref="AC622" si="1825">AC621</f>
        <v>0</v>
      </c>
      <c r="AD622" s="413">
        <f t="shared" ref="AD622" si="1826">AD621</f>
        <v>0</v>
      </c>
      <c r="AE622" s="413">
        <f t="shared" ref="AE622" si="1827">AE621</f>
        <v>0</v>
      </c>
      <c r="AF622" s="413">
        <f t="shared" ref="AF622" si="1828">AF621</f>
        <v>0</v>
      </c>
      <c r="AG622" s="413">
        <f t="shared" ref="AG622" si="1829">AG621</f>
        <v>0</v>
      </c>
      <c r="AH622" s="413">
        <f t="shared" ref="AH622" si="1830">AH621</f>
        <v>0</v>
      </c>
      <c r="AI622" s="413">
        <f t="shared" ref="AI622" si="1831">AI621</f>
        <v>0</v>
      </c>
      <c r="AJ622" s="413">
        <f t="shared" ref="AJ622" si="1832">AJ621</f>
        <v>0</v>
      </c>
      <c r="AK622" s="413">
        <f t="shared" ref="AK622" si="1833">AK621</f>
        <v>0</v>
      </c>
      <c r="AL622" s="413">
        <f t="shared" ref="AL622" si="1834">AL621</f>
        <v>0</v>
      </c>
      <c r="AM622" s="313"/>
    </row>
    <row r="623" spans="1:39" hidden="1" outlineLevel="1">
      <c r="A623" s="529"/>
      <c r="B623" s="316"/>
      <c r="C623" s="314"/>
      <c r="D623" s="318"/>
      <c r="E623" s="318"/>
      <c r="F623" s="318"/>
      <c r="G623" s="318"/>
      <c r="H623" s="318"/>
      <c r="I623" s="318"/>
      <c r="J623" s="318"/>
      <c r="K623" s="318"/>
      <c r="L623" s="318"/>
      <c r="M623" s="318"/>
      <c r="N623" s="293"/>
      <c r="O623" s="318"/>
      <c r="P623" s="318"/>
      <c r="Q623" s="318"/>
      <c r="R623" s="318"/>
      <c r="S623" s="318"/>
      <c r="T623" s="318"/>
      <c r="U623" s="318"/>
      <c r="V623" s="318"/>
      <c r="W623" s="318"/>
      <c r="X623" s="318"/>
      <c r="Y623" s="418"/>
      <c r="Z623" s="419"/>
      <c r="AA623" s="418"/>
      <c r="AB623" s="418"/>
      <c r="AC623" s="418"/>
      <c r="AD623" s="418"/>
      <c r="AE623" s="418"/>
      <c r="AF623" s="418"/>
      <c r="AG623" s="418"/>
      <c r="AH623" s="418"/>
      <c r="AI623" s="418"/>
      <c r="AJ623" s="418"/>
      <c r="AK623" s="418"/>
      <c r="AL623" s="418"/>
      <c r="AM623" s="315"/>
    </row>
    <row r="624" spans="1:39" ht="15.75" hidden="1" outlineLevel="1">
      <c r="A624" s="529"/>
      <c r="B624" s="290" t="s">
        <v>10</v>
      </c>
      <c r="C624" s="291"/>
      <c r="D624" s="291"/>
      <c r="E624" s="291"/>
      <c r="F624" s="291"/>
      <c r="G624" s="291"/>
      <c r="H624" s="291"/>
      <c r="I624" s="291"/>
      <c r="J624" s="291"/>
      <c r="K624" s="291"/>
      <c r="L624" s="291"/>
      <c r="M624" s="291"/>
      <c r="N624" s="292"/>
      <c r="O624" s="291"/>
      <c r="P624" s="291"/>
      <c r="Q624" s="291"/>
      <c r="R624" s="291"/>
      <c r="S624" s="291"/>
      <c r="T624" s="291"/>
      <c r="U624" s="291"/>
      <c r="V624" s="291"/>
      <c r="W624" s="291"/>
      <c r="X624" s="291"/>
      <c r="Y624" s="416"/>
      <c r="Z624" s="416"/>
      <c r="AA624" s="416"/>
      <c r="AB624" s="416"/>
      <c r="AC624" s="416"/>
      <c r="AD624" s="416"/>
      <c r="AE624" s="416"/>
      <c r="AF624" s="416"/>
      <c r="AG624" s="416"/>
      <c r="AH624" s="416"/>
      <c r="AI624" s="416"/>
      <c r="AJ624" s="416"/>
      <c r="AK624" s="416"/>
      <c r="AL624" s="416"/>
      <c r="AM624" s="294"/>
    </row>
    <row r="625" spans="1:40" ht="30" hidden="1" outlineLevel="1">
      <c r="A625" s="529">
        <v>11</v>
      </c>
      <c r="B625" s="430" t="s">
        <v>105</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28"/>
      <c r="Z625" s="412"/>
      <c r="AA625" s="412"/>
      <c r="AB625" s="412"/>
      <c r="AC625" s="412"/>
      <c r="AD625" s="412"/>
      <c r="AE625" s="412"/>
      <c r="AF625" s="417"/>
      <c r="AG625" s="417"/>
      <c r="AH625" s="417"/>
      <c r="AI625" s="417"/>
      <c r="AJ625" s="417"/>
      <c r="AK625" s="417"/>
      <c r="AL625" s="417"/>
      <c r="AM625" s="298">
        <f>SUM(Y625:AL625)</f>
        <v>0</v>
      </c>
    </row>
    <row r="626" spans="1:40" hidden="1" outlineLevel="1">
      <c r="A626" s="529"/>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35">Z625</f>
        <v>0</v>
      </c>
      <c r="AA626" s="413">
        <f t="shared" ref="AA626" si="1836">AA625</f>
        <v>0</v>
      </c>
      <c r="AB626" s="413">
        <f t="shared" ref="AB626" si="1837">AB625</f>
        <v>0</v>
      </c>
      <c r="AC626" s="413">
        <f t="shared" ref="AC626" si="1838">AC625</f>
        <v>0</v>
      </c>
      <c r="AD626" s="413">
        <f t="shared" ref="AD626" si="1839">AD625</f>
        <v>0</v>
      </c>
      <c r="AE626" s="413">
        <f t="shared" ref="AE626" si="1840">AE625</f>
        <v>0</v>
      </c>
      <c r="AF626" s="413">
        <f t="shared" ref="AF626" si="1841">AF625</f>
        <v>0</v>
      </c>
      <c r="AG626" s="413">
        <f t="shared" ref="AG626" si="1842">AG625</f>
        <v>0</v>
      </c>
      <c r="AH626" s="413">
        <f t="shared" ref="AH626" si="1843">AH625</f>
        <v>0</v>
      </c>
      <c r="AI626" s="413">
        <f t="shared" ref="AI626" si="1844">AI625</f>
        <v>0</v>
      </c>
      <c r="AJ626" s="413">
        <f t="shared" ref="AJ626" si="1845">AJ625</f>
        <v>0</v>
      </c>
      <c r="AK626" s="413">
        <f t="shared" ref="AK626" si="1846">AK625</f>
        <v>0</v>
      </c>
      <c r="AL626" s="413">
        <f t="shared" ref="AL626" si="1847">AL625</f>
        <v>0</v>
      </c>
      <c r="AM626" s="299"/>
    </row>
    <row r="627" spans="1:40" hidden="1" outlineLevel="1">
      <c r="A627" s="529"/>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23"/>
      <c r="AA627" s="423"/>
      <c r="AB627" s="423"/>
      <c r="AC627" s="423"/>
      <c r="AD627" s="423"/>
      <c r="AE627" s="423"/>
      <c r="AF627" s="423"/>
      <c r="AG627" s="423"/>
      <c r="AH627" s="423"/>
      <c r="AI627" s="423"/>
      <c r="AJ627" s="423"/>
      <c r="AK627" s="423"/>
      <c r="AL627" s="423"/>
      <c r="AM627" s="308"/>
    </row>
    <row r="628" spans="1:40" ht="45" hidden="1" outlineLevel="1">
      <c r="A628" s="529">
        <v>12</v>
      </c>
      <c r="B628" s="430" t="s">
        <v>106</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idden="1" outlineLevel="1">
      <c r="A629" s="529"/>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48">Z628</f>
        <v>0</v>
      </c>
      <c r="AA629" s="413">
        <f t="shared" ref="AA629" si="1849">AA628</f>
        <v>0</v>
      </c>
      <c r="AB629" s="413">
        <f t="shared" ref="AB629" si="1850">AB628</f>
        <v>0</v>
      </c>
      <c r="AC629" s="413">
        <f t="shared" ref="AC629" si="1851">AC628</f>
        <v>0</v>
      </c>
      <c r="AD629" s="413">
        <f t="shared" ref="AD629" si="1852">AD628</f>
        <v>0</v>
      </c>
      <c r="AE629" s="413">
        <f t="shared" ref="AE629" si="1853">AE628</f>
        <v>0</v>
      </c>
      <c r="AF629" s="413">
        <f t="shared" ref="AF629" si="1854">AF628</f>
        <v>0</v>
      </c>
      <c r="AG629" s="413">
        <f t="shared" ref="AG629" si="1855">AG628</f>
        <v>0</v>
      </c>
      <c r="AH629" s="413">
        <f t="shared" ref="AH629" si="1856">AH628</f>
        <v>0</v>
      </c>
      <c r="AI629" s="413">
        <f t="shared" ref="AI629" si="1857">AI628</f>
        <v>0</v>
      </c>
      <c r="AJ629" s="413">
        <f t="shared" ref="AJ629" si="1858">AJ628</f>
        <v>0</v>
      </c>
      <c r="AK629" s="413">
        <f t="shared" ref="AK629" si="1859">AK628</f>
        <v>0</v>
      </c>
      <c r="AL629" s="413">
        <f t="shared" ref="AL629" si="1860">AL628</f>
        <v>0</v>
      </c>
      <c r="AM629" s="299"/>
    </row>
    <row r="630" spans="1:40" hidden="1" outlineLevel="1">
      <c r="A630" s="529"/>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24"/>
      <c r="Z630" s="424"/>
      <c r="AA630" s="414"/>
      <c r="AB630" s="414"/>
      <c r="AC630" s="414"/>
      <c r="AD630" s="414"/>
      <c r="AE630" s="414"/>
      <c r="AF630" s="414"/>
      <c r="AG630" s="414"/>
      <c r="AH630" s="414"/>
      <c r="AI630" s="414"/>
      <c r="AJ630" s="414"/>
      <c r="AK630" s="414"/>
      <c r="AL630" s="414"/>
      <c r="AM630" s="308"/>
    </row>
    <row r="631" spans="1:40" ht="30" hidden="1" outlineLevel="1">
      <c r="A631" s="529">
        <v>13</v>
      </c>
      <c r="B631" s="430" t="s">
        <v>107</v>
      </c>
      <c r="C631" s="293" t="s">
        <v>25</v>
      </c>
      <c r="D631" s="297"/>
      <c r="E631" s="297"/>
      <c r="F631" s="297"/>
      <c r="G631" s="297"/>
      <c r="H631" s="297"/>
      <c r="I631" s="297"/>
      <c r="J631" s="297"/>
      <c r="K631" s="297"/>
      <c r="L631" s="297"/>
      <c r="M631" s="297"/>
      <c r="N631" s="297">
        <v>12</v>
      </c>
      <c r="O631" s="297"/>
      <c r="P631" s="297"/>
      <c r="Q631" s="297"/>
      <c r="R631" s="297"/>
      <c r="S631" s="297"/>
      <c r="T631" s="297"/>
      <c r="U631" s="297"/>
      <c r="V631" s="297"/>
      <c r="W631" s="297"/>
      <c r="X631" s="297"/>
      <c r="Y631" s="412"/>
      <c r="Z631" s="412"/>
      <c r="AA631" s="412"/>
      <c r="AB631" s="412"/>
      <c r="AC631" s="412"/>
      <c r="AD631" s="412"/>
      <c r="AE631" s="412"/>
      <c r="AF631" s="417"/>
      <c r="AG631" s="417"/>
      <c r="AH631" s="417"/>
      <c r="AI631" s="417"/>
      <c r="AJ631" s="417"/>
      <c r="AK631" s="417"/>
      <c r="AL631" s="417"/>
      <c r="AM631" s="298">
        <f>SUM(Y631:AL631)</f>
        <v>0</v>
      </c>
    </row>
    <row r="632" spans="1:40" hidden="1" outlineLevel="1">
      <c r="A632" s="529"/>
      <c r="B632" s="296" t="s">
        <v>311</v>
      </c>
      <c r="C632" s="293" t="s">
        <v>164</v>
      </c>
      <c r="D632" s="297"/>
      <c r="E632" s="297"/>
      <c r="F632" s="297"/>
      <c r="G632" s="297"/>
      <c r="H632" s="297"/>
      <c r="I632" s="297"/>
      <c r="J632" s="297"/>
      <c r="K632" s="297"/>
      <c r="L632" s="297"/>
      <c r="M632" s="297"/>
      <c r="N632" s="297">
        <f>N631</f>
        <v>12</v>
      </c>
      <c r="O632" s="297"/>
      <c r="P632" s="297"/>
      <c r="Q632" s="297"/>
      <c r="R632" s="297"/>
      <c r="S632" s="297"/>
      <c r="T632" s="297"/>
      <c r="U632" s="297"/>
      <c r="V632" s="297"/>
      <c r="W632" s="297"/>
      <c r="X632" s="297"/>
      <c r="Y632" s="413">
        <f>Y631</f>
        <v>0</v>
      </c>
      <c r="Z632" s="413">
        <f t="shared" ref="Z632" si="1861">Z631</f>
        <v>0</v>
      </c>
      <c r="AA632" s="413">
        <f t="shared" ref="AA632" si="1862">AA631</f>
        <v>0</v>
      </c>
      <c r="AB632" s="413">
        <f t="shared" ref="AB632" si="1863">AB631</f>
        <v>0</v>
      </c>
      <c r="AC632" s="413">
        <f t="shared" ref="AC632" si="1864">AC631</f>
        <v>0</v>
      </c>
      <c r="AD632" s="413">
        <f t="shared" ref="AD632" si="1865">AD631</f>
        <v>0</v>
      </c>
      <c r="AE632" s="413">
        <f t="shared" ref="AE632" si="1866">AE631</f>
        <v>0</v>
      </c>
      <c r="AF632" s="413">
        <f t="shared" ref="AF632" si="1867">AF631</f>
        <v>0</v>
      </c>
      <c r="AG632" s="413">
        <f t="shared" ref="AG632" si="1868">AG631</f>
        <v>0</v>
      </c>
      <c r="AH632" s="413">
        <f t="shared" ref="AH632" si="1869">AH631</f>
        <v>0</v>
      </c>
      <c r="AI632" s="413">
        <f t="shared" ref="AI632" si="1870">AI631</f>
        <v>0</v>
      </c>
      <c r="AJ632" s="413">
        <f t="shared" ref="AJ632" si="1871">AJ631</f>
        <v>0</v>
      </c>
      <c r="AK632" s="413">
        <f t="shared" ref="AK632" si="1872">AK631</f>
        <v>0</v>
      </c>
      <c r="AL632" s="413">
        <f t="shared" ref="AL632" si="1873">AL631</f>
        <v>0</v>
      </c>
      <c r="AM632" s="308"/>
    </row>
    <row r="633" spans="1:40" hidden="1" outlineLevel="1">
      <c r="A633" s="529"/>
      <c r="B633" s="317"/>
      <c r="C633" s="307"/>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414"/>
      <c r="Z633" s="414"/>
      <c r="AA633" s="414"/>
      <c r="AB633" s="414"/>
      <c r="AC633" s="414"/>
      <c r="AD633" s="414"/>
      <c r="AE633" s="414"/>
      <c r="AF633" s="414"/>
      <c r="AG633" s="414"/>
      <c r="AH633" s="414"/>
      <c r="AI633" s="414"/>
      <c r="AJ633" s="414"/>
      <c r="AK633" s="414"/>
      <c r="AL633" s="414"/>
      <c r="AM633" s="308"/>
    </row>
    <row r="634" spans="1:40" ht="15.75" hidden="1" outlineLevel="1">
      <c r="A634" s="529"/>
      <c r="B634" s="290" t="s">
        <v>108</v>
      </c>
      <c r="C634" s="291"/>
      <c r="D634" s="292"/>
      <c r="E634" s="292"/>
      <c r="F634" s="292"/>
      <c r="G634" s="292"/>
      <c r="H634" s="292"/>
      <c r="I634" s="292"/>
      <c r="J634" s="292"/>
      <c r="K634" s="292"/>
      <c r="L634" s="292"/>
      <c r="M634" s="292"/>
      <c r="N634" s="292"/>
      <c r="O634" s="292"/>
      <c r="P634" s="291"/>
      <c r="Q634" s="291"/>
      <c r="R634" s="291"/>
      <c r="S634" s="291"/>
      <c r="T634" s="291"/>
      <c r="U634" s="291"/>
      <c r="V634" s="291"/>
      <c r="W634" s="291"/>
      <c r="X634" s="291"/>
      <c r="Y634" s="416"/>
      <c r="Z634" s="416"/>
      <c r="AA634" s="416"/>
      <c r="AB634" s="416"/>
      <c r="AC634" s="416"/>
      <c r="AD634" s="416"/>
      <c r="AE634" s="416"/>
      <c r="AF634" s="416"/>
      <c r="AG634" s="416"/>
      <c r="AH634" s="416"/>
      <c r="AI634" s="416"/>
      <c r="AJ634" s="416"/>
      <c r="AK634" s="416"/>
      <c r="AL634" s="416"/>
      <c r="AM634" s="294"/>
    </row>
    <row r="635" spans="1:40" hidden="1" outlineLevel="1">
      <c r="A635" s="529">
        <v>14</v>
      </c>
      <c r="B635" s="317" t="s">
        <v>109</v>
      </c>
      <c r="C635" s="293" t="s">
        <v>25</v>
      </c>
      <c r="D635" s="297"/>
      <c r="E635" s="297"/>
      <c r="F635" s="297"/>
      <c r="G635" s="297"/>
      <c r="H635" s="297"/>
      <c r="I635" s="297"/>
      <c r="J635" s="297"/>
      <c r="K635" s="297"/>
      <c r="L635" s="297"/>
      <c r="M635" s="297"/>
      <c r="N635" s="297">
        <v>12</v>
      </c>
      <c r="O635" s="297"/>
      <c r="P635" s="297"/>
      <c r="Q635" s="297"/>
      <c r="R635" s="297"/>
      <c r="S635" s="297"/>
      <c r="T635" s="297"/>
      <c r="U635" s="297"/>
      <c r="V635" s="297"/>
      <c r="W635" s="297"/>
      <c r="X635" s="297"/>
      <c r="Y635" s="412"/>
      <c r="Z635" s="412"/>
      <c r="AA635" s="412"/>
      <c r="AB635" s="412"/>
      <c r="AC635" s="412"/>
      <c r="AD635" s="412"/>
      <c r="AE635" s="412"/>
      <c r="AF635" s="412"/>
      <c r="AG635" s="412"/>
      <c r="AH635" s="412"/>
      <c r="AI635" s="412"/>
      <c r="AJ635" s="412"/>
      <c r="AK635" s="412"/>
      <c r="AL635" s="412"/>
      <c r="AM635" s="298">
        <f>SUM(Y635:AL635)</f>
        <v>0</v>
      </c>
    </row>
    <row r="636" spans="1:40" hidden="1" outlineLevel="1">
      <c r="A636" s="529"/>
      <c r="B636" s="296" t="s">
        <v>311</v>
      </c>
      <c r="C636" s="293" t="s">
        <v>164</v>
      </c>
      <c r="D636" s="297"/>
      <c r="E636" s="297"/>
      <c r="F636" s="297"/>
      <c r="G636" s="297"/>
      <c r="H636" s="297"/>
      <c r="I636" s="297"/>
      <c r="J636" s="297"/>
      <c r="K636" s="297"/>
      <c r="L636" s="297"/>
      <c r="M636" s="297"/>
      <c r="N636" s="297">
        <f>N635</f>
        <v>12</v>
      </c>
      <c r="O636" s="297"/>
      <c r="P636" s="297"/>
      <c r="Q636" s="297"/>
      <c r="R636" s="297"/>
      <c r="S636" s="297"/>
      <c r="T636" s="297"/>
      <c r="U636" s="297"/>
      <c r="V636" s="297"/>
      <c r="W636" s="297"/>
      <c r="X636" s="297"/>
      <c r="Y636" s="413">
        <f>Y635</f>
        <v>0</v>
      </c>
      <c r="Z636" s="413">
        <f t="shared" ref="Z636" si="1874">Z635</f>
        <v>0</v>
      </c>
      <c r="AA636" s="413">
        <f t="shared" ref="AA636" si="1875">AA635</f>
        <v>0</v>
      </c>
      <c r="AB636" s="413">
        <f t="shared" ref="AB636" si="1876">AB635</f>
        <v>0</v>
      </c>
      <c r="AC636" s="413">
        <f t="shared" ref="AC636" si="1877">AC635</f>
        <v>0</v>
      </c>
      <c r="AD636" s="413">
        <f t="shared" ref="AD636" si="1878">AD635</f>
        <v>0</v>
      </c>
      <c r="AE636" s="413">
        <f t="shared" ref="AE636" si="1879">AE635</f>
        <v>0</v>
      </c>
      <c r="AF636" s="413">
        <f t="shared" ref="AF636" si="1880">AF635</f>
        <v>0</v>
      </c>
      <c r="AG636" s="413">
        <f t="shared" ref="AG636" si="1881">AG635</f>
        <v>0</v>
      </c>
      <c r="AH636" s="413">
        <f t="shared" ref="AH636" si="1882">AH635</f>
        <v>0</v>
      </c>
      <c r="AI636" s="413">
        <f t="shared" ref="AI636" si="1883">AI635</f>
        <v>0</v>
      </c>
      <c r="AJ636" s="413">
        <f t="shared" ref="AJ636" si="1884">AJ635</f>
        <v>0</v>
      </c>
      <c r="AK636" s="413">
        <f t="shared" ref="AK636" si="1885">AK635</f>
        <v>0</v>
      </c>
      <c r="AL636" s="413">
        <f t="shared" ref="AL636" si="1886">AL635</f>
        <v>0</v>
      </c>
      <c r="AM636" s="514"/>
      <c r="AN636" s="627"/>
    </row>
    <row r="637" spans="1:40" hidden="1" outlineLevel="1">
      <c r="A637" s="529"/>
      <c r="B637" s="317"/>
      <c r="C637" s="307"/>
      <c r="D637" s="293"/>
      <c r="E637" s="293"/>
      <c r="F637" s="293"/>
      <c r="G637" s="293"/>
      <c r="H637" s="293"/>
      <c r="I637" s="293"/>
      <c r="J637" s="293"/>
      <c r="K637" s="293"/>
      <c r="L637" s="293"/>
      <c r="M637" s="293"/>
      <c r="N637" s="470"/>
      <c r="O637" s="293"/>
      <c r="P637" s="293"/>
      <c r="Q637" s="293"/>
      <c r="R637" s="293"/>
      <c r="S637" s="293"/>
      <c r="T637" s="293"/>
      <c r="U637" s="293"/>
      <c r="V637" s="293"/>
      <c r="W637" s="293"/>
      <c r="X637" s="293"/>
      <c r="Y637" s="414"/>
      <c r="Z637" s="414"/>
      <c r="AA637" s="414"/>
      <c r="AB637" s="414"/>
      <c r="AC637" s="414"/>
      <c r="AD637" s="414"/>
      <c r="AE637" s="414"/>
      <c r="AF637" s="414"/>
      <c r="AG637" s="414"/>
      <c r="AH637" s="414"/>
      <c r="AI637" s="414"/>
      <c r="AJ637" s="414"/>
      <c r="AK637" s="414"/>
      <c r="AL637" s="414"/>
      <c r="AM637" s="303"/>
      <c r="AN637" s="627"/>
    </row>
    <row r="638" spans="1:40" s="311" customFormat="1" ht="15.75" hidden="1" outlineLevel="1">
      <c r="A638" s="529"/>
      <c r="B638" s="290" t="s">
        <v>491</v>
      </c>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515"/>
      <c r="AN638" s="628"/>
    </row>
    <row r="639" spans="1:40" hidden="1" outlineLevel="1">
      <c r="A639" s="529">
        <v>15</v>
      </c>
      <c r="B639" s="296" t="s">
        <v>496</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hidden="1" outlineLevel="1">
      <c r="A640" s="529"/>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87">Z639</f>
        <v>0</v>
      </c>
      <c r="AA640" s="413">
        <f t="shared" si="1887"/>
        <v>0</v>
      </c>
      <c r="AB640" s="413">
        <f t="shared" si="1887"/>
        <v>0</v>
      </c>
      <c r="AC640" s="413">
        <f t="shared" si="1887"/>
        <v>0</v>
      </c>
      <c r="AD640" s="413">
        <f t="shared" si="1887"/>
        <v>0</v>
      </c>
      <c r="AE640" s="413">
        <f t="shared" si="1887"/>
        <v>0</v>
      </c>
      <c r="AF640" s="413">
        <f t="shared" si="1887"/>
        <v>0</v>
      </c>
      <c r="AG640" s="413">
        <f t="shared" si="1887"/>
        <v>0</v>
      </c>
      <c r="AH640" s="413">
        <f t="shared" si="1887"/>
        <v>0</v>
      </c>
      <c r="AI640" s="413">
        <f t="shared" si="1887"/>
        <v>0</v>
      </c>
      <c r="AJ640" s="413">
        <f t="shared" si="1887"/>
        <v>0</v>
      </c>
      <c r="AK640" s="413">
        <f t="shared" si="1887"/>
        <v>0</v>
      </c>
      <c r="AL640" s="413">
        <f t="shared" si="1887"/>
        <v>0</v>
      </c>
      <c r="AM640" s="299"/>
    </row>
    <row r="641" spans="1:39" hidden="1" outlineLevel="1">
      <c r="A641" s="529"/>
      <c r="B641" s="317"/>
      <c r="C641" s="307"/>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4"/>
      <c r="AF641" s="414"/>
      <c r="AG641" s="414"/>
      <c r="AH641" s="414"/>
      <c r="AI641" s="414"/>
      <c r="AJ641" s="414"/>
      <c r="AK641" s="414"/>
      <c r="AL641" s="414"/>
      <c r="AM641" s="308"/>
    </row>
    <row r="642" spans="1:39" s="285" customFormat="1" hidden="1" outlineLevel="1">
      <c r="A642" s="529">
        <v>16</v>
      </c>
      <c r="B642" s="326" t="s">
        <v>492</v>
      </c>
      <c r="C642" s="293" t="s">
        <v>25</v>
      </c>
      <c r="D642" s="297"/>
      <c r="E642" s="297"/>
      <c r="F642" s="297"/>
      <c r="G642" s="297"/>
      <c r="H642" s="297"/>
      <c r="I642" s="297"/>
      <c r="J642" s="297"/>
      <c r="K642" s="297"/>
      <c r="L642" s="297"/>
      <c r="M642" s="297"/>
      <c r="N642" s="297">
        <v>0</v>
      </c>
      <c r="O642" s="297"/>
      <c r="P642" s="297"/>
      <c r="Q642" s="297"/>
      <c r="R642" s="297"/>
      <c r="S642" s="297"/>
      <c r="T642" s="297"/>
      <c r="U642" s="297"/>
      <c r="V642" s="297"/>
      <c r="W642" s="297"/>
      <c r="X642" s="297"/>
      <c r="Y642" s="412"/>
      <c r="Z642" s="412"/>
      <c r="AA642" s="412"/>
      <c r="AB642" s="412"/>
      <c r="AC642" s="412"/>
      <c r="AD642" s="412"/>
      <c r="AE642" s="412"/>
      <c r="AF642" s="412"/>
      <c r="AG642" s="412"/>
      <c r="AH642" s="412"/>
      <c r="AI642" s="412"/>
      <c r="AJ642" s="412"/>
      <c r="AK642" s="412"/>
      <c r="AL642" s="412"/>
      <c r="AM642" s="298">
        <f>SUM(Y642:AL642)</f>
        <v>0</v>
      </c>
    </row>
    <row r="643" spans="1:39" s="285" customFormat="1" hidden="1" outlineLevel="1">
      <c r="A643" s="529"/>
      <c r="B643" s="296" t="s">
        <v>311</v>
      </c>
      <c r="C643" s="293" t="s">
        <v>164</v>
      </c>
      <c r="D643" s="297"/>
      <c r="E643" s="297"/>
      <c r="F643" s="297"/>
      <c r="G643" s="297"/>
      <c r="H643" s="297"/>
      <c r="I643" s="297"/>
      <c r="J643" s="297"/>
      <c r="K643" s="297"/>
      <c r="L643" s="297"/>
      <c r="M643" s="297"/>
      <c r="N643" s="297">
        <f>N642</f>
        <v>0</v>
      </c>
      <c r="O643" s="297"/>
      <c r="P643" s="297"/>
      <c r="Q643" s="297"/>
      <c r="R643" s="297"/>
      <c r="S643" s="297"/>
      <c r="T643" s="297"/>
      <c r="U643" s="297"/>
      <c r="V643" s="297"/>
      <c r="W643" s="297"/>
      <c r="X643" s="297"/>
      <c r="Y643" s="413">
        <f>Y642</f>
        <v>0</v>
      </c>
      <c r="Z643" s="413">
        <f t="shared" ref="Z643:AL643" si="1888">Z642</f>
        <v>0</v>
      </c>
      <c r="AA643" s="413">
        <f t="shared" si="1888"/>
        <v>0</v>
      </c>
      <c r="AB643" s="413">
        <f t="shared" si="1888"/>
        <v>0</v>
      </c>
      <c r="AC643" s="413">
        <f t="shared" si="1888"/>
        <v>0</v>
      </c>
      <c r="AD643" s="413">
        <f t="shared" si="1888"/>
        <v>0</v>
      </c>
      <c r="AE643" s="413">
        <f t="shared" si="1888"/>
        <v>0</v>
      </c>
      <c r="AF643" s="413">
        <f t="shared" si="1888"/>
        <v>0</v>
      </c>
      <c r="AG643" s="413">
        <f t="shared" si="1888"/>
        <v>0</v>
      </c>
      <c r="AH643" s="413">
        <f t="shared" si="1888"/>
        <v>0</v>
      </c>
      <c r="AI643" s="413">
        <f t="shared" si="1888"/>
        <v>0</v>
      </c>
      <c r="AJ643" s="413">
        <f t="shared" si="1888"/>
        <v>0</v>
      </c>
      <c r="AK643" s="413">
        <f t="shared" si="1888"/>
        <v>0</v>
      </c>
      <c r="AL643" s="413">
        <f t="shared" si="1888"/>
        <v>0</v>
      </c>
      <c r="AM643" s="299"/>
    </row>
    <row r="644" spans="1:39" s="285" customFormat="1" hidden="1" outlineLevel="1">
      <c r="A644" s="529"/>
      <c r="B644" s="326"/>
      <c r="C644" s="293"/>
      <c r="D644" s="293"/>
      <c r="E644" s="293"/>
      <c r="F644" s="293"/>
      <c r="G644" s="293"/>
      <c r="H644" s="293"/>
      <c r="I644" s="293"/>
      <c r="J644" s="293"/>
      <c r="K644" s="293"/>
      <c r="L644" s="293"/>
      <c r="M644" s="293"/>
      <c r="N644" s="293"/>
      <c r="O644" s="293"/>
      <c r="P644" s="293"/>
      <c r="Q644" s="293"/>
      <c r="R644" s="293"/>
      <c r="S644" s="293"/>
      <c r="T644" s="293"/>
      <c r="U644" s="293"/>
      <c r="V644" s="293"/>
      <c r="W644" s="293"/>
      <c r="X644" s="293"/>
      <c r="Y644" s="414"/>
      <c r="Z644" s="414"/>
      <c r="AA644" s="414"/>
      <c r="AB644" s="414"/>
      <c r="AC644" s="414"/>
      <c r="AD644" s="414"/>
      <c r="AE644" s="418"/>
      <c r="AF644" s="418"/>
      <c r="AG644" s="418"/>
      <c r="AH644" s="418"/>
      <c r="AI644" s="418"/>
      <c r="AJ644" s="418"/>
      <c r="AK644" s="418"/>
      <c r="AL644" s="418"/>
      <c r="AM644" s="315"/>
    </row>
    <row r="645" spans="1:39" ht="15.75" hidden="1" outlineLevel="1">
      <c r="A645" s="529"/>
      <c r="B645" s="517" t="s">
        <v>497</v>
      </c>
      <c r="C645" s="322"/>
      <c r="D645" s="292"/>
      <c r="E645" s="291"/>
      <c r="F645" s="291"/>
      <c r="G645" s="291"/>
      <c r="H645" s="291"/>
      <c r="I645" s="291"/>
      <c r="J645" s="291"/>
      <c r="K645" s="291"/>
      <c r="L645" s="291"/>
      <c r="M645" s="291"/>
      <c r="N645" s="292"/>
      <c r="O645" s="291"/>
      <c r="P645" s="291"/>
      <c r="Q645" s="291"/>
      <c r="R645" s="291"/>
      <c r="S645" s="291"/>
      <c r="T645" s="291"/>
      <c r="U645" s="291"/>
      <c r="V645" s="291"/>
      <c r="W645" s="291"/>
      <c r="X645" s="291"/>
      <c r="Y645" s="416"/>
      <c r="Z645" s="416"/>
      <c r="AA645" s="416"/>
      <c r="AB645" s="416"/>
      <c r="AC645" s="416"/>
      <c r="AD645" s="416"/>
      <c r="AE645" s="416"/>
      <c r="AF645" s="416"/>
      <c r="AG645" s="416"/>
      <c r="AH645" s="416"/>
      <c r="AI645" s="416"/>
      <c r="AJ645" s="416"/>
      <c r="AK645" s="416"/>
      <c r="AL645" s="416"/>
      <c r="AM645" s="294"/>
    </row>
    <row r="646" spans="1:39" hidden="1" outlineLevel="1">
      <c r="A646" s="529">
        <v>17</v>
      </c>
      <c r="B646" s="430" t="s">
        <v>113</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29"/>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89">Z646</f>
        <v>0</v>
      </c>
      <c r="AA647" s="413">
        <f t="shared" si="1889"/>
        <v>0</v>
      </c>
      <c r="AB647" s="413">
        <f t="shared" si="1889"/>
        <v>0</v>
      </c>
      <c r="AC647" s="413">
        <f t="shared" si="1889"/>
        <v>0</v>
      </c>
      <c r="AD647" s="413">
        <f t="shared" si="1889"/>
        <v>0</v>
      </c>
      <c r="AE647" s="413">
        <f t="shared" si="1889"/>
        <v>0</v>
      </c>
      <c r="AF647" s="413">
        <f t="shared" si="1889"/>
        <v>0</v>
      </c>
      <c r="AG647" s="413">
        <f t="shared" si="1889"/>
        <v>0</v>
      </c>
      <c r="AH647" s="413">
        <f t="shared" si="1889"/>
        <v>0</v>
      </c>
      <c r="AI647" s="413">
        <f t="shared" si="1889"/>
        <v>0</v>
      </c>
      <c r="AJ647" s="413">
        <f t="shared" si="1889"/>
        <v>0</v>
      </c>
      <c r="AK647" s="413">
        <f t="shared" si="1889"/>
        <v>0</v>
      </c>
      <c r="AL647" s="413">
        <f t="shared" si="1889"/>
        <v>0</v>
      </c>
      <c r="AM647" s="308"/>
    </row>
    <row r="648" spans="1:39" hidden="1" outlineLevel="1">
      <c r="A648" s="529"/>
      <c r="B648" s="296"/>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4"/>
      <c r="Z648" s="427"/>
      <c r="AA648" s="427"/>
      <c r="AB648" s="427"/>
      <c r="AC648" s="427"/>
      <c r="AD648" s="427"/>
      <c r="AE648" s="427"/>
      <c r="AF648" s="427"/>
      <c r="AG648" s="427"/>
      <c r="AH648" s="427"/>
      <c r="AI648" s="427"/>
      <c r="AJ648" s="427"/>
      <c r="AK648" s="427"/>
      <c r="AL648" s="427"/>
      <c r="AM648" s="308"/>
    </row>
    <row r="649" spans="1:39" hidden="1" outlineLevel="1">
      <c r="A649" s="529">
        <v>18</v>
      </c>
      <c r="B649" s="430" t="s">
        <v>110</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29"/>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0">Z649</f>
        <v>0</v>
      </c>
      <c r="AA650" s="413">
        <f t="shared" si="1890"/>
        <v>0</v>
      </c>
      <c r="AB650" s="413">
        <f t="shared" si="1890"/>
        <v>0</v>
      </c>
      <c r="AC650" s="413">
        <f t="shared" si="1890"/>
        <v>0</v>
      </c>
      <c r="AD650" s="413">
        <f t="shared" si="1890"/>
        <v>0</v>
      </c>
      <c r="AE650" s="413">
        <f t="shared" si="1890"/>
        <v>0</v>
      </c>
      <c r="AF650" s="413">
        <f t="shared" si="1890"/>
        <v>0</v>
      </c>
      <c r="AG650" s="413">
        <f t="shared" si="1890"/>
        <v>0</v>
      </c>
      <c r="AH650" s="413">
        <f t="shared" si="1890"/>
        <v>0</v>
      </c>
      <c r="AI650" s="413">
        <f t="shared" si="1890"/>
        <v>0</v>
      </c>
      <c r="AJ650" s="413">
        <f t="shared" si="1890"/>
        <v>0</v>
      </c>
      <c r="AK650" s="413">
        <f t="shared" si="1890"/>
        <v>0</v>
      </c>
      <c r="AL650" s="413">
        <f t="shared" si="1890"/>
        <v>0</v>
      </c>
      <c r="AM650" s="308"/>
    </row>
    <row r="651" spans="1:39" hidden="1" outlineLevel="1">
      <c r="A651" s="529"/>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25"/>
      <c r="Z651" s="426"/>
      <c r="AA651" s="426"/>
      <c r="AB651" s="426"/>
      <c r="AC651" s="426"/>
      <c r="AD651" s="426"/>
      <c r="AE651" s="426"/>
      <c r="AF651" s="426"/>
      <c r="AG651" s="426"/>
      <c r="AH651" s="426"/>
      <c r="AI651" s="426"/>
      <c r="AJ651" s="426"/>
      <c r="AK651" s="426"/>
      <c r="AL651" s="426"/>
      <c r="AM651" s="299"/>
    </row>
    <row r="652" spans="1:39" hidden="1" outlineLevel="1">
      <c r="A652" s="529">
        <v>19</v>
      </c>
      <c r="B652" s="430" t="s">
        <v>112</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idden="1" outlineLevel="1">
      <c r="A653" s="529"/>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1">Z652</f>
        <v>0</v>
      </c>
      <c r="AA653" s="413">
        <f t="shared" si="1891"/>
        <v>0</v>
      </c>
      <c r="AB653" s="413">
        <f t="shared" si="1891"/>
        <v>0</v>
      </c>
      <c r="AC653" s="413">
        <f t="shared" si="1891"/>
        <v>0</v>
      </c>
      <c r="AD653" s="413">
        <f t="shared" si="1891"/>
        <v>0</v>
      </c>
      <c r="AE653" s="413">
        <f t="shared" si="1891"/>
        <v>0</v>
      </c>
      <c r="AF653" s="413">
        <f t="shared" si="1891"/>
        <v>0</v>
      </c>
      <c r="AG653" s="413">
        <f t="shared" si="1891"/>
        <v>0</v>
      </c>
      <c r="AH653" s="413">
        <f t="shared" si="1891"/>
        <v>0</v>
      </c>
      <c r="AI653" s="413">
        <f t="shared" si="1891"/>
        <v>0</v>
      </c>
      <c r="AJ653" s="413">
        <f t="shared" si="1891"/>
        <v>0</v>
      </c>
      <c r="AK653" s="413">
        <f t="shared" si="1891"/>
        <v>0</v>
      </c>
      <c r="AL653" s="413">
        <f t="shared" si="1891"/>
        <v>0</v>
      </c>
      <c r="AM653" s="299"/>
    </row>
    <row r="654" spans="1:39" hidden="1" outlineLevel="1">
      <c r="A654" s="529"/>
      <c r="B654" s="324"/>
      <c r="C654" s="293"/>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idden="1" outlineLevel="1">
      <c r="A655" s="529">
        <v>20</v>
      </c>
      <c r="B655" s="430" t="s">
        <v>111</v>
      </c>
      <c r="C655" s="293" t="s">
        <v>25</v>
      </c>
      <c r="D655" s="297"/>
      <c r="E655" s="297"/>
      <c r="F655" s="297"/>
      <c r="G655" s="297"/>
      <c r="H655" s="297"/>
      <c r="I655" s="297"/>
      <c r="J655" s="297"/>
      <c r="K655" s="297"/>
      <c r="L655" s="297"/>
      <c r="M655" s="297"/>
      <c r="N655" s="297">
        <v>0</v>
      </c>
      <c r="O655" s="297"/>
      <c r="P655" s="297"/>
      <c r="Q655" s="297"/>
      <c r="R655" s="297"/>
      <c r="S655" s="297"/>
      <c r="T655" s="297"/>
      <c r="U655" s="297"/>
      <c r="V655" s="297"/>
      <c r="W655" s="297"/>
      <c r="X655" s="297"/>
      <c r="Y655" s="428"/>
      <c r="Z655" s="412"/>
      <c r="AA655" s="412"/>
      <c r="AB655" s="412"/>
      <c r="AC655" s="412"/>
      <c r="AD655" s="412"/>
      <c r="AE655" s="412"/>
      <c r="AF655" s="417"/>
      <c r="AG655" s="417"/>
      <c r="AH655" s="417"/>
      <c r="AI655" s="417"/>
      <c r="AJ655" s="417"/>
      <c r="AK655" s="417"/>
      <c r="AL655" s="417"/>
      <c r="AM655" s="298">
        <f>SUM(Y655:AL655)</f>
        <v>0</v>
      </c>
    </row>
    <row r="656" spans="1:39" hidden="1" outlineLevel="1">
      <c r="A656" s="529"/>
      <c r="B656" s="296" t="s">
        <v>311</v>
      </c>
      <c r="C656" s="293" t="s">
        <v>164</v>
      </c>
      <c r="D656" s="297"/>
      <c r="E656" s="297"/>
      <c r="F656" s="297"/>
      <c r="G656" s="297"/>
      <c r="H656" s="297"/>
      <c r="I656" s="297"/>
      <c r="J656" s="297"/>
      <c r="K656" s="297"/>
      <c r="L656" s="297"/>
      <c r="M656" s="297"/>
      <c r="N656" s="297">
        <f>N655</f>
        <v>0</v>
      </c>
      <c r="O656" s="297"/>
      <c r="P656" s="297"/>
      <c r="Q656" s="297"/>
      <c r="R656" s="297"/>
      <c r="S656" s="297"/>
      <c r="T656" s="297"/>
      <c r="U656" s="297"/>
      <c r="V656" s="297"/>
      <c r="W656" s="297"/>
      <c r="X656" s="297"/>
      <c r="Y656" s="413">
        <f>Y655</f>
        <v>0</v>
      </c>
      <c r="Z656" s="413">
        <f t="shared" ref="Z656:AL656" si="1892">Z655</f>
        <v>0</v>
      </c>
      <c r="AA656" s="413">
        <f t="shared" si="1892"/>
        <v>0</v>
      </c>
      <c r="AB656" s="413">
        <f t="shared" si="1892"/>
        <v>0</v>
      </c>
      <c r="AC656" s="413">
        <f t="shared" si="1892"/>
        <v>0</v>
      </c>
      <c r="AD656" s="413">
        <f t="shared" si="1892"/>
        <v>0</v>
      </c>
      <c r="AE656" s="413">
        <f t="shared" si="1892"/>
        <v>0</v>
      </c>
      <c r="AF656" s="413">
        <f t="shared" si="1892"/>
        <v>0</v>
      </c>
      <c r="AG656" s="413">
        <f t="shared" si="1892"/>
        <v>0</v>
      </c>
      <c r="AH656" s="413">
        <f t="shared" si="1892"/>
        <v>0</v>
      </c>
      <c r="AI656" s="413">
        <f t="shared" si="1892"/>
        <v>0</v>
      </c>
      <c r="AJ656" s="413">
        <f t="shared" si="1892"/>
        <v>0</v>
      </c>
      <c r="AK656" s="413">
        <f t="shared" si="1892"/>
        <v>0</v>
      </c>
      <c r="AL656" s="413">
        <f t="shared" si="1892"/>
        <v>0</v>
      </c>
      <c r="AM656" s="308"/>
    </row>
    <row r="657" spans="1:39" ht="15.75" hidden="1" outlineLevel="1">
      <c r="A657" s="529"/>
      <c r="B657" s="325"/>
      <c r="C657" s="302"/>
      <c r="D657" s="293"/>
      <c r="E657" s="293"/>
      <c r="F657" s="293"/>
      <c r="G657" s="293"/>
      <c r="H657" s="293"/>
      <c r="I657" s="293"/>
      <c r="J657" s="293"/>
      <c r="K657" s="293"/>
      <c r="L657" s="293"/>
      <c r="M657" s="293"/>
      <c r="N657" s="302"/>
      <c r="O657" s="293"/>
      <c r="P657" s="293"/>
      <c r="Q657" s="293"/>
      <c r="R657" s="293"/>
      <c r="S657" s="293"/>
      <c r="T657" s="293"/>
      <c r="U657" s="293"/>
      <c r="V657" s="293"/>
      <c r="W657" s="293"/>
      <c r="X657" s="293"/>
      <c r="Y657" s="414"/>
      <c r="Z657" s="414"/>
      <c r="AA657" s="414"/>
      <c r="AB657" s="414"/>
      <c r="AC657" s="414"/>
      <c r="AD657" s="414"/>
      <c r="AE657" s="414"/>
      <c r="AF657" s="414"/>
      <c r="AG657" s="414"/>
      <c r="AH657" s="414"/>
      <c r="AI657" s="414"/>
      <c r="AJ657" s="414"/>
      <c r="AK657" s="414"/>
      <c r="AL657" s="414"/>
      <c r="AM657" s="308"/>
    </row>
    <row r="658" spans="1:39" ht="15.75" hidden="1" outlineLevel="1">
      <c r="A658" s="529"/>
      <c r="B658" s="516" t="s">
        <v>504</v>
      </c>
      <c r="C658" s="293"/>
      <c r="D658" s="293"/>
      <c r="E658" s="293"/>
      <c r="F658" s="293"/>
      <c r="G658" s="293"/>
      <c r="H658" s="293"/>
      <c r="I658" s="293"/>
      <c r="J658" s="293"/>
      <c r="K658" s="293"/>
      <c r="L658" s="293"/>
      <c r="M658" s="293"/>
      <c r="N658" s="293"/>
      <c r="O658" s="293"/>
      <c r="P658" s="293"/>
      <c r="Q658" s="293"/>
      <c r="R658" s="293"/>
      <c r="S658" s="293"/>
      <c r="T658" s="293"/>
      <c r="U658" s="293"/>
      <c r="V658" s="293"/>
      <c r="W658" s="293"/>
      <c r="X658" s="293"/>
      <c r="Y658" s="424"/>
      <c r="Z658" s="427"/>
      <c r="AA658" s="427"/>
      <c r="AB658" s="427"/>
      <c r="AC658" s="427"/>
      <c r="AD658" s="427"/>
      <c r="AE658" s="427"/>
      <c r="AF658" s="427"/>
      <c r="AG658" s="427"/>
      <c r="AH658" s="427"/>
      <c r="AI658" s="427"/>
      <c r="AJ658" s="427"/>
      <c r="AK658" s="427"/>
      <c r="AL658" s="427"/>
      <c r="AM658" s="308"/>
    </row>
    <row r="659" spans="1:39" ht="15.75" hidden="1" outlineLevel="1">
      <c r="A659" s="529"/>
      <c r="B659" s="506" t="s">
        <v>500</v>
      </c>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idden="1" outlineLevel="1">
      <c r="A660" s="529">
        <v>21</v>
      </c>
      <c r="B660" s="430" t="s">
        <v>114</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29"/>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893">Z660</f>
        <v>0</v>
      </c>
      <c r="AA661" s="413">
        <f t="shared" ref="AA661" si="1894">AA660</f>
        <v>0</v>
      </c>
      <c r="AB661" s="413">
        <f t="shared" ref="AB661" si="1895">AB660</f>
        <v>0</v>
      </c>
      <c r="AC661" s="413">
        <f t="shared" ref="AC661" si="1896">AC660</f>
        <v>0</v>
      </c>
      <c r="AD661" s="413">
        <f t="shared" ref="AD661" si="1897">AD660</f>
        <v>0</v>
      </c>
      <c r="AE661" s="413">
        <f t="shared" ref="AE661" si="1898">AE660</f>
        <v>0</v>
      </c>
      <c r="AF661" s="413">
        <f t="shared" ref="AF661" si="1899">AF660</f>
        <v>0</v>
      </c>
      <c r="AG661" s="413">
        <f t="shared" ref="AG661" si="1900">AG660</f>
        <v>0</v>
      </c>
      <c r="AH661" s="413">
        <f t="shared" ref="AH661" si="1901">AH660</f>
        <v>0</v>
      </c>
      <c r="AI661" s="413">
        <f t="shared" ref="AI661" si="1902">AI660</f>
        <v>0</v>
      </c>
      <c r="AJ661" s="413">
        <f t="shared" ref="AJ661" si="1903">AJ660</f>
        <v>0</v>
      </c>
      <c r="AK661" s="413">
        <f t="shared" ref="AK661" si="1904">AK660</f>
        <v>0</v>
      </c>
      <c r="AL661" s="413">
        <f t="shared" ref="AL661" si="1905">AL660</f>
        <v>0</v>
      </c>
      <c r="AM661" s="308"/>
    </row>
    <row r="662" spans="1:39" hidden="1" outlineLevel="1">
      <c r="A662" s="529"/>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29">
        <v>22</v>
      </c>
      <c r="B663" s="430" t="s">
        <v>115</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29"/>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06">Z663</f>
        <v>0</v>
      </c>
      <c r="AA664" s="413">
        <f t="shared" ref="AA664" si="1907">AA663</f>
        <v>0</v>
      </c>
      <c r="AB664" s="413">
        <f t="shared" ref="AB664" si="1908">AB663</f>
        <v>0</v>
      </c>
      <c r="AC664" s="413">
        <f t="shared" ref="AC664" si="1909">AC663</f>
        <v>0</v>
      </c>
      <c r="AD664" s="413">
        <f t="shared" ref="AD664" si="1910">AD663</f>
        <v>0</v>
      </c>
      <c r="AE664" s="413">
        <f t="shared" ref="AE664" si="1911">AE663</f>
        <v>0</v>
      </c>
      <c r="AF664" s="413">
        <f t="shared" ref="AF664" si="1912">AF663</f>
        <v>0</v>
      </c>
      <c r="AG664" s="413">
        <f t="shared" ref="AG664" si="1913">AG663</f>
        <v>0</v>
      </c>
      <c r="AH664" s="413">
        <f t="shared" ref="AH664" si="1914">AH663</f>
        <v>0</v>
      </c>
      <c r="AI664" s="413">
        <f t="shared" ref="AI664" si="1915">AI663</f>
        <v>0</v>
      </c>
      <c r="AJ664" s="413">
        <f t="shared" ref="AJ664" si="1916">AJ663</f>
        <v>0</v>
      </c>
      <c r="AK664" s="413">
        <f t="shared" ref="AK664" si="1917">AK663</f>
        <v>0</v>
      </c>
      <c r="AL664" s="413">
        <f t="shared" ref="AL664" si="1918">AL663</f>
        <v>0</v>
      </c>
      <c r="AM664" s="308"/>
    </row>
    <row r="665" spans="1:39" hidden="1" outlineLevel="1">
      <c r="A665" s="529"/>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30" hidden="1" outlineLevel="1">
      <c r="A666" s="529">
        <v>23</v>
      </c>
      <c r="B666" s="430" t="s">
        <v>116</v>
      </c>
      <c r="C666" s="293" t="s">
        <v>25</v>
      </c>
      <c r="D666" s="297"/>
      <c r="E666" s="297"/>
      <c r="F666" s="297"/>
      <c r="G666" s="297"/>
      <c r="H666" s="297"/>
      <c r="I666" s="297"/>
      <c r="J666" s="297"/>
      <c r="K666" s="297"/>
      <c r="L666" s="297"/>
      <c r="M666" s="297"/>
      <c r="N666" s="293"/>
      <c r="O666" s="297"/>
      <c r="P666" s="297"/>
      <c r="Q666" s="297"/>
      <c r="R666" s="297"/>
      <c r="S666" s="297"/>
      <c r="T666" s="297"/>
      <c r="U666" s="297"/>
      <c r="V666" s="297"/>
      <c r="W666" s="297"/>
      <c r="X666" s="297"/>
      <c r="Y666" s="412"/>
      <c r="Z666" s="412"/>
      <c r="AA666" s="412"/>
      <c r="AB666" s="412"/>
      <c r="AC666" s="412"/>
      <c r="AD666" s="412"/>
      <c r="AE666" s="412"/>
      <c r="AF666" s="412"/>
      <c r="AG666" s="412"/>
      <c r="AH666" s="412"/>
      <c r="AI666" s="412"/>
      <c r="AJ666" s="412"/>
      <c r="AK666" s="412"/>
      <c r="AL666" s="412"/>
      <c r="AM666" s="298">
        <f>SUM(Y666:AL666)</f>
        <v>0</v>
      </c>
    </row>
    <row r="667" spans="1:39" hidden="1" outlineLevel="1">
      <c r="A667" s="529"/>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0</v>
      </c>
      <c r="Z667" s="413">
        <f t="shared" ref="Z667" si="1919">Z666</f>
        <v>0</v>
      </c>
      <c r="AA667" s="413">
        <f t="shared" ref="AA667" si="1920">AA666</f>
        <v>0</v>
      </c>
      <c r="AB667" s="413">
        <f t="shared" ref="AB667" si="1921">AB666</f>
        <v>0</v>
      </c>
      <c r="AC667" s="413">
        <f t="shared" ref="AC667" si="1922">AC666</f>
        <v>0</v>
      </c>
      <c r="AD667" s="413">
        <f t="shared" ref="AD667" si="1923">AD666</f>
        <v>0</v>
      </c>
      <c r="AE667" s="413">
        <f t="shared" ref="AE667" si="1924">AE666</f>
        <v>0</v>
      </c>
      <c r="AF667" s="413">
        <f t="shared" ref="AF667" si="1925">AF666</f>
        <v>0</v>
      </c>
      <c r="AG667" s="413">
        <f t="shared" ref="AG667" si="1926">AG666</f>
        <v>0</v>
      </c>
      <c r="AH667" s="413">
        <f t="shared" ref="AH667" si="1927">AH666</f>
        <v>0</v>
      </c>
      <c r="AI667" s="413">
        <f t="shared" ref="AI667" si="1928">AI666</f>
        <v>0</v>
      </c>
      <c r="AJ667" s="413">
        <f t="shared" ref="AJ667" si="1929">AJ666</f>
        <v>0</v>
      </c>
      <c r="AK667" s="413">
        <f t="shared" ref="AK667" si="1930">AK666</f>
        <v>0</v>
      </c>
      <c r="AL667" s="413">
        <f t="shared" ref="AL667" si="1931">AL666</f>
        <v>0</v>
      </c>
      <c r="AM667" s="308"/>
    </row>
    <row r="668" spans="1:39" hidden="1" outlineLevel="1">
      <c r="A668" s="529"/>
      <c r="B668" s="432"/>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24"/>
      <c r="Z668" s="427"/>
      <c r="AA668" s="427"/>
      <c r="AB668" s="427"/>
      <c r="AC668" s="427"/>
      <c r="AD668" s="427"/>
      <c r="AE668" s="427"/>
      <c r="AF668" s="427"/>
      <c r="AG668" s="427"/>
      <c r="AH668" s="427"/>
      <c r="AI668" s="427"/>
      <c r="AJ668" s="427"/>
      <c r="AK668" s="427"/>
      <c r="AL668" s="427"/>
      <c r="AM668" s="308"/>
    </row>
    <row r="669" spans="1:39" ht="30" hidden="1" outlineLevel="1">
      <c r="A669" s="529">
        <v>24</v>
      </c>
      <c r="B669" s="430" t="s">
        <v>117</v>
      </c>
      <c r="C669" s="293" t="s">
        <v>25</v>
      </c>
      <c r="D669" s="297"/>
      <c r="E669" s="297"/>
      <c r="F669" s="297"/>
      <c r="G669" s="297"/>
      <c r="H669" s="297"/>
      <c r="I669" s="297"/>
      <c r="J669" s="297"/>
      <c r="K669" s="297"/>
      <c r="L669" s="297"/>
      <c r="M669" s="297"/>
      <c r="N669" s="293"/>
      <c r="O669" s="297"/>
      <c r="P669" s="297"/>
      <c r="Q669" s="297"/>
      <c r="R669" s="297"/>
      <c r="S669" s="297"/>
      <c r="T669" s="297"/>
      <c r="U669" s="297"/>
      <c r="V669" s="297"/>
      <c r="W669" s="297"/>
      <c r="X669" s="297"/>
      <c r="Y669" s="412"/>
      <c r="Z669" s="412"/>
      <c r="AA669" s="412"/>
      <c r="AB669" s="412"/>
      <c r="AC669" s="412"/>
      <c r="AD669" s="412"/>
      <c r="AE669" s="412"/>
      <c r="AF669" s="412"/>
      <c r="AG669" s="412"/>
      <c r="AH669" s="412"/>
      <c r="AI669" s="412"/>
      <c r="AJ669" s="412"/>
      <c r="AK669" s="412"/>
      <c r="AL669" s="412"/>
      <c r="AM669" s="298">
        <f>SUM(Y669:AL669)</f>
        <v>0</v>
      </c>
    </row>
    <row r="670" spans="1:39" hidden="1" outlineLevel="1">
      <c r="A670" s="529"/>
      <c r="B670" s="296" t="s">
        <v>311</v>
      </c>
      <c r="C670" s="293" t="s">
        <v>164</v>
      </c>
      <c r="D670" s="297"/>
      <c r="E670" s="297"/>
      <c r="F670" s="297"/>
      <c r="G670" s="297"/>
      <c r="H670" s="297"/>
      <c r="I670" s="297"/>
      <c r="J670" s="297"/>
      <c r="K670" s="297"/>
      <c r="L670" s="297"/>
      <c r="M670" s="297"/>
      <c r="N670" s="293"/>
      <c r="O670" s="297"/>
      <c r="P670" s="297"/>
      <c r="Q670" s="297"/>
      <c r="R670" s="297"/>
      <c r="S670" s="297"/>
      <c r="T670" s="297"/>
      <c r="U670" s="297"/>
      <c r="V670" s="297"/>
      <c r="W670" s="297"/>
      <c r="X670" s="297"/>
      <c r="Y670" s="413">
        <f>Y669</f>
        <v>0</v>
      </c>
      <c r="Z670" s="413">
        <f t="shared" ref="Z670" si="1932">Z669</f>
        <v>0</v>
      </c>
      <c r="AA670" s="413">
        <f t="shared" ref="AA670" si="1933">AA669</f>
        <v>0</v>
      </c>
      <c r="AB670" s="413">
        <f t="shared" ref="AB670" si="1934">AB669</f>
        <v>0</v>
      </c>
      <c r="AC670" s="413">
        <f t="shared" ref="AC670" si="1935">AC669</f>
        <v>0</v>
      </c>
      <c r="AD670" s="413">
        <f t="shared" ref="AD670" si="1936">AD669</f>
        <v>0</v>
      </c>
      <c r="AE670" s="413">
        <f t="shared" ref="AE670" si="1937">AE669</f>
        <v>0</v>
      </c>
      <c r="AF670" s="413">
        <f t="shared" ref="AF670" si="1938">AF669</f>
        <v>0</v>
      </c>
      <c r="AG670" s="413">
        <f t="shared" ref="AG670" si="1939">AG669</f>
        <v>0</v>
      </c>
      <c r="AH670" s="413">
        <f t="shared" ref="AH670" si="1940">AH669</f>
        <v>0</v>
      </c>
      <c r="AI670" s="413">
        <f t="shared" ref="AI670" si="1941">AI669</f>
        <v>0</v>
      </c>
      <c r="AJ670" s="413">
        <f t="shared" ref="AJ670" si="1942">AJ669</f>
        <v>0</v>
      </c>
      <c r="AK670" s="413">
        <f t="shared" ref="AK670" si="1943">AK669</f>
        <v>0</v>
      </c>
      <c r="AL670" s="413">
        <f t="shared" ref="AL670" si="1944">AL669</f>
        <v>0</v>
      </c>
      <c r="AM670" s="308"/>
    </row>
    <row r="671" spans="1:39" hidden="1" outlineLevel="1">
      <c r="A671" s="529"/>
      <c r="B671" s="296"/>
      <c r="C671" s="293"/>
      <c r="D671" s="293"/>
      <c r="E671" s="293"/>
      <c r="F671" s="293"/>
      <c r="G671" s="293"/>
      <c r="H671" s="293"/>
      <c r="I671" s="293"/>
      <c r="J671" s="293"/>
      <c r="K671" s="293"/>
      <c r="L671" s="293"/>
      <c r="M671" s="293"/>
      <c r="N671" s="293"/>
      <c r="O671" s="293"/>
      <c r="P671" s="293"/>
      <c r="Q671" s="293"/>
      <c r="R671" s="293"/>
      <c r="S671" s="293"/>
      <c r="T671" s="293"/>
      <c r="U671" s="293"/>
      <c r="V671" s="293"/>
      <c r="W671" s="293"/>
      <c r="X671" s="293"/>
      <c r="Y671" s="414"/>
      <c r="Z671" s="427"/>
      <c r="AA671" s="427"/>
      <c r="AB671" s="427"/>
      <c r="AC671" s="427"/>
      <c r="AD671" s="427"/>
      <c r="AE671" s="427"/>
      <c r="AF671" s="427"/>
      <c r="AG671" s="427"/>
      <c r="AH671" s="427"/>
      <c r="AI671" s="427"/>
      <c r="AJ671" s="427"/>
      <c r="AK671" s="427"/>
      <c r="AL671" s="427"/>
      <c r="AM671" s="308"/>
    </row>
    <row r="672" spans="1:39" ht="15.75" hidden="1" outlineLevel="1">
      <c r="A672" s="529"/>
      <c r="B672" s="290" t="s">
        <v>501</v>
      </c>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idden="1" outlineLevel="1">
      <c r="A673" s="529">
        <v>25</v>
      </c>
      <c r="B673" s="430" t="s">
        <v>118</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29"/>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45">Z673</f>
        <v>0</v>
      </c>
      <c r="AA674" s="413">
        <f t="shared" ref="AA674" si="1946">AA673</f>
        <v>0</v>
      </c>
      <c r="AB674" s="413">
        <f t="shared" ref="AB674" si="1947">AB673</f>
        <v>0</v>
      </c>
      <c r="AC674" s="413">
        <f t="shared" ref="AC674" si="1948">AC673</f>
        <v>0</v>
      </c>
      <c r="AD674" s="413">
        <f t="shared" ref="AD674" si="1949">AD673</f>
        <v>0</v>
      </c>
      <c r="AE674" s="413">
        <f t="shared" ref="AE674" si="1950">AE673</f>
        <v>0</v>
      </c>
      <c r="AF674" s="413">
        <f t="shared" ref="AF674" si="1951">AF673</f>
        <v>0</v>
      </c>
      <c r="AG674" s="413">
        <f t="shared" ref="AG674" si="1952">AG673</f>
        <v>0</v>
      </c>
      <c r="AH674" s="413">
        <f t="shared" ref="AH674" si="1953">AH673</f>
        <v>0</v>
      </c>
      <c r="AI674" s="413">
        <f t="shared" ref="AI674" si="1954">AI673</f>
        <v>0</v>
      </c>
      <c r="AJ674" s="413">
        <f t="shared" ref="AJ674" si="1955">AJ673</f>
        <v>0</v>
      </c>
      <c r="AK674" s="413">
        <f t="shared" ref="AK674" si="1956">AK673</f>
        <v>0</v>
      </c>
      <c r="AL674" s="413">
        <f t="shared" ref="AL674" si="1957">AL673</f>
        <v>0</v>
      </c>
      <c r="AM674" s="308"/>
    </row>
    <row r="675" spans="1:39" hidden="1" outlineLevel="1">
      <c r="A675" s="529"/>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idden="1" outlineLevel="1">
      <c r="A676" s="529">
        <v>26</v>
      </c>
      <c r="B676" s="430" t="s">
        <v>119</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29"/>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58">Z676</f>
        <v>0</v>
      </c>
      <c r="AA677" s="413">
        <f t="shared" ref="AA677" si="1959">AA676</f>
        <v>0</v>
      </c>
      <c r="AB677" s="413">
        <f t="shared" ref="AB677" si="1960">AB676</f>
        <v>0</v>
      </c>
      <c r="AC677" s="413">
        <f t="shared" ref="AC677" si="1961">AC676</f>
        <v>0</v>
      </c>
      <c r="AD677" s="413">
        <f t="shared" ref="AD677" si="1962">AD676</f>
        <v>0</v>
      </c>
      <c r="AE677" s="413">
        <f t="shared" ref="AE677" si="1963">AE676</f>
        <v>0</v>
      </c>
      <c r="AF677" s="413">
        <f t="shared" ref="AF677" si="1964">AF676</f>
        <v>0</v>
      </c>
      <c r="AG677" s="413">
        <f t="shared" ref="AG677" si="1965">AG676</f>
        <v>0</v>
      </c>
      <c r="AH677" s="413">
        <f t="shared" ref="AH677" si="1966">AH676</f>
        <v>0</v>
      </c>
      <c r="AI677" s="413">
        <f t="shared" ref="AI677" si="1967">AI676</f>
        <v>0</v>
      </c>
      <c r="AJ677" s="413">
        <f t="shared" ref="AJ677" si="1968">AJ676</f>
        <v>0</v>
      </c>
      <c r="AK677" s="413">
        <f t="shared" ref="AK677" si="1969">AK676</f>
        <v>0</v>
      </c>
      <c r="AL677" s="413">
        <f t="shared" ref="AL677" si="1970">AL676</f>
        <v>0</v>
      </c>
      <c r="AM677" s="308"/>
    </row>
    <row r="678" spans="1:39" hidden="1" outlineLevel="1">
      <c r="A678" s="529"/>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29">
        <v>27</v>
      </c>
      <c r="B679" s="430" t="s">
        <v>120</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29"/>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1971">Z679</f>
        <v>0</v>
      </c>
      <c r="AA680" s="413">
        <f t="shared" ref="AA680" si="1972">AA679</f>
        <v>0</v>
      </c>
      <c r="AB680" s="413">
        <f t="shared" ref="AB680" si="1973">AB679</f>
        <v>0</v>
      </c>
      <c r="AC680" s="413">
        <f t="shared" ref="AC680" si="1974">AC679</f>
        <v>0</v>
      </c>
      <c r="AD680" s="413">
        <f t="shared" ref="AD680" si="1975">AD679</f>
        <v>0</v>
      </c>
      <c r="AE680" s="413">
        <f t="shared" ref="AE680" si="1976">AE679</f>
        <v>0</v>
      </c>
      <c r="AF680" s="413">
        <f t="shared" ref="AF680" si="1977">AF679</f>
        <v>0</v>
      </c>
      <c r="AG680" s="413">
        <f t="shared" ref="AG680" si="1978">AG679</f>
        <v>0</v>
      </c>
      <c r="AH680" s="413">
        <f t="shared" ref="AH680" si="1979">AH679</f>
        <v>0</v>
      </c>
      <c r="AI680" s="413">
        <f t="shared" ref="AI680" si="1980">AI679</f>
        <v>0</v>
      </c>
      <c r="AJ680" s="413">
        <f t="shared" ref="AJ680" si="1981">AJ679</f>
        <v>0</v>
      </c>
      <c r="AK680" s="413">
        <f t="shared" ref="AK680" si="1982">AK679</f>
        <v>0</v>
      </c>
      <c r="AL680" s="413">
        <f t="shared" ref="AL680" si="1983">AL679</f>
        <v>0</v>
      </c>
      <c r="AM680" s="308"/>
    </row>
    <row r="681" spans="1:39" hidden="1" outlineLevel="1">
      <c r="A681" s="529"/>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29">
        <v>28</v>
      </c>
      <c r="B682" s="430" t="s">
        <v>121</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29"/>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1984">Z682</f>
        <v>0</v>
      </c>
      <c r="AA683" s="413">
        <f t="shared" ref="AA683" si="1985">AA682</f>
        <v>0</v>
      </c>
      <c r="AB683" s="413">
        <f t="shared" ref="AB683" si="1986">AB682</f>
        <v>0</v>
      </c>
      <c r="AC683" s="413">
        <f t="shared" ref="AC683" si="1987">AC682</f>
        <v>0</v>
      </c>
      <c r="AD683" s="413">
        <f t="shared" ref="AD683" si="1988">AD682</f>
        <v>0</v>
      </c>
      <c r="AE683" s="413">
        <f t="shared" ref="AE683" si="1989">AE682</f>
        <v>0</v>
      </c>
      <c r="AF683" s="413">
        <f t="shared" ref="AF683" si="1990">AF682</f>
        <v>0</v>
      </c>
      <c r="AG683" s="413">
        <f t="shared" ref="AG683" si="1991">AG682</f>
        <v>0</v>
      </c>
      <c r="AH683" s="413">
        <f t="shared" ref="AH683" si="1992">AH682</f>
        <v>0</v>
      </c>
      <c r="AI683" s="413">
        <f t="shared" ref="AI683" si="1993">AI682</f>
        <v>0</v>
      </c>
      <c r="AJ683" s="413">
        <f t="shared" ref="AJ683" si="1994">AJ682</f>
        <v>0</v>
      </c>
      <c r="AK683" s="413">
        <f t="shared" ref="AK683" si="1995">AK682</f>
        <v>0</v>
      </c>
      <c r="AL683" s="413">
        <f t="shared" ref="AL683" si="1996">AL682</f>
        <v>0</v>
      </c>
      <c r="AM683" s="308"/>
    </row>
    <row r="684" spans="1:39" hidden="1" outlineLevel="1">
      <c r="A684" s="529"/>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29">
        <v>29</v>
      </c>
      <c r="B685" s="430" t="s">
        <v>122</v>
      </c>
      <c r="C685" s="293" t="s">
        <v>25</v>
      </c>
      <c r="D685" s="297"/>
      <c r="E685" s="297"/>
      <c r="F685" s="297"/>
      <c r="G685" s="297"/>
      <c r="H685" s="297"/>
      <c r="I685" s="297"/>
      <c r="J685" s="297"/>
      <c r="K685" s="297"/>
      <c r="L685" s="297"/>
      <c r="M685" s="297"/>
      <c r="N685" s="297">
        <v>3</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29"/>
      <c r="B686" s="296" t="s">
        <v>311</v>
      </c>
      <c r="C686" s="293" t="s">
        <v>164</v>
      </c>
      <c r="D686" s="297"/>
      <c r="E686" s="297"/>
      <c r="F686" s="297"/>
      <c r="G686" s="297"/>
      <c r="H686" s="297"/>
      <c r="I686" s="297"/>
      <c r="J686" s="297"/>
      <c r="K686" s="297"/>
      <c r="L686" s="297"/>
      <c r="M686" s="297"/>
      <c r="N686" s="297">
        <f>N685</f>
        <v>3</v>
      </c>
      <c r="O686" s="297"/>
      <c r="P686" s="297"/>
      <c r="Q686" s="297"/>
      <c r="R686" s="297"/>
      <c r="S686" s="297"/>
      <c r="T686" s="297"/>
      <c r="U686" s="297"/>
      <c r="V686" s="297"/>
      <c r="W686" s="297"/>
      <c r="X686" s="297"/>
      <c r="Y686" s="413">
        <f>Y685</f>
        <v>0</v>
      </c>
      <c r="Z686" s="413">
        <f t="shared" ref="Z686" si="1997">Z685</f>
        <v>0</v>
      </c>
      <c r="AA686" s="413">
        <f t="shared" ref="AA686" si="1998">AA685</f>
        <v>0</v>
      </c>
      <c r="AB686" s="413">
        <f t="shared" ref="AB686" si="1999">AB685</f>
        <v>0</v>
      </c>
      <c r="AC686" s="413">
        <f t="shared" ref="AC686" si="2000">AC685</f>
        <v>0</v>
      </c>
      <c r="AD686" s="413">
        <f t="shared" ref="AD686" si="2001">AD685</f>
        <v>0</v>
      </c>
      <c r="AE686" s="413">
        <f t="shared" ref="AE686" si="2002">AE685</f>
        <v>0</v>
      </c>
      <c r="AF686" s="413">
        <f t="shared" ref="AF686" si="2003">AF685</f>
        <v>0</v>
      </c>
      <c r="AG686" s="413">
        <f t="shared" ref="AG686" si="2004">AG685</f>
        <v>0</v>
      </c>
      <c r="AH686" s="413">
        <f t="shared" ref="AH686" si="2005">AH685</f>
        <v>0</v>
      </c>
      <c r="AI686" s="413">
        <f t="shared" ref="AI686" si="2006">AI685</f>
        <v>0</v>
      </c>
      <c r="AJ686" s="413">
        <f t="shared" ref="AJ686" si="2007">AJ685</f>
        <v>0</v>
      </c>
      <c r="AK686" s="413">
        <f t="shared" ref="AK686" si="2008">AK685</f>
        <v>0</v>
      </c>
      <c r="AL686" s="413">
        <f t="shared" ref="AL686" si="2009">AL685</f>
        <v>0</v>
      </c>
      <c r="AM686" s="308"/>
    </row>
    <row r="687" spans="1:39" hidden="1" outlineLevel="1">
      <c r="A687" s="529"/>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29">
        <v>30</v>
      </c>
      <c r="B688" s="430" t="s">
        <v>123</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29"/>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10">Z688</f>
        <v>0</v>
      </c>
      <c r="AA689" s="413">
        <f t="shared" ref="AA689" si="2011">AA688</f>
        <v>0</v>
      </c>
      <c r="AB689" s="413">
        <f t="shared" ref="AB689" si="2012">AB688</f>
        <v>0</v>
      </c>
      <c r="AC689" s="413">
        <f t="shared" ref="AC689" si="2013">AC688</f>
        <v>0</v>
      </c>
      <c r="AD689" s="413">
        <f t="shared" ref="AD689" si="2014">AD688</f>
        <v>0</v>
      </c>
      <c r="AE689" s="413">
        <f t="shared" ref="AE689" si="2015">AE688</f>
        <v>0</v>
      </c>
      <c r="AF689" s="413">
        <f t="shared" ref="AF689" si="2016">AF688</f>
        <v>0</v>
      </c>
      <c r="AG689" s="413">
        <f t="shared" ref="AG689" si="2017">AG688</f>
        <v>0</v>
      </c>
      <c r="AH689" s="413">
        <f t="shared" ref="AH689" si="2018">AH688</f>
        <v>0</v>
      </c>
      <c r="AI689" s="413">
        <f t="shared" ref="AI689" si="2019">AI688</f>
        <v>0</v>
      </c>
      <c r="AJ689" s="413">
        <f t="shared" ref="AJ689" si="2020">AJ688</f>
        <v>0</v>
      </c>
      <c r="AK689" s="413">
        <f t="shared" ref="AK689" si="2021">AK688</f>
        <v>0</v>
      </c>
      <c r="AL689" s="413">
        <f t="shared" ref="AL689" si="2022">AL688</f>
        <v>0</v>
      </c>
      <c r="AM689" s="308"/>
    </row>
    <row r="690" spans="1:39" hidden="1" outlineLevel="1">
      <c r="A690" s="529"/>
      <c r="B690" s="296"/>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30" hidden="1" outlineLevel="1">
      <c r="A691" s="529">
        <v>31</v>
      </c>
      <c r="B691" s="430" t="s">
        <v>124</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idden="1" outlineLevel="1">
      <c r="A692" s="529"/>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23">Z691</f>
        <v>0</v>
      </c>
      <c r="AA692" s="413">
        <f t="shared" ref="AA692" si="2024">AA691</f>
        <v>0</v>
      </c>
      <c r="AB692" s="413">
        <f t="shared" ref="AB692" si="2025">AB691</f>
        <v>0</v>
      </c>
      <c r="AC692" s="413">
        <f t="shared" ref="AC692" si="2026">AC691</f>
        <v>0</v>
      </c>
      <c r="AD692" s="413">
        <f t="shared" ref="AD692" si="2027">AD691</f>
        <v>0</v>
      </c>
      <c r="AE692" s="413">
        <f t="shared" ref="AE692" si="2028">AE691</f>
        <v>0</v>
      </c>
      <c r="AF692" s="413">
        <f t="shared" ref="AF692" si="2029">AF691</f>
        <v>0</v>
      </c>
      <c r="AG692" s="413">
        <f t="shared" ref="AG692" si="2030">AG691</f>
        <v>0</v>
      </c>
      <c r="AH692" s="413">
        <f t="shared" ref="AH692" si="2031">AH691</f>
        <v>0</v>
      </c>
      <c r="AI692" s="413">
        <f t="shared" ref="AI692" si="2032">AI691</f>
        <v>0</v>
      </c>
      <c r="AJ692" s="413">
        <f t="shared" ref="AJ692" si="2033">AJ691</f>
        <v>0</v>
      </c>
      <c r="AK692" s="413">
        <f t="shared" ref="AK692" si="2034">AK691</f>
        <v>0</v>
      </c>
      <c r="AL692" s="413">
        <f t="shared" ref="AL692" si="2035">AL691</f>
        <v>0</v>
      </c>
      <c r="AM692" s="308"/>
    </row>
    <row r="693" spans="1:39" hidden="1" outlineLevel="1">
      <c r="A693" s="529"/>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30" hidden="1" outlineLevel="1">
      <c r="A694" s="529">
        <v>32</v>
      </c>
      <c r="B694" s="430" t="s">
        <v>125</v>
      </c>
      <c r="C694" s="293" t="s">
        <v>25</v>
      </c>
      <c r="D694" s="297"/>
      <c r="E694" s="297"/>
      <c r="F694" s="297"/>
      <c r="G694" s="297"/>
      <c r="H694" s="297"/>
      <c r="I694" s="297"/>
      <c r="J694" s="297"/>
      <c r="K694" s="297"/>
      <c r="L694" s="297"/>
      <c r="M694" s="297"/>
      <c r="N694" s="297">
        <v>12</v>
      </c>
      <c r="O694" s="297"/>
      <c r="P694" s="297"/>
      <c r="Q694" s="297"/>
      <c r="R694" s="297"/>
      <c r="S694" s="297"/>
      <c r="T694" s="297"/>
      <c r="U694" s="297"/>
      <c r="V694" s="297"/>
      <c r="W694" s="297"/>
      <c r="X694" s="297"/>
      <c r="Y694" s="428"/>
      <c r="Z694" s="412"/>
      <c r="AA694" s="412"/>
      <c r="AB694" s="412"/>
      <c r="AC694" s="412"/>
      <c r="AD694" s="412"/>
      <c r="AE694" s="412"/>
      <c r="AF694" s="417"/>
      <c r="AG694" s="417"/>
      <c r="AH694" s="417"/>
      <c r="AI694" s="417"/>
      <c r="AJ694" s="417"/>
      <c r="AK694" s="417"/>
      <c r="AL694" s="417"/>
      <c r="AM694" s="298">
        <f>SUM(Y694:AL694)</f>
        <v>0</v>
      </c>
    </row>
    <row r="695" spans="1:39" hidden="1" outlineLevel="1">
      <c r="A695" s="529"/>
      <c r="B695" s="296" t="s">
        <v>311</v>
      </c>
      <c r="C695" s="293" t="s">
        <v>164</v>
      </c>
      <c r="D695" s="297"/>
      <c r="E695" s="297"/>
      <c r="F695" s="297"/>
      <c r="G695" s="297"/>
      <c r="H695" s="297"/>
      <c r="I695" s="297"/>
      <c r="J695" s="297"/>
      <c r="K695" s="297"/>
      <c r="L695" s="297"/>
      <c r="M695" s="297"/>
      <c r="N695" s="297">
        <f>N694</f>
        <v>12</v>
      </c>
      <c r="O695" s="297"/>
      <c r="P695" s="297"/>
      <c r="Q695" s="297"/>
      <c r="R695" s="297"/>
      <c r="S695" s="297"/>
      <c r="T695" s="297"/>
      <c r="U695" s="297"/>
      <c r="V695" s="297"/>
      <c r="W695" s="297"/>
      <c r="X695" s="297"/>
      <c r="Y695" s="413">
        <f>Y694</f>
        <v>0</v>
      </c>
      <c r="Z695" s="413">
        <f t="shared" ref="Z695" si="2036">Z694</f>
        <v>0</v>
      </c>
      <c r="AA695" s="413">
        <f t="shared" ref="AA695" si="2037">AA694</f>
        <v>0</v>
      </c>
      <c r="AB695" s="413">
        <f t="shared" ref="AB695" si="2038">AB694</f>
        <v>0</v>
      </c>
      <c r="AC695" s="413">
        <f t="shared" ref="AC695" si="2039">AC694</f>
        <v>0</v>
      </c>
      <c r="AD695" s="413">
        <f t="shared" ref="AD695" si="2040">AD694</f>
        <v>0</v>
      </c>
      <c r="AE695" s="413">
        <f t="shared" ref="AE695" si="2041">AE694</f>
        <v>0</v>
      </c>
      <c r="AF695" s="413">
        <f t="shared" ref="AF695" si="2042">AF694</f>
        <v>0</v>
      </c>
      <c r="AG695" s="413">
        <f t="shared" ref="AG695" si="2043">AG694</f>
        <v>0</v>
      </c>
      <c r="AH695" s="413">
        <f t="shared" ref="AH695" si="2044">AH694</f>
        <v>0</v>
      </c>
      <c r="AI695" s="413">
        <f t="shared" ref="AI695" si="2045">AI694</f>
        <v>0</v>
      </c>
      <c r="AJ695" s="413">
        <f t="shared" ref="AJ695" si="2046">AJ694</f>
        <v>0</v>
      </c>
      <c r="AK695" s="413">
        <f t="shared" ref="AK695" si="2047">AK694</f>
        <v>0</v>
      </c>
      <c r="AL695" s="413">
        <f t="shared" ref="AL695" si="2048">AL694</f>
        <v>0</v>
      </c>
      <c r="AM695" s="308"/>
    </row>
    <row r="696" spans="1:39" hidden="1" outlineLevel="1">
      <c r="A696" s="529"/>
      <c r="B696" s="430"/>
      <c r="C696" s="293"/>
      <c r="D696" s="293"/>
      <c r="E696" s="293"/>
      <c r="F696" s="293"/>
      <c r="G696" s="293"/>
      <c r="H696" s="293"/>
      <c r="I696" s="293"/>
      <c r="J696" s="293"/>
      <c r="K696" s="293"/>
      <c r="L696" s="293"/>
      <c r="M696" s="293"/>
      <c r="N696" s="293"/>
      <c r="O696" s="293"/>
      <c r="P696" s="293"/>
      <c r="Q696" s="293"/>
      <c r="R696" s="293"/>
      <c r="S696" s="293"/>
      <c r="T696" s="293"/>
      <c r="U696" s="293"/>
      <c r="V696" s="293"/>
      <c r="W696" s="293"/>
      <c r="X696" s="293"/>
      <c r="Y696" s="414"/>
      <c r="Z696" s="427"/>
      <c r="AA696" s="427"/>
      <c r="AB696" s="427"/>
      <c r="AC696" s="427"/>
      <c r="AD696" s="427"/>
      <c r="AE696" s="427"/>
      <c r="AF696" s="427"/>
      <c r="AG696" s="427"/>
      <c r="AH696" s="427"/>
      <c r="AI696" s="427"/>
      <c r="AJ696" s="427"/>
      <c r="AK696" s="427"/>
      <c r="AL696" s="427"/>
      <c r="AM696" s="308"/>
    </row>
    <row r="697" spans="1:39" ht="15.75" hidden="1" outlineLevel="1">
      <c r="A697" s="529"/>
      <c r="B697" s="290" t="s">
        <v>502</v>
      </c>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29">
        <v>33</v>
      </c>
      <c r="B698" s="430" t="s">
        <v>126</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29"/>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49">Z698</f>
        <v>0</v>
      </c>
      <c r="AA699" s="413">
        <f t="shared" ref="AA699" si="2050">AA698</f>
        <v>0</v>
      </c>
      <c r="AB699" s="413">
        <f t="shared" ref="AB699" si="2051">AB698</f>
        <v>0</v>
      </c>
      <c r="AC699" s="413">
        <f t="shared" ref="AC699" si="2052">AC698</f>
        <v>0</v>
      </c>
      <c r="AD699" s="413">
        <f t="shared" ref="AD699" si="2053">AD698</f>
        <v>0</v>
      </c>
      <c r="AE699" s="413">
        <f t="shared" ref="AE699" si="2054">AE698</f>
        <v>0</v>
      </c>
      <c r="AF699" s="413">
        <f t="shared" ref="AF699" si="2055">AF698</f>
        <v>0</v>
      </c>
      <c r="AG699" s="413">
        <f t="shared" ref="AG699" si="2056">AG698</f>
        <v>0</v>
      </c>
      <c r="AH699" s="413">
        <f t="shared" ref="AH699" si="2057">AH698</f>
        <v>0</v>
      </c>
      <c r="AI699" s="413">
        <f t="shared" ref="AI699" si="2058">AI698</f>
        <v>0</v>
      </c>
      <c r="AJ699" s="413">
        <f t="shared" ref="AJ699" si="2059">AJ698</f>
        <v>0</v>
      </c>
      <c r="AK699" s="413">
        <f t="shared" ref="AK699" si="2060">AK698</f>
        <v>0</v>
      </c>
      <c r="AL699" s="413">
        <f t="shared" ref="AL699" si="2061">AL698</f>
        <v>0</v>
      </c>
      <c r="AM699" s="308"/>
    </row>
    <row r="700" spans="1:39" hidden="1" outlineLevel="1">
      <c r="A700" s="529"/>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idden="1" outlineLevel="1">
      <c r="A701" s="529">
        <v>34</v>
      </c>
      <c r="B701" s="430" t="s">
        <v>127</v>
      </c>
      <c r="C701" s="293" t="s">
        <v>25</v>
      </c>
      <c r="D701" s="297"/>
      <c r="E701" s="297"/>
      <c r="F701" s="297"/>
      <c r="G701" s="297"/>
      <c r="H701" s="297"/>
      <c r="I701" s="297"/>
      <c r="J701" s="297"/>
      <c r="K701" s="297"/>
      <c r="L701" s="297"/>
      <c r="M701" s="297"/>
      <c r="N701" s="297">
        <v>0</v>
      </c>
      <c r="O701" s="297"/>
      <c r="P701" s="297"/>
      <c r="Q701" s="297"/>
      <c r="R701" s="297"/>
      <c r="S701" s="297"/>
      <c r="T701" s="297"/>
      <c r="U701" s="297"/>
      <c r="V701" s="297"/>
      <c r="W701" s="297"/>
      <c r="X701" s="297"/>
      <c r="Y701" s="428"/>
      <c r="Z701" s="412"/>
      <c r="AA701" s="412"/>
      <c r="AB701" s="412"/>
      <c r="AC701" s="412"/>
      <c r="AD701" s="412"/>
      <c r="AE701" s="412"/>
      <c r="AF701" s="417"/>
      <c r="AG701" s="417"/>
      <c r="AH701" s="417"/>
      <c r="AI701" s="417"/>
      <c r="AJ701" s="417"/>
      <c r="AK701" s="417"/>
      <c r="AL701" s="417"/>
      <c r="AM701" s="298">
        <f>SUM(Y701:AL701)</f>
        <v>0</v>
      </c>
    </row>
    <row r="702" spans="1:39" hidden="1" outlineLevel="1">
      <c r="A702" s="529"/>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0</v>
      </c>
      <c r="Z702" s="413">
        <f t="shared" ref="Z702" si="2062">Z701</f>
        <v>0</v>
      </c>
      <c r="AA702" s="413">
        <f t="shared" ref="AA702" si="2063">AA701</f>
        <v>0</v>
      </c>
      <c r="AB702" s="413">
        <f t="shared" ref="AB702" si="2064">AB701</f>
        <v>0</v>
      </c>
      <c r="AC702" s="413">
        <f t="shared" ref="AC702" si="2065">AC701</f>
        <v>0</v>
      </c>
      <c r="AD702" s="413">
        <f t="shared" ref="AD702" si="2066">AD701</f>
        <v>0</v>
      </c>
      <c r="AE702" s="413">
        <f t="shared" ref="AE702" si="2067">AE701</f>
        <v>0</v>
      </c>
      <c r="AF702" s="413">
        <f t="shared" ref="AF702" si="2068">AF701</f>
        <v>0</v>
      </c>
      <c r="AG702" s="413">
        <f t="shared" ref="AG702" si="2069">AG701</f>
        <v>0</v>
      </c>
      <c r="AH702" s="413">
        <f t="shared" ref="AH702" si="2070">AH701</f>
        <v>0</v>
      </c>
      <c r="AI702" s="413">
        <f t="shared" ref="AI702" si="2071">AI701</f>
        <v>0</v>
      </c>
      <c r="AJ702" s="413">
        <f t="shared" ref="AJ702" si="2072">AJ701</f>
        <v>0</v>
      </c>
      <c r="AK702" s="413">
        <f t="shared" ref="AK702" si="2073">AK701</f>
        <v>0</v>
      </c>
      <c r="AL702" s="413">
        <f t="shared" ref="AL702" si="2074">AL701</f>
        <v>0</v>
      </c>
      <c r="AM702" s="308"/>
    </row>
    <row r="703" spans="1:39" hidden="1" outlineLevel="1">
      <c r="A703" s="529"/>
      <c r="B703" s="430"/>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idden="1" outlineLevel="1">
      <c r="A704" s="529">
        <v>35</v>
      </c>
      <c r="B704" s="430" t="s">
        <v>128</v>
      </c>
      <c r="C704" s="293" t="s">
        <v>25</v>
      </c>
      <c r="D704" s="297"/>
      <c r="E704" s="297"/>
      <c r="F704" s="297"/>
      <c r="G704" s="297"/>
      <c r="H704" s="297"/>
      <c r="I704" s="297"/>
      <c r="J704" s="297"/>
      <c r="K704" s="297"/>
      <c r="L704" s="297"/>
      <c r="M704" s="297"/>
      <c r="N704" s="297">
        <v>0</v>
      </c>
      <c r="O704" s="297"/>
      <c r="P704" s="297"/>
      <c r="Q704" s="297"/>
      <c r="R704" s="297"/>
      <c r="S704" s="297"/>
      <c r="T704" s="297"/>
      <c r="U704" s="297"/>
      <c r="V704" s="297"/>
      <c r="W704" s="297"/>
      <c r="X704" s="297"/>
      <c r="Y704" s="428"/>
      <c r="Z704" s="412"/>
      <c r="AA704" s="412"/>
      <c r="AB704" s="412"/>
      <c r="AC704" s="412"/>
      <c r="AD704" s="412"/>
      <c r="AE704" s="412"/>
      <c r="AF704" s="417"/>
      <c r="AG704" s="417"/>
      <c r="AH704" s="417"/>
      <c r="AI704" s="417"/>
      <c r="AJ704" s="417"/>
      <c r="AK704" s="417"/>
      <c r="AL704" s="417"/>
      <c r="AM704" s="298">
        <f>SUM(Y704:AL704)</f>
        <v>0</v>
      </c>
    </row>
    <row r="705" spans="1:39" hidden="1" outlineLevel="1">
      <c r="A705" s="529"/>
      <c r="B705" s="296" t="s">
        <v>311</v>
      </c>
      <c r="C705" s="293" t="s">
        <v>164</v>
      </c>
      <c r="D705" s="297"/>
      <c r="E705" s="297"/>
      <c r="F705" s="297"/>
      <c r="G705" s="297"/>
      <c r="H705" s="297"/>
      <c r="I705" s="297"/>
      <c r="J705" s="297"/>
      <c r="K705" s="297"/>
      <c r="L705" s="297"/>
      <c r="M705" s="297"/>
      <c r="N705" s="297">
        <f>N704</f>
        <v>0</v>
      </c>
      <c r="O705" s="297"/>
      <c r="P705" s="297"/>
      <c r="Q705" s="297"/>
      <c r="R705" s="297"/>
      <c r="S705" s="297"/>
      <c r="T705" s="297"/>
      <c r="U705" s="297"/>
      <c r="V705" s="297"/>
      <c r="W705" s="297"/>
      <c r="X705" s="297"/>
      <c r="Y705" s="413">
        <f>Y704</f>
        <v>0</v>
      </c>
      <c r="Z705" s="413">
        <f t="shared" ref="Z705" si="2075">Z704</f>
        <v>0</v>
      </c>
      <c r="AA705" s="413">
        <f t="shared" ref="AA705" si="2076">AA704</f>
        <v>0</v>
      </c>
      <c r="AB705" s="413">
        <f t="shared" ref="AB705" si="2077">AB704</f>
        <v>0</v>
      </c>
      <c r="AC705" s="413">
        <f t="shared" ref="AC705" si="2078">AC704</f>
        <v>0</v>
      </c>
      <c r="AD705" s="413">
        <f t="shared" ref="AD705" si="2079">AD704</f>
        <v>0</v>
      </c>
      <c r="AE705" s="413">
        <f t="shared" ref="AE705" si="2080">AE704</f>
        <v>0</v>
      </c>
      <c r="AF705" s="413">
        <f t="shared" ref="AF705" si="2081">AF704</f>
        <v>0</v>
      </c>
      <c r="AG705" s="413">
        <f t="shared" ref="AG705" si="2082">AG704</f>
        <v>0</v>
      </c>
      <c r="AH705" s="413">
        <f t="shared" ref="AH705" si="2083">AH704</f>
        <v>0</v>
      </c>
      <c r="AI705" s="413">
        <f t="shared" ref="AI705" si="2084">AI704</f>
        <v>0</v>
      </c>
      <c r="AJ705" s="413">
        <f t="shared" ref="AJ705" si="2085">AJ704</f>
        <v>0</v>
      </c>
      <c r="AK705" s="413">
        <f t="shared" ref="AK705" si="2086">AK704</f>
        <v>0</v>
      </c>
      <c r="AL705" s="413">
        <f t="shared" ref="AL705" si="2087">AL704</f>
        <v>0</v>
      </c>
      <c r="AM705" s="308"/>
    </row>
    <row r="706" spans="1:39" hidden="1" outlineLevel="1">
      <c r="A706" s="529"/>
      <c r="B706" s="433"/>
      <c r="C706" s="293"/>
      <c r="D706" s="293"/>
      <c r="E706" s="293"/>
      <c r="F706" s="293"/>
      <c r="G706" s="293"/>
      <c r="H706" s="293"/>
      <c r="I706" s="293"/>
      <c r="J706" s="293"/>
      <c r="K706" s="293"/>
      <c r="L706" s="293"/>
      <c r="M706" s="293"/>
      <c r="N706" s="293"/>
      <c r="O706" s="293"/>
      <c r="P706" s="293"/>
      <c r="Q706" s="293"/>
      <c r="R706" s="293"/>
      <c r="S706" s="293"/>
      <c r="T706" s="293"/>
      <c r="U706" s="293"/>
      <c r="V706" s="293"/>
      <c r="W706" s="293"/>
      <c r="X706" s="293"/>
      <c r="Y706" s="414"/>
      <c r="Z706" s="427"/>
      <c r="AA706" s="427"/>
      <c r="AB706" s="427"/>
      <c r="AC706" s="427"/>
      <c r="AD706" s="427"/>
      <c r="AE706" s="427"/>
      <c r="AF706" s="427"/>
      <c r="AG706" s="427"/>
      <c r="AH706" s="427"/>
      <c r="AI706" s="427"/>
      <c r="AJ706" s="427"/>
      <c r="AK706" s="427"/>
      <c r="AL706" s="427"/>
      <c r="AM706" s="308"/>
    </row>
    <row r="707" spans="1:39" ht="15.75" hidden="1" outlineLevel="1">
      <c r="A707" s="529"/>
      <c r="B707" s="290" t="s">
        <v>503</v>
      </c>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45" hidden="1" outlineLevel="1">
      <c r="A708" s="529">
        <v>36</v>
      </c>
      <c r="B708" s="430" t="s">
        <v>129</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29"/>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088">Z708</f>
        <v>0</v>
      </c>
      <c r="AA709" s="413">
        <f t="shared" ref="AA709" si="2089">AA708</f>
        <v>0</v>
      </c>
      <c r="AB709" s="413">
        <f t="shared" ref="AB709" si="2090">AB708</f>
        <v>0</v>
      </c>
      <c r="AC709" s="413">
        <f t="shared" ref="AC709" si="2091">AC708</f>
        <v>0</v>
      </c>
      <c r="AD709" s="413">
        <f t="shared" ref="AD709" si="2092">AD708</f>
        <v>0</v>
      </c>
      <c r="AE709" s="413">
        <f t="shared" ref="AE709" si="2093">AE708</f>
        <v>0</v>
      </c>
      <c r="AF709" s="413">
        <f t="shared" ref="AF709" si="2094">AF708</f>
        <v>0</v>
      </c>
      <c r="AG709" s="413">
        <f t="shared" ref="AG709" si="2095">AG708</f>
        <v>0</v>
      </c>
      <c r="AH709" s="413">
        <f t="shared" ref="AH709" si="2096">AH708</f>
        <v>0</v>
      </c>
      <c r="AI709" s="413">
        <f t="shared" ref="AI709" si="2097">AI708</f>
        <v>0</v>
      </c>
      <c r="AJ709" s="413">
        <f t="shared" ref="AJ709" si="2098">AJ708</f>
        <v>0</v>
      </c>
      <c r="AK709" s="413">
        <f t="shared" ref="AK709" si="2099">AK708</f>
        <v>0</v>
      </c>
      <c r="AL709" s="413">
        <f t="shared" ref="AL709" si="2100">AL708</f>
        <v>0</v>
      </c>
      <c r="AM709" s="308"/>
    </row>
    <row r="710" spans="1:39" hidden="1" outlineLevel="1">
      <c r="A710" s="529"/>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29">
        <v>37</v>
      </c>
      <c r="B711" s="430" t="s">
        <v>130</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29"/>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01">Z711</f>
        <v>0</v>
      </c>
      <c r="AA712" s="413">
        <f t="shared" ref="AA712" si="2102">AA711</f>
        <v>0</v>
      </c>
      <c r="AB712" s="413">
        <f t="shared" ref="AB712" si="2103">AB711</f>
        <v>0</v>
      </c>
      <c r="AC712" s="413">
        <f t="shared" ref="AC712" si="2104">AC711</f>
        <v>0</v>
      </c>
      <c r="AD712" s="413">
        <f t="shared" ref="AD712" si="2105">AD711</f>
        <v>0</v>
      </c>
      <c r="AE712" s="413">
        <f t="shared" ref="AE712" si="2106">AE711</f>
        <v>0</v>
      </c>
      <c r="AF712" s="413">
        <f t="shared" ref="AF712" si="2107">AF711</f>
        <v>0</v>
      </c>
      <c r="AG712" s="413">
        <f t="shared" ref="AG712" si="2108">AG711</f>
        <v>0</v>
      </c>
      <c r="AH712" s="413">
        <f t="shared" ref="AH712" si="2109">AH711</f>
        <v>0</v>
      </c>
      <c r="AI712" s="413">
        <f t="shared" ref="AI712" si="2110">AI711</f>
        <v>0</v>
      </c>
      <c r="AJ712" s="413">
        <f t="shared" ref="AJ712" si="2111">AJ711</f>
        <v>0</v>
      </c>
      <c r="AK712" s="413">
        <f t="shared" ref="AK712" si="2112">AK711</f>
        <v>0</v>
      </c>
      <c r="AL712" s="413">
        <f t="shared" ref="AL712" si="2113">AL711</f>
        <v>0</v>
      </c>
      <c r="AM712" s="308"/>
    </row>
    <row r="713" spans="1:39" hidden="1" outlineLevel="1">
      <c r="A713" s="529"/>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idden="1" outlineLevel="1">
      <c r="A714" s="529">
        <v>38</v>
      </c>
      <c r="B714" s="430" t="s">
        <v>131</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29"/>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14">Z714</f>
        <v>0</v>
      </c>
      <c r="AA715" s="413">
        <f t="shared" ref="AA715" si="2115">AA714</f>
        <v>0</v>
      </c>
      <c r="AB715" s="413">
        <f t="shared" ref="AB715" si="2116">AB714</f>
        <v>0</v>
      </c>
      <c r="AC715" s="413">
        <f t="shared" ref="AC715" si="2117">AC714</f>
        <v>0</v>
      </c>
      <c r="AD715" s="413">
        <f t="shared" ref="AD715" si="2118">AD714</f>
        <v>0</v>
      </c>
      <c r="AE715" s="413">
        <f t="shared" ref="AE715" si="2119">AE714</f>
        <v>0</v>
      </c>
      <c r="AF715" s="413">
        <f t="shared" ref="AF715" si="2120">AF714</f>
        <v>0</v>
      </c>
      <c r="AG715" s="413">
        <f t="shared" ref="AG715" si="2121">AG714</f>
        <v>0</v>
      </c>
      <c r="AH715" s="413">
        <f t="shared" ref="AH715" si="2122">AH714</f>
        <v>0</v>
      </c>
      <c r="AI715" s="413">
        <f t="shared" ref="AI715" si="2123">AI714</f>
        <v>0</v>
      </c>
      <c r="AJ715" s="413">
        <f t="shared" ref="AJ715" si="2124">AJ714</f>
        <v>0</v>
      </c>
      <c r="AK715" s="413">
        <f t="shared" ref="AK715" si="2125">AK714</f>
        <v>0</v>
      </c>
      <c r="AL715" s="413">
        <f t="shared" ref="AL715" si="2126">AL714</f>
        <v>0</v>
      </c>
      <c r="AM715" s="308"/>
    </row>
    <row r="716" spans="1:39" hidden="1" outlineLevel="1">
      <c r="A716" s="529"/>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0" hidden="1" outlineLevel="1">
      <c r="A717" s="529">
        <v>39</v>
      </c>
      <c r="B717" s="430" t="s">
        <v>132</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29"/>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27">Z717</f>
        <v>0</v>
      </c>
      <c r="AA718" s="413">
        <f t="shared" ref="AA718" si="2128">AA717</f>
        <v>0</v>
      </c>
      <c r="AB718" s="413">
        <f t="shared" ref="AB718" si="2129">AB717</f>
        <v>0</v>
      </c>
      <c r="AC718" s="413">
        <f t="shared" ref="AC718" si="2130">AC717</f>
        <v>0</v>
      </c>
      <c r="AD718" s="413">
        <f t="shared" ref="AD718" si="2131">AD717</f>
        <v>0</v>
      </c>
      <c r="AE718" s="413">
        <f t="shared" ref="AE718" si="2132">AE717</f>
        <v>0</v>
      </c>
      <c r="AF718" s="413">
        <f t="shared" ref="AF718" si="2133">AF717</f>
        <v>0</v>
      </c>
      <c r="AG718" s="413">
        <f t="shared" ref="AG718" si="2134">AG717</f>
        <v>0</v>
      </c>
      <c r="AH718" s="413">
        <f t="shared" ref="AH718" si="2135">AH717</f>
        <v>0</v>
      </c>
      <c r="AI718" s="413">
        <f t="shared" ref="AI718" si="2136">AI717</f>
        <v>0</v>
      </c>
      <c r="AJ718" s="413">
        <f t="shared" ref="AJ718" si="2137">AJ717</f>
        <v>0</v>
      </c>
      <c r="AK718" s="413">
        <f t="shared" ref="AK718" si="2138">AK717</f>
        <v>0</v>
      </c>
      <c r="AL718" s="413">
        <f t="shared" ref="AL718" si="2139">AL717</f>
        <v>0</v>
      </c>
      <c r="AM718" s="308"/>
    </row>
    <row r="719" spans="1:39" hidden="1" outlineLevel="1">
      <c r="A719" s="529"/>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30" hidden="1" outlineLevel="1">
      <c r="A720" s="529">
        <v>40</v>
      </c>
      <c r="B720" s="430" t="s">
        <v>133</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29"/>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40">Z720</f>
        <v>0</v>
      </c>
      <c r="AA721" s="413">
        <f t="shared" ref="AA721" si="2141">AA720</f>
        <v>0</v>
      </c>
      <c r="AB721" s="413">
        <f t="shared" ref="AB721" si="2142">AB720</f>
        <v>0</v>
      </c>
      <c r="AC721" s="413">
        <f t="shared" ref="AC721" si="2143">AC720</f>
        <v>0</v>
      </c>
      <c r="AD721" s="413">
        <f t="shared" ref="AD721" si="2144">AD720</f>
        <v>0</v>
      </c>
      <c r="AE721" s="413">
        <f t="shared" ref="AE721" si="2145">AE720</f>
        <v>0</v>
      </c>
      <c r="AF721" s="413">
        <f t="shared" ref="AF721" si="2146">AF720</f>
        <v>0</v>
      </c>
      <c r="AG721" s="413">
        <f t="shared" ref="AG721" si="2147">AG720</f>
        <v>0</v>
      </c>
      <c r="AH721" s="413">
        <f t="shared" ref="AH721" si="2148">AH720</f>
        <v>0</v>
      </c>
      <c r="AI721" s="413">
        <f t="shared" ref="AI721" si="2149">AI720</f>
        <v>0</v>
      </c>
      <c r="AJ721" s="413">
        <f t="shared" ref="AJ721" si="2150">AJ720</f>
        <v>0</v>
      </c>
      <c r="AK721" s="413">
        <f t="shared" ref="AK721" si="2151">AK720</f>
        <v>0</v>
      </c>
      <c r="AL721" s="413">
        <f t="shared" ref="AL721" si="2152">AL720</f>
        <v>0</v>
      </c>
      <c r="AM721" s="308"/>
    </row>
    <row r="722" spans="1:39" hidden="1" outlineLevel="1">
      <c r="A722" s="529"/>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45" hidden="1" outlineLevel="1">
      <c r="A723" s="529">
        <v>41</v>
      </c>
      <c r="B723" s="430" t="s">
        <v>134</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29"/>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53">Z723</f>
        <v>0</v>
      </c>
      <c r="AA724" s="413">
        <f t="shared" ref="AA724" si="2154">AA723</f>
        <v>0</v>
      </c>
      <c r="AB724" s="413">
        <f t="shared" ref="AB724" si="2155">AB723</f>
        <v>0</v>
      </c>
      <c r="AC724" s="413">
        <f t="shared" ref="AC724" si="2156">AC723</f>
        <v>0</v>
      </c>
      <c r="AD724" s="413">
        <f t="shared" ref="AD724" si="2157">AD723</f>
        <v>0</v>
      </c>
      <c r="AE724" s="413">
        <f t="shared" ref="AE724" si="2158">AE723</f>
        <v>0</v>
      </c>
      <c r="AF724" s="413">
        <f t="shared" ref="AF724" si="2159">AF723</f>
        <v>0</v>
      </c>
      <c r="AG724" s="413">
        <f t="shared" ref="AG724" si="2160">AG723</f>
        <v>0</v>
      </c>
      <c r="AH724" s="413">
        <f t="shared" ref="AH724" si="2161">AH723</f>
        <v>0</v>
      </c>
      <c r="AI724" s="413">
        <f t="shared" ref="AI724" si="2162">AI723</f>
        <v>0</v>
      </c>
      <c r="AJ724" s="413">
        <f t="shared" ref="AJ724" si="2163">AJ723</f>
        <v>0</v>
      </c>
      <c r="AK724" s="413">
        <f t="shared" ref="AK724" si="2164">AK723</f>
        <v>0</v>
      </c>
      <c r="AL724" s="413">
        <f t="shared" ref="AL724" si="2165">AL723</f>
        <v>0</v>
      </c>
      <c r="AM724" s="308"/>
    </row>
    <row r="725" spans="1:39" hidden="1" outlineLevel="1">
      <c r="A725" s="529"/>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29">
        <v>42</v>
      </c>
      <c r="B726" s="430" t="s">
        <v>135</v>
      </c>
      <c r="C726" s="293" t="s">
        <v>25</v>
      </c>
      <c r="D726" s="297"/>
      <c r="E726" s="297"/>
      <c r="F726" s="297"/>
      <c r="G726" s="297"/>
      <c r="H726" s="297"/>
      <c r="I726" s="297"/>
      <c r="J726" s="297"/>
      <c r="K726" s="297"/>
      <c r="L726" s="297"/>
      <c r="M726" s="297"/>
      <c r="N726" s="293"/>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29"/>
      <c r="B727" s="296" t="s">
        <v>311</v>
      </c>
      <c r="C727" s="293" t="s">
        <v>164</v>
      </c>
      <c r="D727" s="297"/>
      <c r="E727" s="297"/>
      <c r="F727" s="297"/>
      <c r="G727" s="297"/>
      <c r="H727" s="297"/>
      <c r="I727" s="297"/>
      <c r="J727" s="297"/>
      <c r="K727" s="297"/>
      <c r="L727" s="297"/>
      <c r="M727" s="297"/>
      <c r="N727" s="470"/>
      <c r="O727" s="297"/>
      <c r="P727" s="297"/>
      <c r="Q727" s="297"/>
      <c r="R727" s="297"/>
      <c r="S727" s="297"/>
      <c r="T727" s="297"/>
      <c r="U727" s="297"/>
      <c r="V727" s="297"/>
      <c r="W727" s="297"/>
      <c r="X727" s="297"/>
      <c r="Y727" s="413">
        <f>Y726</f>
        <v>0</v>
      </c>
      <c r="Z727" s="413">
        <f t="shared" ref="Z727" si="2166">Z726</f>
        <v>0</v>
      </c>
      <c r="AA727" s="413">
        <f t="shared" ref="AA727" si="2167">AA726</f>
        <v>0</v>
      </c>
      <c r="AB727" s="413">
        <f t="shared" ref="AB727" si="2168">AB726</f>
        <v>0</v>
      </c>
      <c r="AC727" s="413">
        <f t="shared" ref="AC727" si="2169">AC726</f>
        <v>0</v>
      </c>
      <c r="AD727" s="413">
        <f t="shared" ref="AD727" si="2170">AD726</f>
        <v>0</v>
      </c>
      <c r="AE727" s="413">
        <f t="shared" ref="AE727" si="2171">AE726</f>
        <v>0</v>
      </c>
      <c r="AF727" s="413">
        <f t="shared" ref="AF727" si="2172">AF726</f>
        <v>0</v>
      </c>
      <c r="AG727" s="413">
        <f t="shared" ref="AG727" si="2173">AG726</f>
        <v>0</v>
      </c>
      <c r="AH727" s="413">
        <f t="shared" ref="AH727" si="2174">AH726</f>
        <v>0</v>
      </c>
      <c r="AI727" s="413">
        <f t="shared" ref="AI727" si="2175">AI726</f>
        <v>0</v>
      </c>
      <c r="AJ727" s="413">
        <f t="shared" ref="AJ727" si="2176">AJ726</f>
        <v>0</v>
      </c>
      <c r="AK727" s="413">
        <f t="shared" ref="AK727" si="2177">AK726</f>
        <v>0</v>
      </c>
      <c r="AL727" s="413">
        <f t="shared" ref="AL727" si="2178">AL726</f>
        <v>0</v>
      </c>
      <c r="AM727" s="308"/>
    </row>
    <row r="728" spans="1:39" hidden="1" outlineLevel="1">
      <c r="A728" s="529"/>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29">
        <v>43</v>
      </c>
      <c r="B729" s="430" t="s">
        <v>136</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29"/>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179">Z729</f>
        <v>0</v>
      </c>
      <c r="AA730" s="413">
        <f t="shared" ref="AA730" si="2180">AA729</f>
        <v>0</v>
      </c>
      <c r="AB730" s="413">
        <f t="shared" ref="AB730" si="2181">AB729</f>
        <v>0</v>
      </c>
      <c r="AC730" s="413">
        <f t="shared" ref="AC730" si="2182">AC729</f>
        <v>0</v>
      </c>
      <c r="AD730" s="413">
        <f t="shared" ref="AD730" si="2183">AD729</f>
        <v>0</v>
      </c>
      <c r="AE730" s="413">
        <f t="shared" ref="AE730" si="2184">AE729</f>
        <v>0</v>
      </c>
      <c r="AF730" s="413">
        <f t="shared" ref="AF730" si="2185">AF729</f>
        <v>0</v>
      </c>
      <c r="AG730" s="413">
        <f t="shared" ref="AG730" si="2186">AG729</f>
        <v>0</v>
      </c>
      <c r="AH730" s="413">
        <f t="shared" ref="AH730" si="2187">AH729</f>
        <v>0</v>
      </c>
      <c r="AI730" s="413">
        <f t="shared" ref="AI730" si="2188">AI729</f>
        <v>0</v>
      </c>
      <c r="AJ730" s="413">
        <f t="shared" ref="AJ730" si="2189">AJ729</f>
        <v>0</v>
      </c>
      <c r="AK730" s="413">
        <f t="shared" ref="AK730" si="2190">AK729</f>
        <v>0</v>
      </c>
      <c r="AL730" s="413">
        <f t="shared" ref="AL730" si="2191">AL729</f>
        <v>0</v>
      </c>
      <c r="AM730" s="308"/>
    </row>
    <row r="731" spans="1:39" hidden="1" outlineLevel="1">
      <c r="A731" s="529"/>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45" hidden="1" outlineLevel="1">
      <c r="A732" s="529">
        <v>44</v>
      </c>
      <c r="B732" s="430" t="s">
        <v>137</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29"/>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192">Z732</f>
        <v>0</v>
      </c>
      <c r="AA733" s="413">
        <f t="shared" ref="AA733" si="2193">AA732</f>
        <v>0</v>
      </c>
      <c r="AB733" s="413">
        <f t="shared" ref="AB733" si="2194">AB732</f>
        <v>0</v>
      </c>
      <c r="AC733" s="413">
        <f t="shared" ref="AC733" si="2195">AC732</f>
        <v>0</v>
      </c>
      <c r="AD733" s="413">
        <f t="shared" ref="AD733" si="2196">AD732</f>
        <v>0</v>
      </c>
      <c r="AE733" s="413">
        <f t="shared" ref="AE733" si="2197">AE732</f>
        <v>0</v>
      </c>
      <c r="AF733" s="413">
        <f t="shared" ref="AF733" si="2198">AF732</f>
        <v>0</v>
      </c>
      <c r="AG733" s="413">
        <f t="shared" ref="AG733" si="2199">AG732</f>
        <v>0</v>
      </c>
      <c r="AH733" s="413">
        <f t="shared" ref="AH733" si="2200">AH732</f>
        <v>0</v>
      </c>
      <c r="AI733" s="413">
        <f t="shared" ref="AI733" si="2201">AI732</f>
        <v>0</v>
      </c>
      <c r="AJ733" s="413">
        <f t="shared" ref="AJ733" si="2202">AJ732</f>
        <v>0</v>
      </c>
      <c r="AK733" s="413">
        <f t="shared" ref="AK733" si="2203">AK732</f>
        <v>0</v>
      </c>
      <c r="AL733" s="413">
        <f t="shared" ref="AL733" si="2204">AL732</f>
        <v>0</v>
      </c>
      <c r="AM733" s="308"/>
    </row>
    <row r="734" spans="1:39" hidden="1" outlineLevel="1">
      <c r="A734" s="529"/>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29">
        <v>45</v>
      </c>
      <c r="B735" s="430" t="s">
        <v>138</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29"/>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05">Z735</f>
        <v>0</v>
      </c>
      <c r="AA736" s="413">
        <f t="shared" ref="AA736" si="2206">AA735</f>
        <v>0</v>
      </c>
      <c r="AB736" s="413">
        <f t="shared" ref="AB736" si="2207">AB735</f>
        <v>0</v>
      </c>
      <c r="AC736" s="413">
        <f t="shared" ref="AC736" si="2208">AC735</f>
        <v>0</v>
      </c>
      <c r="AD736" s="413">
        <f t="shared" ref="AD736" si="2209">AD735</f>
        <v>0</v>
      </c>
      <c r="AE736" s="413">
        <f t="shared" ref="AE736" si="2210">AE735</f>
        <v>0</v>
      </c>
      <c r="AF736" s="413">
        <f t="shared" ref="AF736" si="2211">AF735</f>
        <v>0</v>
      </c>
      <c r="AG736" s="413">
        <f t="shared" ref="AG736" si="2212">AG735</f>
        <v>0</v>
      </c>
      <c r="AH736" s="413">
        <f t="shared" ref="AH736" si="2213">AH735</f>
        <v>0</v>
      </c>
      <c r="AI736" s="413">
        <f t="shared" ref="AI736" si="2214">AI735</f>
        <v>0</v>
      </c>
      <c r="AJ736" s="413">
        <f t="shared" ref="AJ736" si="2215">AJ735</f>
        <v>0</v>
      </c>
      <c r="AK736" s="413">
        <f t="shared" ref="AK736" si="2216">AK735</f>
        <v>0</v>
      </c>
      <c r="AL736" s="413">
        <f t="shared" ref="AL736" si="2217">AL735</f>
        <v>0</v>
      </c>
      <c r="AM736" s="308"/>
    </row>
    <row r="737" spans="1:39" hidden="1" outlineLevel="1">
      <c r="A737" s="529"/>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39" ht="30" hidden="1" outlineLevel="1">
      <c r="A738" s="529">
        <v>46</v>
      </c>
      <c r="B738" s="430" t="s">
        <v>139</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39" hidden="1" outlineLevel="1">
      <c r="A739" s="529"/>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18">Z738</f>
        <v>0</v>
      </c>
      <c r="AA739" s="413">
        <f t="shared" ref="AA739" si="2219">AA738</f>
        <v>0</v>
      </c>
      <c r="AB739" s="413">
        <f t="shared" ref="AB739" si="2220">AB738</f>
        <v>0</v>
      </c>
      <c r="AC739" s="413">
        <f t="shared" ref="AC739" si="2221">AC738</f>
        <v>0</v>
      </c>
      <c r="AD739" s="413">
        <f t="shared" ref="AD739" si="2222">AD738</f>
        <v>0</v>
      </c>
      <c r="AE739" s="413">
        <f t="shared" ref="AE739" si="2223">AE738</f>
        <v>0</v>
      </c>
      <c r="AF739" s="413">
        <f t="shared" ref="AF739" si="2224">AF738</f>
        <v>0</v>
      </c>
      <c r="AG739" s="413">
        <f t="shared" ref="AG739" si="2225">AG738</f>
        <v>0</v>
      </c>
      <c r="AH739" s="413">
        <f t="shared" ref="AH739" si="2226">AH738</f>
        <v>0</v>
      </c>
      <c r="AI739" s="413">
        <f t="shared" ref="AI739" si="2227">AI738</f>
        <v>0</v>
      </c>
      <c r="AJ739" s="413">
        <f t="shared" ref="AJ739" si="2228">AJ738</f>
        <v>0</v>
      </c>
      <c r="AK739" s="413">
        <f t="shared" ref="AK739" si="2229">AK738</f>
        <v>0</v>
      </c>
      <c r="AL739" s="413">
        <f t="shared" ref="AL739" si="2230">AL738</f>
        <v>0</v>
      </c>
      <c r="AM739" s="308"/>
    </row>
    <row r="740" spans="1:39" hidden="1" outlineLevel="1">
      <c r="A740" s="529"/>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39" ht="30" hidden="1" outlineLevel="1">
      <c r="A741" s="529">
        <v>47</v>
      </c>
      <c r="B741" s="430" t="s">
        <v>140</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39" hidden="1" outlineLevel="1">
      <c r="A742" s="529"/>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31">Z741</f>
        <v>0</v>
      </c>
      <c r="AA742" s="413">
        <f t="shared" ref="AA742" si="2232">AA741</f>
        <v>0</v>
      </c>
      <c r="AB742" s="413">
        <f t="shared" ref="AB742" si="2233">AB741</f>
        <v>0</v>
      </c>
      <c r="AC742" s="413">
        <f t="shared" ref="AC742" si="2234">AC741</f>
        <v>0</v>
      </c>
      <c r="AD742" s="413">
        <f t="shared" ref="AD742" si="2235">AD741</f>
        <v>0</v>
      </c>
      <c r="AE742" s="413">
        <f t="shared" ref="AE742" si="2236">AE741</f>
        <v>0</v>
      </c>
      <c r="AF742" s="413">
        <f t="shared" ref="AF742" si="2237">AF741</f>
        <v>0</v>
      </c>
      <c r="AG742" s="413">
        <f t="shared" ref="AG742" si="2238">AG741</f>
        <v>0</v>
      </c>
      <c r="AH742" s="413">
        <f t="shared" ref="AH742" si="2239">AH741</f>
        <v>0</v>
      </c>
      <c r="AI742" s="413">
        <f t="shared" ref="AI742" si="2240">AI741</f>
        <v>0</v>
      </c>
      <c r="AJ742" s="413">
        <f t="shared" ref="AJ742" si="2241">AJ741</f>
        <v>0</v>
      </c>
      <c r="AK742" s="413">
        <f t="shared" ref="AK742" si="2242">AK741</f>
        <v>0</v>
      </c>
      <c r="AL742" s="413">
        <f t="shared" ref="AL742" si="2243">AL741</f>
        <v>0</v>
      </c>
      <c r="AM742" s="308"/>
    </row>
    <row r="743" spans="1:39" hidden="1" outlineLevel="1">
      <c r="A743" s="529"/>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39" ht="45" hidden="1" outlineLevel="1">
      <c r="A744" s="529">
        <v>48</v>
      </c>
      <c r="B744" s="430" t="s">
        <v>141</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39" hidden="1" outlineLevel="1">
      <c r="A745" s="529"/>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44">Z744</f>
        <v>0</v>
      </c>
      <c r="AA745" s="413">
        <f t="shared" ref="AA745" si="2245">AA744</f>
        <v>0</v>
      </c>
      <c r="AB745" s="413">
        <f t="shared" ref="AB745" si="2246">AB744</f>
        <v>0</v>
      </c>
      <c r="AC745" s="413">
        <f t="shared" ref="AC745" si="2247">AC744</f>
        <v>0</v>
      </c>
      <c r="AD745" s="413">
        <f t="shared" ref="AD745" si="2248">AD744</f>
        <v>0</v>
      </c>
      <c r="AE745" s="413">
        <f t="shared" ref="AE745" si="2249">AE744</f>
        <v>0</v>
      </c>
      <c r="AF745" s="413">
        <f t="shared" ref="AF745" si="2250">AF744</f>
        <v>0</v>
      </c>
      <c r="AG745" s="413">
        <f t="shared" ref="AG745" si="2251">AG744</f>
        <v>0</v>
      </c>
      <c r="AH745" s="413">
        <f t="shared" ref="AH745" si="2252">AH744</f>
        <v>0</v>
      </c>
      <c r="AI745" s="413">
        <f t="shared" ref="AI745" si="2253">AI744</f>
        <v>0</v>
      </c>
      <c r="AJ745" s="413">
        <f t="shared" ref="AJ745" si="2254">AJ744</f>
        <v>0</v>
      </c>
      <c r="AK745" s="413">
        <f t="shared" ref="AK745" si="2255">AK744</f>
        <v>0</v>
      </c>
      <c r="AL745" s="413">
        <f t="shared" ref="AL745" si="2256">AL744</f>
        <v>0</v>
      </c>
      <c r="AM745" s="308"/>
    </row>
    <row r="746" spans="1:39" hidden="1" outlineLevel="1">
      <c r="A746" s="529"/>
      <c r="B746" s="430"/>
      <c r="C746" s="293"/>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27"/>
      <c r="AA746" s="427"/>
      <c r="AB746" s="427"/>
      <c r="AC746" s="427"/>
      <c r="AD746" s="427"/>
      <c r="AE746" s="427"/>
      <c r="AF746" s="427"/>
      <c r="AG746" s="427"/>
      <c r="AH746" s="427"/>
      <c r="AI746" s="427"/>
      <c r="AJ746" s="427"/>
      <c r="AK746" s="427"/>
      <c r="AL746" s="427"/>
      <c r="AM746" s="308"/>
    </row>
    <row r="747" spans="1:39" ht="30" hidden="1" outlineLevel="1">
      <c r="A747" s="529">
        <v>49</v>
      </c>
      <c r="B747" s="430" t="s">
        <v>142</v>
      </c>
      <c r="C747" s="293" t="s">
        <v>25</v>
      </c>
      <c r="D747" s="297"/>
      <c r="E747" s="297"/>
      <c r="F747" s="297"/>
      <c r="G747" s="297"/>
      <c r="H747" s="297"/>
      <c r="I747" s="297"/>
      <c r="J747" s="297"/>
      <c r="K747" s="297"/>
      <c r="L747" s="297"/>
      <c r="M747" s="297"/>
      <c r="N747" s="297">
        <v>0</v>
      </c>
      <c r="O747" s="297"/>
      <c r="P747" s="297"/>
      <c r="Q747" s="297"/>
      <c r="R747" s="297"/>
      <c r="S747" s="297"/>
      <c r="T747" s="297"/>
      <c r="U747" s="297"/>
      <c r="V747" s="297"/>
      <c r="W747" s="297"/>
      <c r="X747" s="297"/>
      <c r="Y747" s="428"/>
      <c r="Z747" s="412"/>
      <c r="AA747" s="412"/>
      <c r="AB747" s="412"/>
      <c r="AC747" s="412"/>
      <c r="AD747" s="412"/>
      <c r="AE747" s="412"/>
      <c r="AF747" s="417"/>
      <c r="AG747" s="417"/>
      <c r="AH747" s="417"/>
      <c r="AI747" s="417"/>
      <c r="AJ747" s="417"/>
      <c r="AK747" s="417"/>
      <c r="AL747" s="417"/>
      <c r="AM747" s="298">
        <f>SUM(Y747:AL747)</f>
        <v>0</v>
      </c>
    </row>
    <row r="748" spans="1:39" hidden="1" outlineLevel="1">
      <c r="A748" s="529"/>
      <c r="B748" s="296" t="s">
        <v>311</v>
      </c>
      <c r="C748" s="293" t="s">
        <v>164</v>
      </c>
      <c r="D748" s="297"/>
      <c r="E748" s="297"/>
      <c r="F748" s="297"/>
      <c r="G748" s="297"/>
      <c r="H748" s="297"/>
      <c r="I748" s="297"/>
      <c r="J748" s="297"/>
      <c r="K748" s="297"/>
      <c r="L748" s="297"/>
      <c r="M748" s="297"/>
      <c r="N748" s="297">
        <f>N747</f>
        <v>0</v>
      </c>
      <c r="O748" s="297"/>
      <c r="P748" s="297"/>
      <c r="Q748" s="297"/>
      <c r="R748" s="297"/>
      <c r="S748" s="297"/>
      <c r="T748" s="297"/>
      <c r="U748" s="297"/>
      <c r="V748" s="297"/>
      <c r="W748" s="297"/>
      <c r="X748" s="297"/>
      <c r="Y748" s="413">
        <f>Y747</f>
        <v>0</v>
      </c>
      <c r="Z748" s="413">
        <f t="shared" ref="Z748" si="2257">Z747</f>
        <v>0</v>
      </c>
      <c r="AA748" s="413">
        <f t="shared" ref="AA748" si="2258">AA747</f>
        <v>0</v>
      </c>
      <c r="AB748" s="413">
        <f t="shared" ref="AB748" si="2259">AB747</f>
        <v>0</v>
      </c>
      <c r="AC748" s="413">
        <f t="shared" ref="AC748" si="2260">AC747</f>
        <v>0</v>
      </c>
      <c r="AD748" s="413">
        <f t="shared" ref="AD748" si="2261">AD747</f>
        <v>0</v>
      </c>
      <c r="AE748" s="413">
        <f t="shared" ref="AE748" si="2262">AE747</f>
        <v>0</v>
      </c>
      <c r="AF748" s="413">
        <f t="shared" ref="AF748" si="2263">AF747</f>
        <v>0</v>
      </c>
      <c r="AG748" s="413">
        <f t="shared" ref="AG748" si="2264">AG747</f>
        <v>0</v>
      </c>
      <c r="AH748" s="413">
        <f t="shared" ref="AH748" si="2265">AH747</f>
        <v>0</v>
      </c>
      <c r="AI748" s="413">
        <f t="shared" ref="AI748" si="2266">AI747</f>
        <v>0</v>
      </c>
      <c r="AJ748" s="413">
        <f t="shared" ref="AJ748" si="2267">AJ747</f>
        <v>0</v>
      </c>
      <c r="AK748" s="413">
        <f t="shared" ref="AK748" si="2268">AK747</f>
        <v>0</v>
      </c>
      <c r="AL748" s="413">
        <f t="shared" ref="AL748" si="2269">AL747</f>
        <v>0</v>
      </c>
      <c r="AM748" s="308"/>
    </row>
    <row r="749" spans="1:39" hidden="1" outlineLevel="1">
      <c r="A749" s="529"/>
      <c r="B749" s="296"/>
      <c r="C749" s="307"/>
      <c r="D749" s="293"/>
      <c r="E749" s="293"/>
      <c r="F749" s="293"/>
      <c r="G749" s="293"/>
      <c r="H749" s="293"/>
      <c r="I749" s="293"/>
      <c r="J749" s="293"/>
      <c r="K749" s="293"/>
      <c r="L749" s="293"/>
      <c r="M749" s="293"/>
      <c r="N749" s="293"/>
      <c r="O749" s="293"/>
      <c r="P749" s="293"/>
      <c r="Q749" s="293"/>
      <c r="R749" s="293"/>
      <c r="S749" s="293"/>
      <c r="T749" s="293"/>
      <c r="U749" s="293"/>
      <c r="V749" s="293"/>
      <c r="W749" s="293"/>
      <c r="X749" s="293"/>
      <c r="Y749" s="414"/>
      <c r="Z749" s="414"/>
      <c r="AA749" s="414"/>
      <c r="AB749" s="414"/>
      <c r="AC749" s="414"/>
      <c r="AD749" s="414"/>
      <c r="AE749" s="414"/>
      <c r="AF749" s="414"/>
      <c r="AG749" s="414"/>
      <c r="AH749" s="414"/>
      <c r="AI749" s="414"/>
      <c r="AJ749" s="414"/>
      <c r="AK749" s="414"/>
      <c r="AL749" s="414"/>
      <c r="AM749" s="308"/>
    </row>
    <row r="750" spans="1:39" ht="15.75" collapsed="1">
      <c r="B750" s="329" t="s">
        <v>312</v>
      </c>
      <c r="C750" s="331"/>
      <c r="D750" s="331">
        <f>SUM(D593:D748)</f>
        <v>0</v>
      </c>
      <c r="E750" s="331"/>
      <c r="F750" s="331"/>
      <c r="G750" s="331"/>
      <c r="H750" s="331"/>
      <c r="I750" s="331"/>
      <c r="J750" s="331"/>
      <c r="K750" s="331"/>
      <c r="L750" s="331"/>
      <c r="M750" s="331"/>
      <c r="N750" s="331"/>
      <c r="O750" s="331">
        <f>SUM(O593:O748)</f>
        <v>0</v>
      </c>
      <c r="P750" s="331"/>
      <c r="Q750" s="331"/>
      <c r="R750" s="331"/>
      <c r="S750" s="331"/>
      <c r="T750" s="331"/>
      <c r="U750" s="331"/>
      <c r="V750" s="331"/>
      <c r="W750" s="331"/>
      <c r="X750" s="331"/>
      <c r="Y750" s="331">
        <f>IF(Y591="kWh",SUMPRODUCT(D593:D748,Y593:Y748))</f>
        <v>0</v>
      </c>
      <c r="Z750" s="331">
        <f>IF(Z591="kWh",SUMPRODUCT(D593:D748,Z593:Z748))</f>
        <v>0</v>
      </c>
      <c r="AA750" s="331">
        <f>IF(AA591="kw",SUMPRODUCT(N593:N748,O593:O748,AA593:AA748),SUMPRODUCT(D593:D748,AA593:AA748))</f>
        <v>0</v>
      </c>
      <c r="AB750" s="331">
        <f>IF(AB591="kw",SUMPRODUCT(N593:N748,O593:O748,AB593:AB748),SUMPRODUCT(D593:D748,AB593:AB748))</f>
        <v>0</v>
      </c>
      <c r="AC750" s="331">
        <f>IF(AC591="kw",SUMPRODUCT(N593:N748,O593:O748,AC593:AC748),SUMPRODUCT(D593:D748,AC593:AC748))</f>
        <v>0</v>
      </c>
      <c r="AD750" s="331">
        <f>IF(AD591="kw",SUMPRODUCT(N593:N748,O593:O748,AD593:AD748),SUMPRODUCT(D593:D748,AD593:AD748))</f>
        <v>0</v>
      </c>
      <c r="AE750" s="331">
        <f>IF(AE591="kw",SUMPRODUCT(N593:N748,O593:O748,AE593:AE748),SUMPRODUCT(D593:D748,AE593:AE748))</f>
        <v>0</v>
      </c>
      <c r="AF750" s="331">
        <f>IF(AF591="kw",SUMPRODUCT(N593:N748,O593:O748,AF593:AF748),SUMPRODUCT(D593:D748,AF593:AF748))</f>
        <v>0</v>
      </c>
      <c r="AG750" s="331">
        <f>IF(AG591="kw",SUMPRODUCT(N593:N748,O593:O748,AG593:AG748),SUMPRODUCT(D593:D748,AG593:AG748))</f>
        <v>0</v>
      </c>
      <c r="AH750" s="331">
        <f>IF(AH591="kw",SUMPRODUCT(N593:N748,O593:O748,AH593:AH748),SUMPRODUCT(D593:D748,AH593:AH748))</f>
        <v>0</v>
      </c>
      <c r="AI750" s="331">
        <f>IF(AI591="kw",SUMPRODUCT(N593:N748,O593:O748,AI593:AI748),SUMPRODUCT(D593:D748,AI593:AI748))</f>
        <v>0</v>
      </c>
      <c r="AJ750" s="331">
        <f>IF(AJ591="kw",SUMPRODUCT(N593:N748,O593:O748,AJ593:AJ748),SUMPRODUCT(D593:D748,AJ593:AJ748))</f>
        <v>0</v>
      </c>
      <c r="AK750" s="331">
        <f>IF(AK591="kw",SUMPRODUCT(N593:N748,O593:O748,AK593:AK748),SUMPRODUCT(D593:D748,AK593:AK748))</f>
        <v>0</v>
      </c>
      <c r="AL750" s="331">
        <f>IF(AL591="kw",SUMPRODUCT(N593:N748,O593:O748,AL593:AL748),SUMPRODUCT(D593:D748,AL593:AL748))</f>
        <v>0</v>
      </c>
      <c r="AM750" s="332"/>
    </row>
    <row r="751" spans="1:39" ht="15.75">
      <c r="B751" s="393" t="s">
        <v>313</v>
      </c>
      <c r="C751" s="394"/>
      <c r="D751" s="394"/>
      <c r="E751" s="394"/>
      <c r="F751" s="394"/>
      <c r="G751" s="394"/>
      <c r="H751" s="394"/>
      <c r="I751" s="394"/>
      <c r="J751" s="394"/>
      <c r="K751" s="394"/>
      <c r="L751" s="394"/>
      <c r="M751" s="394"/>
      <c r="N751" s="394"/>
      <c r="O751" s="394"/>
      <c r="P751" s="394"/>
      <c r="Q751" s="394"/>
      <c r="R751" s="394"/>
      <c r="S751" s="394"/>
      <c r="T751" s="394"/>
      <c r="U751" s="394"/>
      <c r="V751" s="394"/>
      <c r="W751" s="394"/>
      <c r="X751" s="394"/>
      <c r="Y751" s="394">
        <f>HLOOKUP(Y407,'2. LRAMVA Threshold'!$B$42:$Q$53,10,FALSE)</f>
        <v>0</v>
      </c>
      <c r="Z751" s="394">
        <f>HLOOKUP(Z407,'2. LRAMVA Threshold'!$B$42:$Q$53,10,FALSE)</f>
        <v>0</v>
      </c>
      <c r="AA751" s="394">
        <f>HLOOKUP(AA407,'2. LRAMVA Threshold'!$B$42:$Q$53,10,FALSE)</f>
        <v>0</v>
      </c>
      <c r="AB751" s="394">
        <f>HLOOKUP(AB407,'2. LRAMVA Threshold'!$B$42:$Q$53,10,FALSE)</f>
        <v>0</v>
      </c>
      <c r="AC751" s="394">
        <f>HLOOKUP(AC407,'2. LRAMVA Threshold'!$B$42:$Q$53,10,FALSE)</f>
        <v>0</v>
      </c>
      <c r="AD751" s="394">
        <f>HLOOKUP(AD407,'2. LRAMVA Threshold'!$B$42:$Q$53,10,FALSE)</f>
        <v>0</v>
      </c>
      <c r="AE751" s="394">
        <f>HLOOKUP(AE407,'2. LRAMVA Threshold'!$B$42:$Q$53,10,FALSE)</f>
        <v>0</v>
      </c>
      <c r="AF751" s="394">
        <f>HLOOKUP(AF407,'2. LRAMVA Threshold'!$B$42:$Q$53,10,FALSE)</f>
        <v>0</v>
      </c>
      <c r="AG751" s="394">
        <f>HLOOKUP(AG407,'2. LRAMVA Threshold'!$B$42:$Q$53,10,FALSE)</f>
        <v>0</v>
      </c>
      <c r="AH751" s="394">
        <f>HLOOKUP(AH407,'2. LRAMVA Threshold'!$B$42:$Q$53,10,FALSE)</f>
        <v>0</v>
      </c>
      <c r="AI751" s="394">
        <f>HLOOKUP(AI407,'2. LRAMVA Threshold'!$B$42:$Q$53,10,FALSE)</f>
        <v>0</v>
      </c>
      <c r="AJ751" s="394">
        <f>HLOOKUP(AJ407,'2. LRAMVA Threshold'!$B$42:$Q$53,10,FALSE)</f>
        <v>0</v>
      </c>
      <c r="AK751" s="394">
        <f>HLOOKUP(AK407,'2. LRAMVA Threshold'!$B$42:$Q$53,10,FALSE)</f>
        <v>0</v>
      </c>
      <c r="AL751" s="394">
        <f>HLOOKUP(AL407,'2. LRAMVA Threshold'!$B$42:$Q$53,10,FALSE)</f>
        <v>0</v>
      </c>
      <c r="AM751" s="444"/>
    </row>
    <row r="752" spans="1:39">
      <c r="B752" s="396"/>
      <c r="C752" s="434"/>
      <c r="D752" s="435"/>
      <c r="E752" s="435"/>
      <c r="F752" s="435"/>
      <c r="G752" s="435"/>
      <c r="H752" s="435"/>
      <c r="I752" s="435"/>
      <c r="J752" s="435"/>
      <c r="K752" s="435"/>
      <c r="L752" s="435"/>
      <c r="M752" s="435"/>
      <c r="N752" s="435"/>
      <c r="O752" s="436"/>
      <c r="P752" s="435"/>
      <c r="Q752" s="435"/>
      <c r="R752" s="435"/>
      <c r="S752" s="437"/>
      <c r="T752" s="437"/>
      <c r="U752" s="437"/>
      <c r="V752" s="437"/>
      <c r="W752" s="435"/>
      <c r="X752" s="435"/>
      <c r="Y752" s="438"/>
      <c r="Z752" s="438"/>
      <c r="AA752" s="438"/>
      <c r="AB752" s="438"/>
      <c r="AC752" s="438"/>
      <c r="AD752" s="438"/>
      <c r="AE752" s="438"/>
      <c r="AF752" s="401"/>
      <c r="AG752" s="401"/>
      <c r="AH752" s="401"/>
      <c r="AI752" s="401"/>
      <c r="AJ752" s="401"/>
      <c r="AK752" s="401"/>
      <c r="AL752" s="401"/>
      <c r="AM752" s="402"/>
    </row>
    <row r="753" spans="2:40">
      <c r="B753" s="326" t="s">
        <v>314</v>
      </c>
      <c r="C753" s="340"/>
      <c r="D753" s="340"/>
      <c r="E753" s="378"/>
      <c r="F753" s="378"/>
      <c r="G753" s="378"/>
      <c r="H753" s="378"/>
      <c r="I753" s="378"/>
      <c r="J753" s="378"/>
      <c r="K753" s="378"/>
      <c r="L753" s="378"/>
      <c r="M753" s="378"/>
      <c r="N753" s="378"/>
      <c r="O753" s="293"/>
      <c r="P753" s="342"/>
      <c r="Q753" s="342"/>
      <c r="R753" s="342"/>
      <c r="S753" s="341"/>
      <c r="T753" s="341"/>
      <c r="U753" s="341"/>
      <c r="V753" s="341"/>
      <c r="W753" s="342"/>
      <c r="X753" s="342"/>
      <c r="Y753" s="343">
        <f>HLOOKUP(Y$35,'3.  Distribution Rates'!$C$122:$P$133,10,FALSE)</f>
        <v>0</v>
      </c>
      <c r="Z753" s="343">
        <f>HLOOKUP(Z$35,'3.  Distribution Rates'!$C$122:$P$133,10,FALSE)</f>
        <v>0</v>
      </c>
      <c r="AA753" s="343">
        <f>HLOOKUP(AA$35,'3.  Distribution Rates'!$C$122:$P$133,10,FALSE)</f>
        <v>0</v>
      </c>
      <c r="AB753" s="343">
        <f>HLOOKUP(AB$35,'3.  Distribution Rates'!$C$122:$P$133,10,FALSE)</f>
        <v>0</v>
      </c>
      <c r="AC753" s="343">
        <f>HLOOKUP(AC$35,'3.  Distribution Rates'!$C$122:$P$133,10,FALSE)</f>
        <v>0</v>
      </c>
      <c r="AD753" s="343">
        <f>HLOOKUP(AD$35,'3.  Distribution Rates'!$C$122:$P$133,10,FALSE)</f>
        <v>0</v>
      </c>
      <c r="AE753" s="343">
        <f>HLOOKUP(AE$35,'3.  Distribution Rates'!$C$122:$P$133,10,FALSE)</f>
        <v>0</v>
      </c>
      <c r="AF753" s="343">
        <f>HLOOKUP(AF$35,'3.  Distribution Rates'!$C$122:$P$133,10,FALSE)</f>
        <v>0</v>
      </c>
      <c r="AG753" s="343">
        <f>HLOOKUP(AG$35,'3.  Distribution Rates'!$C$122:$P$133,10,FALSE)</f>
        <v>0</v>
      </c>
      <c r="AH753" s="343">
        <f>HLOOKUP(AH$35,'3.  Distribution Rates'!$C$122:$P$133,10,FALSE)</f>
        <v>0</v>
      </c>
      <c r="AI753" s="343">
        <f>HLOOKUP(AI$35,'3.  Distribution Rates'!$C$122:$P$133,10,FALSE)</f>
        <v>0</v>
      </c>
      <c r="AJ753" s="343">
        <f>HLOOKUP(AJ$35,'3.  Distribution Rates'!$C$122:$P$133,10,FALSE)</f>
        <v>0</v>
      </c>
      <c r="AK753" s="343">
        <f>HLOOKUP(AK$35,'3.  Distribution Rates'!$C$122:$P$133,10,FALSE)</f>
        <v>0</v>
      </c>
      <c r="AL753" s="343">
        <f>HLOOKUP(AL$35,'3.  Distribution Rates'!$C$122:$P$133,10,FALSE)</f>
        <v>0</v>
      </c>
      <c r="AM753" s="350"/>
      <c r="AN753" s="445"/>
    </row>
    <row r="754" spans="2:40">
      <c r="B754" s="326" t="s">
        <v>315</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LRAM'!Y141*Y753</f>
        <v>0</v>
      </c>
      <c r="Z754" s="380">
        <f>'4.  2011-2014 LRAM'!Z141*Z753</f>
        <v>0</v>
      </c>
      <c r="AA754" s="380">
        <f>'4.  2011-2014 LRAM'!AA141*AA753</f>
        <v>0</v>
      </c>
      <c r="AB754" s="380">
        <f>'4.  2011-2014 LRAM'!AB141*AB753</f>
        <v>0</v>
      </c>
      <c r="AC754" s="380">
        <f>'4.  2011-2014 LRAM'!AC141*AC753</f>
        <v>0</v>
      </c>
      <c r="AD754" s="380">
        <f>'4.  2011-2014 LRAM'!AD141*AD753</f>
        <v>0</v>
      </c>
      <c r="AE754" s="380">
        <f>'4.  2011-2014 LRAM'!AE141*AE753</f>
        <v>0</v>
      </c>
      <c r="AF754" s="380">
        <f>'4.  2011-2014 LRAM'!AF141*AF753</f>
        <v>0</v>
      </c>
      <c r="AG754" s="380">
        <f>'4.  2011-2014 LRAM'!AG141*AG753</f>
        <v>0</v>
      </c>
      <c r="AH754" s="380">
        <f>'4.  2011-2014 LRAM'!AH141*AH753</f>
        <v>0</v>
      </c>
      <c r="AI754" s="380">
        <f>'4.  2011-2014 LRAM'!AI141*AI753</f>
        <v>0</v>
      </c>
      <c r="AJ754" s="380">
        <f>'4.  2011-2014 LRAM'!AJ141*AJ753</f>
        <v>0</v>
      </c>
      <c r="AK754" s="380">
        <f>'4.  2011-2014 LRAM'!AK141*AK753</f>
        <v>0</v>
      </c>
      <c r="AL754" s="380">
        <f>'4.  2011-2014 LRAM'!AL141*AL753</f>
        <v>0</v>
      </c>
      <c r="AM754" s="626">
        <f t="shared" ref="AM754:AM761" si="2270">SUM(Y754:AL754)</f>
        <v>0</v>
      </c>
      <c r="AN754" s="445"/>
    </row>
    <row r="755" spans="2:40">
      <c r="B755" s="326" t="s">
        <v>316</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'4.  2011-2014 LRAM'!Y270*Y753</f>
        <v>0</v>
      </c>
      <c r="Z755" s="380">
        <f>'4.  2011-2014 LRAM'!Z270*Z753</f>
        <v>0</v>
      </c>
      <c r="AA755" s="380">
        <f>'4.  2011-2014 LRAM'!AA270*AA753</f>
        <v>0</v>
      </c>
      <c r="AB755" s="380">
        <f>'4.  2011-2014 LRAM'!AB270*AB753</f>
        <v>0</v>
      </c>
      <c r="AC755" s="380">
        <f>'4.  2011-2014 LRAM'!AC270*AC753</f>
        <v>0</v>
      </c>
      <c r="AD755" s="380">
        <f>'4.  2011-2014 LRAM'!AD270*AD753</f>
        <v>0</v>
      </c>
      <c r="AE755" s="380">
        <f>'4.  2011-2014 LRAM'!AE270*AE753</f>
        <v>0</v>
      </c>
      <c r="AF755" s="380">
        <f>'4.  2011-2014 LRAM'!AF270*AF753</f>
        <v>0</v>
      </c>
      <c r="AG755" s="380">
        <f>'4.  2011-2014 LRAM'!AG270*AG753</f>
        <v>0</v>
      </c>
      <c r="AH755" s="380">
        <f>'4.  2011-2014 LRAM'!AH270*AH753</f>
        <v>0</v>
      </c>
      <c r="AI755" s="380">
        <f>'4.  2011-2014 LRAM'!AI270*AI753</f>
        <v>0</v>
      </c>
      <c r="AJ755" s="380">
        <f>'4.  2011-2014 LRAM'!AJ270*AJ753</f>
        <v>0</v>
      </c>
      <c r="AK755" s="380">
        <f>'4.  2011-2014 LRAM'!AK270*AK753</f>
        <v>0</v>
      </c>
      <c r="AL755" s="380">
        <f>'4.  2011-2014 LRAM'!AL270*AL753</f>
        <v>0</v>
      </c>
      <c r="AM755" s="626">
        <f t="shared" si="2270"/>
        <v>0</v>
      </c>
      <c r="AN755" s="445"/>
    </row>
    <row r="756" spans="2:40">
      <c r="B756" s="326" t="s">
        <v>317</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'4.  2011-2014 LRAM'!Y399*Y753</f>
        <v>0</v>
      </c>
      <c r="Z756" s="380">
        <f>'4.  2011-2014 LRAM'!Z399*Z753</f>
        <v>0</v>
      </c>
      <c r="AA756" s="380">
        <f>'4.  2011-2014 LRAM'!AA399*AA753</f>
        <v>0</v>
      </c>
      <c r="AB756" s="380">
        <f>'4.  2011-2014 LRAM'!AB399*AB753</f>
        <v>0</v>
      </c>
      <c r="AC756" s="380">
        <f>'4.  2011-2014 LRAM'!AC399*AC753</f>
        <v>0</v>
      </c>
      <c r="AD756" s="380">
        <f>'4.  2011-2014 LRAM'!AD399*AD753</f>
        <v>0</v>
      </c>
      <c r="AE756" s="380">
        <f>'4.  2011-2014 LRAM'!AE399*AE753</f>
        <v>0</v>
      </c>
      <c r="AF756" s="380">
        <f>'4.  2011-2014 LRAM'!AF399*AF753</f>
        <v>0</v>
      </c>
      <c r="AG756" s="380">
        <f>'4.  2011-2014 LRAM'!AG399*AG753</f>
        <v>0</v>
      </c>
      <c r="AH756" s="380">
        <f>'4.  2011-2014 LRAM'!AH399*AH753</f>
        <v>0</v>
      </c>
      <c r="AI756" s="380">
        <f>'4.  2011-2014 LRAM'!AI399*AI753</f>
        <v>0</v>
      </c>
      <c r="AJ756" s="380">
        <f>'4.  2011-2014 LRAM'!AJ399*AJ753</f>
        <v>0</v>
      </c>
      <c r="AK756" s="380">
        <f>'4.  2011-2014 LRAM'!AK399*AK753</f>
        <v>0</v>
      </c>
      <c r="AL756" s="380">
        <f>'4.  2011-2014 LRAM'!AL399*AL753</f>
        <v>0</v>
      </c>
      <c r="AM756" s="626">
        <f t="shared" si="2270"/>
        <v>0</v>
      </c>
      <c r="AN756" s="445"/>
    </row>
    <row r="757" spans="2:40">
      <c r="B757" s="326" t="s">
        <v>318</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'4.  2011-2014 LRAM'!Y529*Y753</f>
        <v>0</v>
      </c>
      <c r="Z757" s="380">
        <f>'4.  2011-2014 LRAM'!Z529*Z753</f>
        <v>0</v>
      </c>
      <c r="AA757" s="380">
        <f>'4.  2011-2014 LRAM'!AA529*AA753</f>
        <v>0</v>
      </c>
      <c r="AB757" s="380">
        <f>'4.  2011-2014 LRAM'!AB529*AB753</f>
        <v>0</v>
      </c>
      <c r="AC757" s="380">
        <f>'4.  2011-2014 LRAM'!AC529*AC753</f>
        <v>0</v>
      </c>
      <c r="AD757" s="380">
        <f>'4.  2011-2014 LRAM'!AD529*AD753</f>
        <v>0</v>
      </c>
      <c r="AE757" s="380">
        <f>'4.  2011-2014 LRAM'!AE529*AE753</f>
        <v>0</v>
      </c>
      <c r="AF757" s="380">
        <f>'4.  2011-2014 LRAM'!AF529*AF753</f>
        <v>0</v>
      </c>
      <c r="AG757" s="380">
        <f>'4.  2011-2014 LRAM'!AG529*AG753</f>
        <v>0</v>
      </c>
      <c r="AH757" s="380">
        <f>'4.  2011-2014 LRAM'!AH529*AH753</f>
        <v>0</v>
      </c>
      <c r="AI757" s="380">
        <f>'4.  2011-2014 LRAM'!AI529*AI753</f>
        <v>0</v>
      </c>
      <c r="AJ757" s="380">
        <f>'4.  2011-2014 LRAM'!AJ529*AJ753</f>
        <v>0</v>
      </c>
      <c r="AK757" s="380">
        <f>'4.  2011-2014 LRAM'!AK529*AK753</f>
        <v>0</v>
      </c>
      <c r="AL757" s="380">
        <f>'4.  2011-2014 LRAM'!AL529*AL753</f>
        <v>0</v>
      </c>
      <c r="AM757" s="626">
        <f t="shared" si="2270"/>
        <v>0</v>
      </c>
      <c r="AN757" s="445"/>
    </row>
    <row r="758" spans="2:40">
      <c r="B758" s="326" t="s">
        <v>319</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 t="shared" ref="Y758:AL758" si="2271">Y210*Y753</f>
        <v>0</v>
      </c>
      <c r="Z758" s="380">
        <f t="shared" si="2271"/>
        <v>0</v>
      </c>
      <c r="AA758" s="380">
        <f t="shared" si="2271"/>
        <v>0</v>
      </c>
      <c r="AB758" s="380">
        <f t="shared" si="2271"/>
        <v>0</v>
      </c>
      <c r="AC758" s="380">
        <f t="shared" si="2271"/>
        <v>0</v>
      </c>
      <c r="AD758" s="380">
        <f t="shared" si="2271"/>
        <v>0</v>
      </c>
      <c r="AE758" s="380">
        <f t="shared" si="2271"/>
        <v>0</v>
      </c>
      <c r="AF758" s="380">
        <f t="shared" si="2271"/>
        <v>0</v>
      </c>
      <c r="AG758" s="380">
        <f t="shared" si="2271"/>
        <v>0</v>
      </c>
      <c r="AH758" s="380">
        <f t="shared" si="2271"/>
        <v>0</v>
      </c>
      <c r="AI758" s="380">
        <f t="shared" si="2271"/>
        <v>0</v>
      </c>
      <c r="AJ758" s="380">
        <f t="shared" si="2271"/>
        <v>0</v>
      </c>
      <c r="AK758" s="380">
        <f t="shared" si="2271"/>
        <v>0</v>
      </c>
      <c r="AL758" s="380">
        <f t="shared" si="2271"/>
        <v>0</v>
      </c>
      <c r="AM758" s="626">
        <f t="shared" si="2270"/>
        <v>0</v>
      </c>
      <c r="AN758" s="445"/>
    </row>
    <row r="759" spans="2:40">
      <c r="B759" s="326" t="s">
        <v>320</v>
      </c>
      <c r="C759" s="347"/>
      <c r="D759" s="311"/>
      <c r="E759" s="281"/>
      <c r="F759" s="281"/>
      <c r="G759" s="281"/>
      <c r="H759" s="281"/>
      <c r="I759" s="281"/>
      <c r="J759" s="281"/>
      <c r="K759" s="281"/>
      <c r="L759" s="281"/>
      <c r="M759" s="281"/>
      <c r="N759" s="281"/>
      <c r="O759" s="293"/>
      <c r="P759" s="281"/>
      <c r="Q759" s="281"/>
      <c r="R759" s="281"/>
      <c r="S759" s="311"/>
      <c r="T759" s="311"/>
      <c r="U759" s="311"/>
      <c r="V759" s="311"/>
      <c r="W759" s="281"/>
      <c r="X759" s="281"/>
      <c r="Y759" s="380">
        <f t="shared" ref="Y759:AL759" si="2272">Y399*Y753</f>
        <v>0</v>
      </c>
      <c r="Z759" s="380">
        <f t="shared" si="2272"/>
        <v>0</v>
      </c>
      <c r="AA759" s="380">
        <f t="shared" si="2272"/>
        <v>0</v>
      </c>
      <c r="AB759" s="380">
        <f t="shared" si="2272"/>
        <v>0</v>
      </c>
      <c r="AC759" s="380">
        <f t="shared" si="2272"/>
        <v>0</v>
      </c>
      <c r="AD759" s="380">
        <f t="shared" si="2272"/>
        <v>0</v>
      </c>
      <c r="AE759" s="380">
        <f t="shared" si="2272"/>
        <v>0</v>
      </c>
      <c r="AF759" s="380">
        <f t="shared" si="2272"/>
        <v>0</v>
      </c>
      <c r="AG759" s="380">
        <f t="shared" si="2272"/>
        <v>0</v>
      </c>
      <c r="AH759" s="380">
        <f t="shared" si="2272"/>
        <v>0</v>
      </c>
      <c r="AI759" s="380">
        <f t="shared" si="2272"/>
        <v>0</v>
      </c>
      <c r="AJ759" s="380">
        <f t="shared" si="2272"/>
        <v>0</v>
      </c>
      <c r="AK759" s="380">
        <f t="shared" si="2272"/>
        <v>0</v>
      </c>
      <c r="AL759" s="380">
        <f t="shared" si="2272"/>
        <v>0</v>
      </c>
      <c r="AM759" s="626">
        <f t="shared" si="2270"/>
        <v>0</v>
      </c>
      <c r="AN759" s="445"/>
    </row>
    <row r="760" spans="2:40">
      <c r="B760" s="326" t="s">
        <v>321</v>
      </c>
      <c r="C760" s="347"/>
      <c r="D760" s="311"/>
      <c r="E760" s="281"/>
      <c r="F760" s="281"/>
      <c r="G760" s="281"/>
      <c r="H760" s="281"/>
      <c r="I760" s="281"/>
      <c r="J760" s="281"/>
      <c r="K760" s="281"/>
      <c r="L760" s="281"/>
      <c r="M760" s="281"/>
      <c r="N760" s="281"/>
      <c r="O760" s="293"/>
      <c r="P760" s="281"/>
      <c r="Q760" s="281"/>
      <c r="R760" s="281"/>
      <c r="S760" s="311"/>
      <c r="T760" s="311"/>
      <c r="U760" s="311"/>
      <c r="V760" s="311"/>
      <c r="W760" s="281"/>
      <c r="X760" s="281"/>
      <c r="Y760" s="380">
        <f t="shared" ref="Y760:AL760" si="2273">Y582*Y753</f>
        <v>0</v>
      </c>
      <c r="Z760" s="380">
        <f t="shared" si="2273"/>
        <v>0</v>
      </c>
      <c r="AA760" s="380">
        <f t="shared" si="2273"/>
        <v>0</v>
      </c>
      <c r="AB760" s="380">
        <f t="shared" si="2273"/>
        <v>0</v>
      </c>
      <c r="AC760" s="380">
        <f t="shared" si="2273"/>
        <v>0</v>
      </c>
      <c r="AD760" s="380">
        <f t="shared" si="2273"/>
        <v>0</v>
      </c>
      <c r="AE760" s="380">
        <f t="shared" si="2273"/>
        <v>0</v>
      </c>
      <c r="AF760" s="380">
        <f t="shared" si="2273"/>
        <v>0</v>
      </c>
      <c r="AG760" s="380">
        <f t="shared" si="2273"/>
        <v>0</v>
      </c>
      <c r="AH760" s="380">
        <f t="shared" si="2273"/>
        <v>0</v>
      </c>
      <c r="AI760" s="380">
        <f t="shared" si="2273"/>
        <v>0</v>
      </c>
      <c r="AJ760" s="380">
        <f t="shared" si="2273"/>
        <v>0</v>
      </c>
      <c r="AK760" s="380">
        <f t="shared" si="2273"/>
        <v>0</v>
      </c>
      <c r="AL760" s="380">
        <f t="shared" si="2273"/>
        <v>0</v>
      </c>
      <c r="AM760" s="626">
        <f t="shared" si="2270"/>
        <v>0</v>
      </c>
      <c r="AN760" s="445"/>
    </row>
    <row r="761" spans="2:40">
      <c r="B761" s="326" t="s">
        <v>322</v>
      </c>
      <c r="C761" s="347"/>
      <c r="D761" s="311"/>
      <c r="E761" s="281"/>
      <c r="F761" s="281"/>
      <c r="G761" s="281"/>
      <c r="H761" s="281"/>
      <c r="I761" s="281"/>
      <c r="J761" s="281"/>
      <c r="K761" s="281"/>
      <c r="L761" s="281"/>
      <c r="M761" s="281"/>
      <c r="N761" s="281"/>
      <c r="O761" s="293"/>
      <c r="P761" s="281"/>
      <c r="Q761" s="281"/>
      <c r="R761" s="281"/>
      <c r="S761" s="311"/>
      <c r="T761" s="311"/>
      <c r="U761" s="311"/>
      <c r="V761" s="311"/>
      <c r="W761" s="281"/>
      <c r="X761" s="281"/>
      <c r="Y761" s="380">
        <f>Y750*Y753</f>
        <v>0</v>
      </c>
      <c r="Z761" s="380">
        <f t="shared" ref="Z761:AL761" si="2274">Z750*Z753</f>
        <v>0</v>
      </c>
      <c r="AA761" s="380">
        <f t="shared" si="2274"/>
        <v>0</v>
      </c>
      <c r="AB761" s="380">
        <f t="shared" si="2274"/>
        <v>0</v>
      </c>
      <c r="AC761" s="380">
        <f t="shared" si="2274"/>
        <v>0</v>
      </c>
      <c r="AD761" s="380">
        <f t="shared" si="2274"/>
        <v>0</v>
      </c>
      <c r="AE761" s="380">
        <f t="shared" si="2274"/>
        <v>0</v>
      </c>
      <c r="AF761" s="380">
        <f t="shared" si="2274"/>
        <v>0</v>
      </c>
      <c r="AG761" s="380">
        <f t="shared" si="2274"/>
        <v>0</v>
      </c>
      <c r="AH761" s="380">
        <f t="shared" si="2274"/>
        <v>0</v>
      </c>
      <c r="AI761" s="380">
        <f t="shared" si="2274"/>
        <v>0</v>
      </c>
      <c r="AJ761" s="380">
        <f t="shared" si="2274"/>
        <v>0</v>
      </c>
      <c r="AK761" s="380">
        <f t="shared" si="2274"/>
        <v>0</v>
      </c>
      <c r="AL761" s="380">
        <f t="shared" si="2274"/>
        <v>0</v>
      </c>
      <c r="AM761" s="626">
        <f t="shared" si="2270"/>
        <v>0</v>
      </c>
      <c r="AN761" s="445"/>
    </row>
    <row r="762" spans="2:40" ht="15.75">
      <c r="B762" s="351" t="s">
        <v>323</v>
      </c>
      <c r="C762" s="347"/>
      <c r="D762" s="338"/>
      <c r="E762" s="336"/>
      <c r="F762" s="336"/>
      <c r="G762" s="336"/>
      <c r="H762" s="336"/>
      <c r="I762" s="336"/>
      <c r="J762" s="336"/>
      <c r="K762" s="336"/>
      <c r="L762" s="336"/>
      <c r="M762" s="336"/>
      <c r="N762" s="336"/>
      <c r="O762" s="302"/>
      <c r="P762" s="336"/>
      <c r="Q762" s="336"/>
      <c r="R762" s="336"/>
      <c r="S762" s="338"/>
      <c r="T762" s="338"/>
      <c r="U762" s="338"/>
      <c r="V762" s="338"/>
      <c r="W762" s="336"/>
      <c r="X762" s="336"/>
      <c r="Y762" s="348">
        <f>SUM(Y754:Y761)</f>
        <v>0</v>
      </c>
      <c r="Z762" s="348">
        <f t="shared" ref="Z762:AE762" si="2275">SUM(Z754:Z761)</f>
        <v>0</v>
      </c>
      <c r="AA762" s="348">
        <f t="shared" si="2275"/>
        <v>0</v>
      </c>
      <c r="AB762" s="348">
        <f t="shared" si="2275"/>
        <v>0</v>
      </c>
      <c r="AC762" s="348">
        <f t="shared" si="2275"/>
        <v>0</v>
      </c>
      <c r="AD762" s="348">
        <f t="shared" si="2275"/>
        <v>0</v>
      </c>
      <c r="AE762" s="348">
        <f t="shared" si="2275"/>
        <v>0</v>
      </c>
      <c r="AF762" s="348">
        <f t="shared" ref="AF762:AL762" si="2276">SUM(AF754:AF761)</f>
        <v>0</v>
      </c>
      <c r="AG762" s="348">
        <f t="shared" si="2276"/>
        <v>0</v>
      </c>
      <c r="AH762" s="348">
        <f t="shared" si="2276"/>
        <v>0</v>
      </c>
      <c r="AI762" s="348">
        <f t="shared" si="2276"/>
        <v>0</v>
      </c>
      <c r="AJ762" s="348">
        <f t="shared" si="2276"/>
        <v>0</v>
      </c>
      <c r="AK762" s="348">
        <f t="shared" si="2276"/>
        <v>0</v>
      </c>
      <c r="AL762" s="348">
        <f t="shared" si="2276"/>
        <v>0</v>
      </c>
      <c r="AM762" s="409">
        <f>SUM(AM754:AM761)</f>
        <v>0</v>
      </c>
      <c r="AN762" s="445"/>
    </row>
    <row r="763" spans="2:40" ht="15.75">
      <c r="B763" s="351" t="s">
        <v>324</v>
      </c>
      <c r="C763" s="347"/>
      <c r="D763" s="352"/>
      <c r="E763" s="336"/>
      <c r="F763" s="336"/>
      <c r="G763" s="336"/>
      <c r="H763" s="336"/>
      <c r="I763" s="336"/>
      <c r="J763" s="336"/>
      <c r="K763" s="336"/>
      <c r="L763" s="336"/>
      <c r="M763" s="336"/>
      <c r="N763" s="336"/>
      <c r="O763" s="302"/>
      <c r="P763" s="336"/>
      <c r="Q763" s="336"/>
      <c r="R763" s="336"/>
      <c r="S763" s="338"/>
      <c r="T763" s="338"/>
      <c r="U763" s="338"/>
      <c r="V763" s="338"/>
      <c r="W763" s="336"/>
      <c r="X763" s="336"/>
      <c r="Y763" s="349">
        <f>Y751*Y753</f>
        <v>0</v>
      </c>
      <c r="Z763" s="349">
        <f t="shared" ref="Z763:AE763" si="2277">Z751*Z753</f>
        <v>0</v>
      </c>
      <c r="AA763" s="349">
        <f t="shared" si="2277"/>
        <v>0</v>
      </c>
      <c r="AB763" s="349">
        <f t="shared" si="2277"/>
        <v>0</v>
      </c>
      <c r="AC763" s="349">
        <f t="shared" si="2277"/>
        <v>0</v>
      </c>
      <c r="AD763" s="349">
        <f t="shared" si="2277"/>
        <v>0</v>
      </c>
      <c r="AE763" s="349">
        <f t="shared" si="2277"/>
        <v>0</v>
      </c>
      <c r="AF763" s="349">
        <f t="shared" ref="AF763:AL763" si="2278">AF751*AF753</f>
        <v>0</v>
      </c>
      <c r="AG763" s="349">
        <f t="shared" si="2278"/>
        <v>0</v>
      </c>
      <c r="AH763" s="349">
        <f t="shared" si="2278"/>
        <v>0</v>
      </c>
      <c r="AI763" s="349">
        <f t="shared" si="2278"/>
        <v>0</v>
      </c>
      <c r="AJ763" s="349">
        <f t="shared" si="2278"/>
        <v>0</v>
      </c>
      <c r="AK763" s="349">
        <f t="shared" si="2278"/>
        <v>0</v>
      </c>
      <c r="AL763" s="349">
        <f t="shared" si="2278"/>
        <v>0</v>
      </c>
      <c r="AM763" s="409">
        <f>SUM(Y763:AL763)</f>
        <v>0</v>
      </c>
      <c r="AN763" s="445"/>
    </row>
    <row r="764" spans="2:40" ht="15.75">
      <c r="B764" s="351" t="s">
        <v>325</v>
      </c>
      <c r="C764" s="347"/>
      <c r="D764" s="352"/>
      <c r="E764" s="336"/>
      <c r="F764" s="336"/>
      <c r="G764" s="336"/>
      <c r="H764" s="336"/>
      <c r="I764" s="336"/>
      <c r="J764" s="336"/>
      <c r="K764" s="336"/>
      <c r="L764" s="336"/>
      <c r="M764" s="336"/>
      <c r="N764" s="336"/>
      <c r="O764" s="302"/>
      <c r="P764" s="336"/>
      <c r="Q764" s="336"/>
      <c r="R764" s="336"/>
      <c r="S764" s="352"/>
      <c r="T764" s="352"/>
      <c r="U764" s="352"/>
      <c r="V764" s="352"/>
      <c r="W764" s="336"/>
      <c r="X764" s="336"/>
      <c r="Y764" s="353"/>
      <c r="Z764" s="353"/>
      <c r="AA764" s="353"/>
      <c r="AB764" s="353"/>
      <c r="AC764" s="353"/>
      <c r="AD764" s="353"/>
      <c r="AE764" s="353"/>
      <c r="AF764" s="353"/>
      <c r="AG764" s="353"/>
      <c r="AH764" s="353"/>
      <c r="AI764" s="353"/>
      <c r="AJ764" s="353"/>
      <c r="AK764" s="353"/>
      <c r="AL764" s="353"/>
      <c r="AM764" s="409">
        <f>AM762-AM763</f>
        <v>0</v>
      </c>
      <c r="AN764" s="445"/>
    </row>
    <row r="765" spans="2:40">
      <c r="B765" s="326"/>
      <c r="C765" s="352"/>
      <c r="D765" s="352"/>
      <c r="E765" s="336"/>
      <c r="F765" s="336"/>
      <c r="G765" s="336"/>
      <c r="H765" s="336"/>
      <c r="I765" s="336"/>
      <c r="J765" s="336"/>
      <c r="K765" s="336"/>
      <c r="L765" s="336"/>
      <c r="M765" s="336"/>
      <c r="N765" s="336"/>
      <c r="O765" s="302"/>
      <c r="P765" s="336"/>
      <c r="Q765" s="336"/>
      <c r="R765" s="336"/>
      <c r="S765" s="352"/>
      <c r="T765" s="347"/>
      <c r="U765" s="352"/>
      <c r="V765" s="352"/>
      <c r="W765" s="336"/>
      <c r="X765" s="336"/>
      <c r="Y765" s="354"/>
      <c r="Z765" s="354"/>
      <c r="AA765" s="354"/>
      <c r="AB765" s="354"/>
      <c r="AC765" s="354"/>
      <c r="AD765" s="354"/>
      <c r="AE765" s="354"/>
      <c r="AF765" s="354"/>
      <c r="AG765" s="354"/>
      <c r="AH765" s="354"/>
      <c r="AI765" s="354"/>
      <c r="AJ765" s="354"/>
      <c r="AK765" s="354"/>
      <c r="AL765" s="354"/>
      <c r="AM765" s="350"/>
      <c r="AN765" s="445"/>
    </row>
    <row r="766" spans="2:40">
      <c r="B766" s="441" t="s">
        <v>326</v>
      </c>
      <c r="C766" s="306"/>
      <c r="D766" s="281"/>
      <c r="E766" s="281"/>
      <c r="F766" s="281"/>
      <c r="G766" s="281"/>
      <c r="H766" s="281"/>
      <c r="I766" s="281"/>
      <c r="J766" s="281"/>
      <c r="K766" s="281"/>
      <c r="L766" s="281"/>
      <c r="M766" s="281"/>
      <c r="N766" s="281"/>
      <c r="O766" s="359"/>
      <c r="P766" s="281"/>
      <c r="Q766" s="281"/>
      <c r="R766" s="281"/>
      <c r="S766" s="306"/>
      <c r="T766" s="311"/>
      <c r="U766" s="311"/>
      <c r="V766" s="281"/>
      <c r="W766" s="281"/>
      <c r="X766" s="311"/>
      <c r="Y766" s="293">
        <f>SUMPRODUCT(E593:E748,Y593:Y748)</f>
        <v>0</v>
      </c>
      <c r="Z766" s="293">
        <f>SUMPRODUCT(E593:E748,Z593:Z748)</f>
        <v>0</v>
      </c>
      <c r="AA766" s="293">
        <f t="shared" ref="AA766:AL766" si="2279">IF(AA591="kw",SUMPRODUCT($N$593:$N$748,$P$593:$P$748,AA593:AA748),SUMPRODUCT($E$593:$E$748,AA593:AA748))</f>
        <v>0</v>
      </c>
      <c r="AB766" s="293">
        <f t="shared" si="2279"/>
        <v>0</v>
      </c>
      <c r="AC766" s="293">
        <f t="shared" si="2279"/>
        <v>0</v>
      </c>
      <c r="AD766" s="293">
        <f t="shared" si="2279"/>
        <v>0</v>
      </c>
      <c r="AE766" s="293">
        <f t="shared" si="2279"/>
        <v>0</v>
      </c>
      <c r="AF766" s="293">
        <f t="shared" si="2279"/>
        <v>0</v>
      </c>
      <c r="AG766" s="293">
        <f t="shared" si="2279"/>
        <v>0</v>
      </c>
      <c r="AH766" s="293">
        <f t="shared" si="2279"/>
        <v>0</v>
      </c>
      <c r="AI766" s="293">
        <f t="shared" si="2279"/>
        <v>0</v>
      </c>
      <c r="AJ766" s="293">
        <f t="shared" si="2279"/>
        <v>0</v>
      </c>
      <c r="AK766" s="293">
        <f t="shared" si="2279"/>
        <v>0</v>
      </c>
      <c r="AL766" s="293">
        <f t="shared" si="2279"/>
        <v>0</v>
      </c>
      <c r="AM766" s="339"/>
    </row>
    <row r="767" spans="2:40">
      <c r="B767" s="442" t="s">
        <v>327</v>
      </c>
      <c r="C767" s="366"/>
      <c r="D767" s="386"/>
      <c r="E767" s="386"/>
      <c r="F767" s="386"/>
      <c r="G767" s="386"/>
      <c r="H767" s="386"/>
      <c r="I767" s="386"/>
      <c r="J767" s="386"/>
      <c r="K767" s="386"/>
      <c r="L767" s="386"/>
      <c r="M767" s="386"/>
      <c r="N767" s="386"/>
      <c r="O767" s="385"/>
      <c r="P767" s="386"/>
      <c r="Q767" s="386"/>
      <c r="R767" s="386"/>
      <c r="S767" s="366"/>
      <c r="T767" s="387"/>
      <c r="U767" s="387"/>
      <c r="V767" s="386"/>
      <c r="W767" s="386"/>
      <c r="X767" s="387"/>
      <c r="Y767" s="328">
        <f>SUMPRODUCT(F593:F748,Y593:Y748)</f>
        <v>0</v>
      </c>
      <c r="Z767" s="328">
        <f>SUMPRODUCT(F593:F748,Z593:Z748)</f>
        <v>0</v>
      </c>
      <c r="AA767" s="328">
        <f t="shared" ref="AA767:AL767" si="2280">IF(AA591="kw",SUMPRODUCT($N$593:$N$748,$Q$593:$Q$748,AA593:AA748),SUMPRODUCT($F$593:$F$748,AA593:AA748))</f>
        <v>0</v>
      </c>
      <c r="AB767" s="328">
        <f t="shared" si="2280"/>
        <v>0</v>
      </c>
      <c r="AC767" s="328">
        <f t="shared" si="2280"/>
        <v>0</v>
      </c>
      <c r="AD767" s="328">
        <f t="shared" si="2280"/>
        <v>0</v>
      </c>
      <c r="AE767" s="328">
        <f t="shared" si="2280"/>
        <v>0</v>
      </c>
      <c r="AF767" s="328">
        <f t="shared" si="2280"/>
        <v>0</v>
      </c>
      <c r="AG767" s="328">
        <f t="shared" si="2280"/>
        <v>0</v>
      </c>
      <c r="AH767" s="328">
        <f t="shared" si="2280"/>
        <v>0</v>
      </c>
      <c r="AI767" s="328">
        <f t="shared" si="2280"/>
        <v>0</v>
      </c>
      <c r="AJ767" s="328">
        <f t="shared" si="2280"/>
        <v>0</v>
      </c>
      <c r="AK767" s="328">
        <f t="shared" si="2280"/>
        <v>0</v>
      </c>
      <c r="AL767" s="328">
        <f t="shared" si="2280"/>
        <v>0</v>
      </c>
      <c r="AM767" s="388"/>
    </row>
    <row r="768" spans="2:40" ht="20.25" customHeight="1">
      <c r="B768" s="370" t="s">
        <v>593</v>
      </c>
      <c r="C768" s="389"/>
      <c r="D768" s="390"/>
      <c r="E768" s="390"/>
      <c r="F768" s="390"/>
      <c r="G768" s="390"/>
      <c r="H768" s="390"/>
      <c r="I768" s="390"/>
      <c r="J768" s="390"/>
      <c r="K768" s="390"/>
      <c r="L768" s="390"/>
      <c r="M768" s="390"/>
      <c r="N768" s="390"/>
      <c r="O768" s="390"/>
      <c r="P768" s="390"/>
      <c r="Q768" s="390"/>
      <c r="R768" s="390"/>
      <c r="S768" s="373"/>
      <c r="T768" s="374"/>
      <c r="U768" s="390"/>
      <c r="V768" s="390"/>
      <c r="W768" s="390"/>
      <c r="X768" s="390"/>
      <c r="Y768" s="411"/>
      <c r="Z768" s="411"/>
      <c r="AA768" s="411"/>
      <c r="AB768" s="411"/>
      <c r="AC768" s="411"/>
      <c r="AD768" s="411"/>
      <c r="AE768" s="411"/>
      <c r="AF768" s="411"/>
      <c r="AG768" s="411"/>
      <c r="AH768" s="411"/>
      <c r="AI768" s="411"/>
      <c r="AJ768" s="411"/>
      <c r="AK768" s="411"/>
      <c r="AL768" s="411"/>
      <c r="AM768" s="391"/>
    </row>
    <row r="771" spans="1:39" ht="15.75">
      <c r="B771" s="282" t="s">
        <v>328</v>
      </c>
      <c r="C771" s="283"/>
      <c r="D771" s="587" t="s">
        <v>527</v>
      </c>
      <c r="E771" s="255"/>
      <c r="F771" s="587"/>
      <c r="G771" s="255"/>
      <c r="H771" s="255"/>
      <c r="I771" s="255"/>
      <c r="J771" s="255"/>
      <c r="K771" s="255"/>
      <c r="L771" s="255"/>
      <c r="M771" s="255"/>
      <c r="N771" s="255"/>
      <c r="O771" s="283"/>
      <c r="P771" s="255"/>
      <c r="Q771" s="255"/>
      <c r="R771" s="255"/>
      <c r="S771" s="255"/>
      <c r="T771" s="255"/>
      <c r="U771" s="255"/>
      <c r="V771" s="255"/>
      <c r="W771" s="255"/>
      <c r="X771" s="255"/>
      <c r="Y771" s="272"/>
      <c r="Z771" s="269"/>
      <c r="AA771" s="269"/>
      <c r="AB771" s="269"/>
      <c r="AC771" s="269"/>
      <c r="AD771" s="269"/>
      <c r="AE771" s="269"/>
      <c r="AF771" s="269"/>
      <c r="AG771" s="269"/>
      <c r="AH771" s="269"/>
      <c r="AI771" s="269"/>
      <c r="AJ771" s="269"/>
      <c r="AK771" s="269"/>
      <c r="AL771" s="269"/>
    </row>
    <row r="772" spans="1:39" ht="33" customHeight="1">
      <c r="B772" s="826" t="s">
        <v>212</v>
      </c>
      <c r="C772" s="828" t="s">
        <v>33</v>
      </c>
      <c r="D772" s="286" t="s">
        <v>424</v>
      </c>
      <c r="E772" s="830" t="s">
        <v>210</v>
      </c>
      <c r="F772" s="831"/>
      <c r="G772" s="831"/>
      <c r="H772" s="831"/>
      <c r="I772" s="831"/>
      <c r="J772" s="831"/>
      <c r="K772" s="831"/>
      <c r="L772" s="831"/>
      <c r="M772" s="832"/>
      <c r="N772" s="836" t="s">
        <v>214</v>
      </c>
      <c r="O772" s="286" t="s">
        <v>425</v>
      </c>
      <c r="P772" s="830" t="s">
        <v>213</v>
      </c>
      <c r="Q772" s="831"/>
      <c r="R772" s="831"/>
      <c r="S772" s="831"/>
      <c r="T772" s="831"/>
      <c r="U772" s="831"/>
      <c r="V772" s="831"/>
      <c r="W772" s="831"/>
      <c r="X772" s="832"/>
      <c r="Y772" s="833" t="s">
        <v>244</v>
      </c>
      <c r="Z772" s="834"/>
      <c r="AA772" s="834"/>
      <c r="AB772" s="834"/>
      <c r="AC772" s="834"/>
      <c r="AD772" s="834"/>
      <c r="AE772" s="834"/>
      <c r="AF772" s="834"/>
      <c r="AG772" s="834"/>
      <c r="AH772" s="834"/>
      <c r="AI772" s="834"/>
      <c r="AJ772" s="834"/>
      <c r="AK772" s="834"/>
      <c r="AL772" s="834"/>
      <c r="AM772" s="835"/>
    </row>
    <row r="773" spans="1:39" ht="65.25" customHeight="1">
      <c r="B773" s="827"/>
      <c r="C773" s="829"/>
      <c r="D773" s="287">
        <v>2019</v>
      </c>
      <c r="E773" s="287">
        <v>2020</v>
      </c>
      <c r="F773" s="287">
        <v>2021</v>
      </c>
      <c r="G773" s="287">
        <v>2022</v>
      </c>
      <c r="H773" s="287">
        <v>2023</v>
      </c>
      <c r="I773" s="287">
        <v>2024</v>
      </c>
      <c r="J773" s="287">
        <v>2025</v>
      </c>
      <c r="K773" s="287">
        <v>2026</v>
      </c>
      <c r="L773" s="287">
        <v>2027</v>
      </c>
      <c r="M773" s="287">
        <v>2028</v>
      </c>
      <c r="N773" s="837"/>
      <c r="O773" s="287">
        <v>2019</v>
      </c>
      <c r="P773" s="287">
        <v>2020</v>
      </c>
      <c r="Q773" s="287">
        <v>2021</v>
      </c>
      <c r="R773" s="287">
        <v>2022</v>
      </c>
      <c r="S773" s="287">
        <v>2023</v>
      </c>
      <c r="T773" s="287">
        <v>2024</v>
      </c>
      <c r="U773" s="287">
        <v>2025</v>
      </c>
      <c r="V773" s="287">
        <v>2026</v>
      </c>
      <c r="W773" s="287">
        <v>2027</v>
      </c>
      <c r="X773" s="287">
        <v>2028</v>
      </c>
      <c r="Y773" s="287" t="str">
        <f>'1.  LRAMVA Summary'!D50</f>
        <v>Residential</v>
      </c>
      <c r="Z773" s="287" t="str">
        <f>'1.  LRAMVA Summary'!E50</f>
        <v>General Service &lt; 50 kW</v>
      </c>
      <c r="AA773" s="287" t="str">
        <f>'1.  LRAMVA Summary'!F50</f>
        <v>General Service 50 - 4,999 kW</v>
      </c>
      <c r="AB773" s="287" t="str">
        <f>'1.  LRAMVA Summary'!G50</f>
        <v>General Service 3,000 - 4,999 kW</v>
      </c>
      <c r="AC773" s="287" t="str">
        <f>'1.  LRAMVA Summary'!H50</f>
        <v>Large Use - Regular</v>
      </c>
      <c r="AD773" s="287" t="str">
        <f>'1.  LRAMVA Summary'!I50</f>
        <v>Large Use - 3TS</v>
      </c>
      <c r="AE773" s="287" t="str">
        <f>'1.  LRAMVA Summary'!J50</f>
        <v>Large Use - Ford Annex</v>
      </c>
      <c r="AF773" s="287" t="str">
        <f>'1.  LRAMVA Summary'!K50</f>
        <v>Other</v>
      </c>
      <c r="AG773" s="287" t="str">
        <f>'1.  LRAMVA Summary'!L50</f>
        <v/>
      </c>
      <c r="AH773" s="287" t="str">
        <f>'1.  LRAMVA Summary'!M50</f>
        <v/>
      </c>
      <c r="AI773" s="287" t="str">
        <f>'1.  LRAMVA Summary'!N50</f>
        <v/>
      </c>
      <c r="AJ773" s="287" t="str">
        <f>'1.  LRAMVA Summary'!O50</f>
        <v/>
      </c>
      <c r="AK773" s="287" t="str">
        <f>'1.  LRAMVA Summary'!P50</f>
        <v/>
      </c>
      <c r="AL773" s="287" t="str">
        <f>'1.  LRAMVA Summary'!Q50</f>
        <v/>
      </c>
      <c r="AM773" s="289" t="str">
        <f>'1.  LRAMVA Summary'!R50</f>
        <v>Total</v>
      </c>
    </row>
    <row r="774" spans="1:39" ht="15.75" customHeight="1">
      <c r="A774" s="529"/>
      <c r="B774" s="516" t="s">
        <v>505</v>
      </c>
      <c r="C774" s="291"/>
      <c r="D774" s="291"/>
      <c r="E774" s="291"/>
      <c r="F774" s="291"/>
      <c r="G774" s="291"/>
      <c r="H774" s="291"/>
      <c r="I774" s="291"/>
      <c r="J774" s="291"/>
      <c r="K774" s="291"/>
      <c r="L774" s="291"/>
      <c r="M774" s="291"/>
      <c r="N774" s="292"/>
      <c r="O774" s="291"/>
      <c r="P774" s="291"/>
      <c r="Q774" s="291"/>
      <c r="R774" s="291"/>
      <c r="S774" s="291"/>
      <c r="T774" s="291"/>
      <c r="U774" s="291"/>
      <c r="V774" s="291"/>
      <c r="W774" s="291"/>
      <c r="X774" s="291"/>
      <c r="Y774" s="293" t="str">
        <f>'1.  LRAMVA Summary'!D51</f>
        <v>kWh</v>
      </c>
      <c r="Z774" s="293" t="str">
        <f>'1.  LRAMVA Summary'!E51</f>
        <v>kWh</v>
      </c>
      <c r="AA774" s="293" t="str">
        <f>'1.  LRAMVA Summary'!F51</f>
        <v>kW</v>
      </c>
      <c r="AB774" s="293" t="str">
        <f>'1.  LRAMVA Summary'!G51</f>
        <v>kW</v>
      </c>
      <c r="AC774" s="293" t="str">
        <f>'1.  LRAMVA Summary'!H51</f>
        <v>kW</v>
      </c>
      <c r="AD774" s="293" t="str">
        <f>'1.  LRAMVA Summary'!I51</f>
        <v>kW</v>
      </c>
      <c r="AE774" s="293" t="str">
        <f>'1.  LRAMVA Summary'!J51</f>
        <v>kW</v>
      </c>
      <c r="AF774" s="293" t="str">
        <f>'1.  LRAMVA Summary'!K51</f>
        <v>kW</v>
      </c>
      <c r="AG774" s="293">
        <f>'1.  LRAMVA Summary'!L51</f>
        <v>0</v>
      </c>
      <c r="AH774" s="293">
        <f>'1.  LRAMVA Summary'!M51</f>
        <v>0</v>
      </c>
      <c r="AI774" s="293">
        <f>'1.  LRAMVA Summary'!N51</f>
        <v>0</v>
      </c>
      <c r="AJ774" s="293">
        <f>'1.  LRAMVA Summary'!O51</f>
        <v>0</v>
      </c>
      <c r="AK774" s="293">
        <f>'1.  LRAMVA Summary'!P51</f>
        <v>0</v>
      </c>
      <c r="AL774" s="293">
        <f>'1.  LRAMVA Summary'!Q51</f>
        <v>0</v>
      </c>
      <c r="AM774" s="294"/>
    </row>
    <row r="775" spans="1:39" ht="15.75" hidden="1" outlineLevel="1">
      <c r="A775" s="529"/>
      <c r="B775" s="506" t="s">
        <v>498</v>
      </c>
      <c r="C775" s="291"/>
      <c r="D775" s="291"/>
      <c r="E775" s="291"/>
      <c r="F775" s="291"/>
      <c r="G775" s="291"/>
      <c r="H775" s="291"/>
      <c r="I775" s="291"/>
      <c r="J775" s="291"/>
      <c r="K775" s="291"/>
      <c r="L775" s="291"/>
      <c r="M775" s="291"/>
      <c r="N775" s="292"/>
      <c r="O775" s="291"/>
      <c r="P775" s="291"/>
      <c r="Q775" s="291"/>
      <c r="R775" s="291"/>
      <c r="S775" s="291"/>
      <c r="T775" s="291"/>
      <c r="U775" s="291"/>
      <c r="V775" s="291"/>
      <c r="W775" s="291"/>
      <c r="X775" s="291"/>
      <c r="Y775" s="293"/>
      <c r="Z775" s="293"/>
      <c r="AA775" s="293"/>
      <c r="AB775" s="293"/>
      <c r="AC775" s="293"/>
      <c r="AD775" s="293"/>
      <c r="AE775" s="293"/>
      <c r="AF775" s="293"/>
      <c r="AG775" s="293"/>
      <c r="AH775" s="293"/>
      <c r="AI775" s="293"/>
      <c r="AJ775" s="293"/>
      <c r="AK775" s="293"/>
      <c r="AL775" s="293"/>
      <c r="AM775" s="294"/>
    </row>
    <row r="776" spans="1:39" hidden="1" outlineLevel="1">
      <c r="A776" s="529">
        <v>1</v>
      </c>
      <c r="B776" s="430" t="s">
        <v>95</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29"/>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281">Z776</f>
        <v>0</v>
      </c>
      <c r="AA777" s="413">
        <f t="shared" ref="AA777" si="2282">AA776</f>
        <v>0</v>
      </c>
      <c r="AB777" s="413">
        <f t="shared" ref="AB777" si="2283">AB776</f>
        <v>0</v>
      </c>
      <c r="AC777" s="413">
        <f t="shared" ref="AC777" si="2284">AC776</f>
        <v>0</v>
      </c>
      <c r="AD777" s="413">
        <f t="shared" ref="AD777" si="2285">AD776</f>
        <v>0</v>
      </c>
      <c r="AE777" s="413">
        <f t="shared" ref="AE777" si="2286">AE776</f>
        <v>0</v>
      </c>
      <c r="AF777" s="413">
        <f t="shared" ref="AF777" si="2287">AF776</f>
        <v>0</v>
      </c>
      <c r="AG777" s="413">
        <f t="shared" ref="AG777" si="2288">AG776</f>
        <v>0</v>
      </c>
      <c r="AH777" s="413">
        <f t="shared" ref="AH777" si="2289">AH776</f>
        <v>0</v>
      </c>
      <c r="AI777" s="413">
        <f t="shared" ref="AI777" si="2290">AI776</f>
        <v>0</v>
      </c>
      <c r="AJ777" s="413">
        <f t="shared" ref="AJ777" si="2291">AJ776</f>
        <v>0</v>
      </c>
      <c r="AK777" s="413">
        <f t="shared" ref="AK777" si="2292">AK776</f>
        <v>0</v>
      </c>
      <c r="AL777" s="413">
        <f t="shared" ref="AL777" si="2293">AL776</f>
        <v>0</v>
      </c>
      <c r="AM777" s="299"/>
    </row>
    <row r="778" spans="1:39" ht="15.75" hidden="1" outlineLevel="1">
      <c r="A778" s="529"/>
      <c r="B778" s="300"/>
      <c r="C778" s="301"/>
      <c r="D778" s="301"/>
      <c r="E778" s="301"/>
      <c r="F778" s="301"/>
      <c r="G778" s="301"/>
      <c r="H778" s="301"/>
      <c r="I778" s="301"/>
      <c r="J778" s="301"/>
      <c r="K778" s="301"/>
      <c r="L778" s="301"/>
      <c r="M778" s="301"/>
      <c r="N778" s="302"/>
      <c r="O778" s="301"/>
      <c r="P778" s="301"/>
      <c r="Q778" s="301"/>
      <c r="R778" s="301"/>
      <c r="S778" s="301"/>
      <c r="T778" s="301"/>
      <c r="U778" s="301"/>
      <c r="V778" s="301"/>
      <c r="W778" s="301"/>
      <c r="X778" s="301"/>
      <c r="Y778" s="414"/>
      <c r="Z778" s="415"/>
      <c r="AA778" s="415"/>
      <c r="AB778" s="415"/>
      <c r="AC778" s="415"/>
      <c r="AD778" s="415"/>
      <c r="AE778" s="415"/>
      <c r="AF778" s="415"/>
      <c r="AG778" s="415"/>
      <c r="AH778" s="415"/>
      <c r="AI778" s="415"/>
      <c r="AJ778" s="415"/>
      <c r="AK778" s="415"/>
      <c r="AL778" s="415"/>
      <c r="AM778" s="304"/>
    </row>
    <row r="779" spans="1:39" hidden="1" outlineLevel="1">
      <c r="A779" s="529">
        <v>2</v>
      </c>
      <c r="B779" s="430" t="s">
        <v>96</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idden="1" outlineLevel="1">
      <c r="A780" s="529"/>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294">Z779</f>
        <v>0</v>
      </c>
      <c r="AA780" s="413">
        <f t="shared" ref="AA780" si="2295">AA779</f>
        <v>0</v>
      </c>
      <c r="AB780" s="413">
        <f t="shared" ref="AB780" si="2296">AB779</f>
        <v>0</v>
      </c>
      <c r="AC780" s="413">
        <f t="shared" ref="AC780" si="2297">AC779</f>
        <v>0</v>
      </c>
      <c r="AD780" s="413">
        <f t="shared" ref="AD780" si="2298">AD779</f>
        <v>0</v>
      </c>
      <c r="AE780" s="413">
        <f t="shared" ref="AE780" si="2299">AE779</f>
        <v>0</v>
      </c>
      <c r="AF780" s="413">
        <f t="shared" ref="AF780" si="2300">AF779</f>
        <v>0</v>
      </c>
      <c r="AG780" s="413">
        <f t="shared" ref="AG780" si="2301">AG779</f>
        <v>0</v>
      </c>
      <c r="AH780" s="413">
        <f t="shared" ref="AH780" si="2302">AH779</f>
        <v>0</v>
      </c>
      <c r="AI780" s="413">
        <f t="shared" ref="AI780" si="2303">AI779</f>
        <v>0</v>
      </c>
      <c r="AJ780" s="413">
        <f t="shared" ref="AJ780" si="2304">AJ779</f>
        <v>0</v>
      </c>
      <c r="AK780" s="413">
        <f t="shared" ref="AK780" si="2305">AK779</f>
        <v>0</v>
      </c>
      <c r="AL780" s="413">
        <f t="shared" ref="AL780" si="2306">AL779</f>
        <v>0</v>
      </c>
      <c r="AM780" s="299"/>
    </row>
    <row r="781" spans="1:39" ht="15.75" hidden="1" outlineLevel="1">
      <c r="A781" s="529"/>
      <c r="B781" s="300"/>
      <c r="C781" s="301"/>
      <c r="D781" s="306"/>
      <c r="E781" s="306"/>
      <c r="F781" s="306"/>
      <c r="G781" s="306"/>
      <c r="H781" s="306"/>
      <c r="I781" s="306"/>
      <c r="J781" s="306"/>
      <c r="K781" s="306"/>
      <c r="L781" s="306"/>
      <c r="M781" s="306"/>
      <c r="N781" s="302"/>
      <c r="O781" s="306"/>
      <c r="P781" s="306"/>
      <c r="Q781" s="306"/>
      <c r="R781" s="306"/>
      <c r="S781" s="306"/>
      <c r="T781" s="306"/>
      <c r="U781" s="306"/>
      <c r="V781" s="306"/>
      <c r="W781" s="306"/>
      <c r="X781" s="306"/>
      <c r="Y781" s="414"/>
      <c r="Z781" s="415"/>
      <c r="AA781" s="415"/>
      <c r="AB781" s="415"/>
      <c r="AC781" s="415"/>
      <c r="AD781" s="415"/>
      <c r="AE781" s="415"/>
      <c r="AF781" s="415"/>
      <c r="AG781" s="415"/>
      <c r="AH781" s="415"/>
      <c r="AI781" s="415"/>
      <c r="AJ781" s="415"/>
      <c r="AK781" s="415"/>
      <c r="AL781" s="415"/>
      <c r="AM781" s="304"/>
    </row>
    <row r="782" spans="1:39" hidden="1" outlineLevel="1">
      <c r="A782" s="529">
        <v>3</v>
      </c>
      <c r="B782" s="430" t="s">
        <v>97</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2"/>
      <c r="Z782" s="412"/>
      <c r="AA782" s="412"/>
      <c r="AB782" s="412"/>
      <c r="AC782" s="412"/>
      <c r="AD782" s="412"/>
      <c r="AE782" s="412"/>
      <c r="AF782" s="412"/>
      <c r="AG782" s="412"/>
      <c r="AH782" s="412"/>
      <c r="AI782" s="412"/>
      <c r="AJ782" s="412"/>
      <c r="AK782" s="412"/>
      <c r="AL782" s="412"/>
      <c r="AM782" s="298">
        <f>SUM(Y782:AL782)</f>
        <v>0</v>
      </c>
    </row>
    <row r="783" spans="1:39" hidden="1" outlineLevel="1">
      <c r="A783" s="529"/>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07">Z782</f>
        <v>0</v>
      </c>
      <c r="AA783" s="413">
        <f t="shared" ref="AA783" si="2308">AA782</f>
        <v>0</v>
      </c>
      <c r="AB783" s="413">
        <f t="shared" ref="AB783" si="2309">AB782</f>
        <v>0</v>
      </c>
      <c r="AC783" s="413">
        <f t="shared" ref="AC783" si="2310">AC782</f>
        <v>0</v>
      </c>
      <c r="AD783" s="413">
        <f t="shared" ref="AD783" si="2311">AD782</f>
        <v>0</v>
      </c>
      <c r="AE783" s="413">
        <f t="shared" ref="AE783" si="2312">AE782</f>
        <v>0</v>
      </c>
      <c r="AF783" s="413">
        <f t="shared" ref="AF783" si="2313">AF782</f>
        <v>0</v>
      </c>
      <c r="AG783" s="413">
        <f t="shared" ref="AG783" si="2314">AG782</f>
        <v>0</v>
      </c>
      <c r="AH783" s="413">
        <f t="shared" ref="AH783" si="2315">AH782</f>
        <v>0</v>
      </c>
      <c r="AI783" s="413">
        <f t="shared" ref="AI783" si="2316">AI782</f>
        <v>0</v>
      </c>
      <c r="AJ783" s="413">
        <f t="shared" ref="AJ783" si="2317">AJ782</f>
        <v>0</v>
      </c>
      <c r="AK783" s="413">
        <f t="shared" ref="AK783" si="2318">AK782</f>
        <v>0</v>
      </c>
      <c r="AL783" s="413">
        <f t="shared" ref="AL783" si="2319">AL782</f>
        <v>0</v>
      </c>
      <c r="AM783" s="299"/>
    </row>
    <row r="784" spans="1:39" hidden="1" outlineLevel="1">
      <c r="A784" s="529"/>
      <c r="B784" s="296"/>
      <c r="C784" s="307"/>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14"/>
      <c r="Z784" s="414"/>
      <c r="AA784" s="414"/>
      <c r="AB784" s="414"/>
      <c r="AC784" s="414"/>
      <c r="AD784" s="414"/>
      <c r="AE784" s="414"/>
      <c r="AF784" s="414"/>
      <c r="AG784" s="414"/>
      <c r="AH784" s="414"/>
      <c r="AI784" s="414"/>
      <c r="AJ784" s="414"/>
      <c r="AK784" s="414"/>
      <c r="AL784" s="414"/>
      <c r="AM784" s="308"/>
    </row>
    <row r="785" spans="1:39" hidden="1" outlineLevel="1">
      <c r="A785" s="529">
        <v>4</v>
      </c>
      <c r="B785" s="430" t="s">
        <v>98</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idden="1" outlineLevel="1">
      <c r="A786" s="529"/>
      <c r="B786" s="296" t="s">
        <v>343</v>
      </c>
      <c r="C786" s="293" t="s">
        <v>164</v>
      </c>
      <c r="D786" s="297"/>
      <c r="E786" s="297"/>
      <c r="F786" s="297"/>
      <c r="G786" s="297"/>
      <c r="H786" s="297"/>
      <c r="I786" s="297"/>
      <c r="J786" s="297"/>
      <c r="K786" s="297"/>
      <c r="L786" s="297"/>
      <c r="M786" s="297"/>
      <c r="N786" s="470"/>
      <c r="O786" s="297"/>
      <c r="P786" s="297"/>
      <c r="Q786" s="297"/>
      <c r="R786" s="297"/>
      <c r="S786" s="297"/>
      <c r="T786" s="297"/>
      <c r="U786" s="297"/>
      <c r="V786" s="297"/>
      <c r="W786" s="297"/>
      <c r="X786" s="297"/>
      <c r="Y786" s="413">
        <f>Y785</f>
        <v>0</v>
      </c>
      <c r="Z786" s="413">
        <f t="shared" ref="Z786" si="2320">Z785</f>
        <v>0</v>
      </c>
      <c r="AA786" s="413">
        <f t="shared" ref="AA786" si="2321">AA785</f>
        <v>0</v>
      </c>
      <c r="AB786" s="413">
        <f t="shared" ref="AB786" si="2322">AB785</f>
        <v>0</v>
      </c>
      <c r="AC786" s="413">
        <f t="shared" ref="AC786" si="2323">AC785</f>
        <v>0</v>
      </c>
      <c r="AD786" s="413">
        <f t="shared" ref="AD786" si="2324">AD785</f>
        <v>0</v>
      </c>
      <c r="AE786" s="413">
        <f t="shared" ref="AE786" si="2325">AE785</f>
        <v>0</v>
      </c>
      <c r="AF786" s="413">
        <f t="shared" ref="AF786" si="2326">AF785</f>
        <v>0</v>
      </c>
      <c r="AG786" s="413">
        <f t="shared" ref="AG786" si="2327">AG785</f>
        <v>0</v>
      </c>
      <c r="AH786" s="413">
        <f t="shared" ref="AH786" si="2328">AH785</f>
        <v>0</v>
      </c>
      <c r="AI786" s="413">
        <f t="shared" ref="AI786" si="2329">AI785</f>
        <v>0</v>
      </c>
      <c r="AJ786" s="413">
        <f t="shared" ref="AJ786" si="2330">AJ785</f>
        <v>0</v>
      </c>
      <c r="AK786" s="413">
        <f t="shared" ref="AK786" si="2331">AK785</f>
        <v>0</v>
      </c>
      <c r="AL786" s="413">
        <f t="shared" ref="AL786" si="2332">AL785</f>
        <v>0</v>
      </c>
      <c r="AM786" s="299"/>
    </row>
    <row r="787" spans="1:39" hidden="1" outlineLevel="1">
      <c r="A787" s="529"/>
      <c r="B787" s="296"/>
      <c r="C787" s="307"/>
      <c r="D787" s="306"/>
      <c r="E787" s="306"/>
      <c r="F787" s="306"/>
      <c r="G787" s="306"/>
      <c r="H787" s="306"/>
      <c r="I787" s="306"/>
      <c r="J787" s="306"/>
      <c r="K787" s="306"/>
      <c r="L787" s="306"/>
      <c r="M787" s="306"/>
      <c r="N787" s="293"/>
      <c r="O787" s="306"/>
      <c r="P787" s="306"/>
      <c r="Q787" s="306"/>
      <c r="R787" s="306"/>
      <c r="S787" s="306"/>
      <c r="T787" s="306"/>
      <c r="U787" s="306"/>
      <c r="V787" s="306"/>
      <c r="W787" s="306"/>
      <c r="X787" s="306"/>
      <c r="Y787" s="414"/>
      <c r="Z787" s="414"/>
      <c r="AA787" s="414"/>
      <c r="AB787" s="414"/>
      <c r="AC787" s="414"/>
      <c r="AD787" s="414"/>
      <c r="AE787" s="414"/>
      <c r="AF787" s="414"/>
      <c r="AG787" s="414"/>
      <c r="AH787" s="414"/>
      <c r="AI787" s="414"/>
      <c r="AJ787" s="414"/>
      <c r="AK787" s="414"/>
      <c r="AL787" s="414"/>
      <c r="AM787" s="308"/>
    </row>
    <row r="788" spans="1:39" ht="15.75" hidden="1" customHeight="1" outlineLevel="1">
      <c r="A788" s="529">
        <v>5</v>
      </c>
      <c r="B788" s="430" t="s">
        <v>99</v>
      </c>
      <c r="C788" s="293" t="s">
        <v>25</v>
      </c>
      <c r="D788" s="297"/>
      <c r="E788" s="297"/>
      <c r="F788" s="297"/>
      <c r="G788" s="297"/>
      <c r="H788" s="297"/>
      <c r="I788" s="297"/>
      <c r="J788" s="297"/>
      <c r="K788" s="297"/>
      <c r="L788" s="297"/>
      <c r="M788" s="297"/>
      <c r="N788" s="293"/>
      <c r="O788" s="297"/>
      <c r="P788" s="297"/>
      <c r="Q788" s="297"/>
      <c r="R788" s="297"/>
      <c r="S788" s="297"/>
      <c r="T788" s="297"/>
      <c r="U788" s="297"/>
      <c r="V788" s="297"/>
      <c r="W788" s="297"/>
      <c r="X788" s="297"/>
      <c r="Y788" s="417"/>
      <c r="Z788" s="417"/>
      <c r="AA788" s="417"/>
      <c r="AB788" s="417"/>
      <c r="AC788" s="417"/>
      <c r="AD788" s="417"/>
      <c r="AE788" s="417"/>
      <c r="AF788" s="412"/>
      <c r="AG788" s="412"/>
      <c r="AH788" s="412"/>
      <c r="AI788" s="412"/>
      <c r="AJ788" s="412"/>
      <c r="AK788" s="412"/>
      <c r="AL788" s="412"/>
      <c r="AM788" s="298">
        <f>SUM(Y788:AL788)</f>
        <v>0</v>
      </c>
    </row>
    <row r="789" spans="1:39" ht="20.25" hidden="1" customHeight="1" outlineLevel="1">
      <c r="A789" s="529"/>
      <c r="B789" s="296" t="s">
        <v>343</v>
      </c>
      <c r="C789" s="293" t="s">
        <v>164</v>
      </c>
      <c r="D789" s="297"/>
      <c r="E789" s="297"/>
      <c r="F789" s="297"/>
      <c r="G789" s="297"/>
      <c r="H789" s="297"/>
      <c r="I789" s="297"/>
      <c r="J789" s="297"/>
      <c r="K789" s="297"/>
      <c r="L789" s="297"/>
      <c r="M789" s="297"/>
      <c r="N789" s="470"/>
      <c r="O789" s="297"/>
      <c r="P789" s="297"/>
      <c r="Q789" s="297"/>
      <c r="R789" s="297"/>
      <c r="S789" s="297"/>
      <c r="T789" s="297"/>
      <c r="U789" s="297"/>
      <c r="V789" s="297"/>
      <c r="W789" s="297"/>
      <c r="X789" s="297"/>
      <c r="Y789" s="413">
        <f>Y788</f>
        <v>0</v>
      </c>
      <c r="Z789" s="413">
        <f t="shared" ref="Z789" si="2333">Z788</f>
        <v>0</v>
      </c>
      <c r="AA789" s="413">
        <f t="shared" ref="AA789" si="2334">AA788</f>
        <v>0</v>
      </c>
      <c r="AB789" s="413">
        <f t="shared" ref="AB789" si="2335">AB788</f>
        <v>0</v>
      </c>
      <c r="AC789" s="413">
        <f t="shared" ref="AC789" si="2336">AC788</f>
        <v>0</v>
      </c>
      <c r="AD789" s="413">
        <f t="shared" ref="AD789" si="2337">AD788</f>
        <v>0</v>
      </c>
      <c r="AE789" s="413">
        <f t="shared" ref="AE789" si="2338">AE788</f>
        <v>0</v>
      </c>
      <c r="AF789" s="413">
        <f t="shared" ref="AF789" si="2339">AF788</f>
        <v>0</v>
      </c>
      <c r="AG789" s="413">
        <f t="shared" ref="AG789" si="2340">AG788</f>
        <v>0</v>
      </c>
      <c r="AH789" s="413">
        <f t="shared" ref="AH789" si="2341">AH788</f>
        <v>0</v>
      </c>
      <c r="AI789" s="413">
        <f t="shared" ref="AI789" si="2342">AI788</f>
        <v>0</v>
      </c>
      <c r="AJ789" s="413">
        <f t="shared" ref="AJ789" si="2343">AJ788</f>
        <v>0</v>
      </c>
      <c r="AK789" s="413">
        <f t="shared" ref="AK789" si="2344">AK788</f>
        <v>0</v>
      </c>
      <c r="AL789" s="413">
        <f t="shared" ref="AL789" si="2345">AL788</f>
        <v>0</v>
      </c>
      <c r="AM789" s="299"/>
    </row>
    <row r="790" spans="1:39" hidden="1" outlineLevel="1">
      <c r="A790" s="529"/>
      <c r="B790" s="296"/>
      <c r="C790" s="293"/>
      <c r="D790" s="293"/>
      <c r="E790" s="293"/>
      <c r="F790" s="293"/>
      <c r="G790" s="293"/>
      <c r="H790" s="293"/>
      <c r="I790" s="293"/>
      <c r="J790" s="293"/>
      <c r="K790" s="293"/>
      <c r="L790" s="293"/>
      <c r="M790" s="293"/>
      <c r="N790" s="293"/>
      <c r="O790" s="293"/>
      <c r="P790" s="293"/>
      <c r="Q790" s="293"/>
      <c r="R790" s="293"/>
      <c r="S790" s="293"/>
      <c r="T790" s="293"/>
      <c r="U790" s="293"/>
      <c r="V790" s="293"/>
      <c r="W790" s="293"/>
      <c r="X790" s="293"/>
      <c r="Y790" s="424"/>
      <c r="Z790" s="425"/>
      <c r="AA790" s="425"/>
      <c r="AB790" s="425"/>
      <c r="AC790" s="425"/>
      <c r="AD790" s="425"/>
      <c r="AE790" s="425"/>
      <c r="AF790" s="425"/>
      <c r="AG790" s="425"/>
      <c r="AH790" s="425"/>
      <c r="AI790" s="425"/>
      <c r="AJ790" s="425"/>
      <c r="AK790" s="425"/>
      <c r="AL790" s="425"/>
      <c r="AM790" s="299"/>
    </row>
    <row r="791" spans="1:39" ht="15.75" hidden="1" outlineLevel="1">
      <c r="A791" s="529"/>
      <c r="B791" s="321" t="s">
        <v>499</v>
      </c>
      <c r="C791" s="291"/>
      <c r="D791" s="291"/>
      <c r="E791" s="291"/>
      <c r="F791" s="291"/>
      <c r="G791" s="291"/>
      <c r="H791" s="291"/>
      <c r="I791" s="291"/>
      <c r="J791" s="291"/>
      <c r="K791" s="291"/>
      <c r="L791" s="291"/>
      <c r="M791" s="291"/>
      <c r="N791" s="292"/>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294"/>
    </row>
    <row r="792" spans="1:39" hidden="1" outlineLevel="1">
      <c r="A792" s="529">
        <v>6</v>
      </c>
      <c r="B792" s="430" t="s">
        <v>100</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29"/>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46">Z792</f>
        <v>0</v>
      </c>
      <c r="AA793" s="413">
        <f t="shared" ref="AA793" si="2347">AA792</f>
        <v>0</v>
      </c>
      <c r="AB793" s="413">
        <f t="shared" ref="AB793" si="2348">AB792</f>
        <v>0</v>
      </c>
      <c r="AC793" s="413">
        <f t="shared" ref="AC793" si="2349">AC792</f>
        <v>0</v>
      </c>
      <c r="AD793" s="413">
        <f t="shared" ref="AD793" si="2350">AD792</f>
        <v>0</v>
      </c>
      <c r="AE793" s="413">
        <f t="shared" ref="AE793" si="2351">AE792</f>
        <v>0</v>
      </c>
      <c r="AF793" s="413">
        <f t="shared" ref="AF793" si="2352">AF792</f>
        <v>0</v>
      </c>
      <c r="AG793" s="413">
        <f t="shared" ref="AG793" si="2353">AG792</f>
        <v>0</v>
      </c>
      <c r="AH793" s="413">
        <f t="shared" ref="AH793" si="2354">AH792</f>
        <v>0</v>
      </c>
      <c r="AI793" s="413">
        <f t="shared" ref="AI793" si="2355">AI792</f>
        <v>0</v>
      </c>
      <c r="AJ793" s="413">
        <f t="shared" ref="AJ793" si="2356">AJ792</f>
        <v>0</v>
      </c>
      <c r="AK793" s="413">
        <f t="shared" ref="AK793" si="2357">AK792</f>
        <v>0</v>
      </c>
      <c r="AL793" s="413">
        <f t="shared" ref="AL793" si="2358">AL792</f>
        <v>0</v>
      </c>
      <c r="AM793" s="313"/>
    </row>
    <row r="794" spans="1:39" hidden="1" outlineLevel="1">
      <c r="A794" s="529"/>
      <c r="B794" s="312"/>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8"/>
      <c r="AA794" s="418"/>
      <c r="AB794" s="418"/>
      <c r="AC794" s="418"/>
      <c r="AD794" s="418"/>
      <c r="AE794" s="418"/>
      <c r="AF794" s="418"/>
      <c r="AG794" s="418"/>
      <c r="AH794" s="418"/>
      <c r="AI794" s="418"/>
      <c r="AJ794" s="418"/>
      <c r="AK794" s="418"/>
      <c r="AL794" s="418"/>
      <c r="AM794" s="315"/>
    </row>
    <row r="795" spans="1:39" ht="30" hidden="1" outlineLevel="1">
      <c r="A795" s="529">
        <v>7</v>
      </c>
      <c r="B795" s="430" t="s">
        <v>101</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29"/>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59">Z795</f>
        <v>0</v>
      </c>
      <c r="AA796" s="413">
        <f t="shared" ref="AA796" si="2360">AA795</f>
        <v>0</v>
      </c>
      <c r="AB796" s="413">
        <f t="shared" ref="AB796" si="2361">AB795</f>
        <v>0</v>
      </c>
      <c r="AC796" s="413">
        <f t="shared" ref="AC796" si="2362">AC795</f>
        <v>0</v>
      </c>
      <c r="AD796" s="413">
        <f t="shared" ref="AD796" si="2363">AD795</f>
        <v>0</v>
      </c>
      <c r="AE796" s="413">
        <f t="shared" ref="AE796" si="2364">AE795</f>
        <v>0</v>
      </c>
      <c r="AF796" s="413">
        <f t="shared" ref="AF796" si="2365">AF795</f>
        <v>0</v>
      </c>
      <c r="AG796" s="413">
        <f t="shared" ref="AG796" si="2366">AG795</f>
        <v>0</v>
      </c>
      <c r="AH796" s="413">
        <f t="shared" ref="AH796" si="2367">AH795</f>
        <v>0</v>
      </c>
      <c r="AI796" s="413">
        <f t="shared" ref="AI796" si="2368">AI795</f>
        <v>0</v>
      </c>
      <c r="AJ796" s="413">
        <f t="shared" ref="AJ796" si="2369">AJ795</f>
        <v>0</v>
      </c>
      <c r="AK796" s="413">
        <f t="shared" ref="AK796" si="2370">AK795</f>
        <v>0</v>
      </c>
      <c r="AL796" s="413">
        <f t="shared" ref="AL796" si="2371">AL795</f>
        <v>0</v>
      </c>
      <c r="AM796" s="313"/>
    </row>
    <row r="797" spans="1:39" hidden="1" outlineLevel="1">
      <c r="A797" s="529"/>
      <c r="B797" s="316"/>
      <c r="C797" s="314"/>
      <c r="D797" s="293"/>
      <c r="E797" s="293"/>
      <c r="F797" s="293"/>
      <c r="G797" s="293"/>
      <c r="H797" s="293"/>
      <c r="I797" s="293"/>
      <c r="J797" s="293"/>
      <c r="K797" s="293"/>
      <c r="L797" s="293"/>
      <c r="M797" s="293"/>
      <c r="N797" s="293"/>
      <c r="O797" s="293"/>
      <c r="P797" s="293"/>
      <c r="Q797" s="293"/>
      <c r="R797" s="293"/>
      <c r="S797" s="293"/>
      <c r="T797" s="293"/>
      <c r="U797" s="293"/>
      <c r="V797" s="293"/>
      <c r="W797" s="293"/>
      <c r="X797" s="293"/>
      <c r="Y797" s="418"/>
      <c r="Z797" s="419"/>
      <c r="AA797" s="418"/>
      <c r="AB797" s="418"/>
      <c r="AC797" s="418"/>
      <c r="AD797" s="418"/>
      <c r="AE797" s="418"/>
      <c r="AF797" s="418"/>
      <c r="AG797" s="418"/>
      <c r="AH797" s="418"/>
      <c r="AI797" s="418"/>
      <c r="AJ797" s="418"/>
      <c r="AK797" s="418"/>
      <c r="AL797" s="418"/>
      <c r="AM797" s="315"/>
    </row>
    <row r="798" spans="1:39" ht="30" hidden="1" outlineLevel="1">
      <c r="A798" s="529">
        <v>8</v>
      </c>
      <c r="B798" s="430" t="s">
        <v>102</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29"/>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372">Z798</f>
        <v>0</v>
      </c>
      <c r="AA799" s="413">
        <f t="shared" ref="AA799" si="2373">AA798</f>
        <v>0</v>
      </c>
      <c r="AB799" s="413">
        <f t="shared" ref="AB799" si="2374">AB798</f>
        <v>0</v>
      </c>
      <c r="AC799" s="413">
        <f t="shared" ref="AC799" si="2375">AC798</f>
        <v>0</v>
      </c>
      <c r="AD799" s="413">
        <f t="shared" ref="AD799" si="2376">AD798</f>
        <v>0</v>
      </c>
      <c r="AE799" s="413">
        <f t="shared" ref="AE799" si="2377">AE798</f>
        <v>0</v>
      </c>
      <c r="AF799" s="413">
        <f t="shared" ref="AF799" si="2378">AF798</f>
        <v>0</v>
      </c>
      <c r="AG799" s="413">
        <f t="shared" ref="AG799" si="2379">AG798</f>
        <v>0</v>
      </c>
      <c r="AH799" s="413">
        <f t="shared" ref="AH799" si="2380">AH798</f>
        <v>0</v>
      </c>
      <c r="AI799" s="413">
        <f t="shared" ref="AI799" si="2381">AI798</f>
        <v>0</v>
      </c>
      <c r="AJ799" s="413">
        <f t="shared" ref="AJ799" si="2382">AJ798</f>
        <v>0</v>
      </c>
      <c r="AK799" s="413">
        <f t="shared" ref="AK799" si="2383">AK798</f>
        <v>0</v>
      </c>
      <c r="AL799" s="413">
        <f t="shared" ref="AL799" si="2384">AL798</f>
        <v>0</v>
      </c>
      <c r="AM799" s="313"/>
    </row>
    <row r="800" spans="1:39" hidden="1" outlineLevel="1">
      <c r="A800" s="529"/>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30" hidden="1" outlineLevel="1">
      <c r="A801" s="529">
        <v>9</v>
      </c>
      <c r="B801" s="430" t="s">
        <v>103</v>
      </c>
      <c r="C801" s="293" t="s">
        <v>25</v>
      </c>
      <c r="D801" s="297"/>
      <c r="E801" s="297"/>
      <c r="F801" s="297"/>
      <c r="G801" s="297"/>
      <c r="H801" s="297"/>
      <c r="I801" s="297"/>
      <c r="J801" s="297"/>
      <c r="K801" s="297"/>
      <c r="L801" s="297"/>
      <c r="M801" s="297"/>
      <c r="N801" s="297">
        <v>12</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idden="1" outlineLevel="1">
      <c r="A802" s="529"/>
      <c r="B802" s="296" t="s">
        <v>343</v>
      </c>
      <c r="C802" s="293" t="s">
        <v>164</v>
      </c>
      <c r="D802" s="297"/>
      <c r="E802" s="297"/>
      <c r="F802" s="297"/>
      <c r="G802" s="297"/>
      <c r="H802" s="297"/>
      <c r="I802" s="297"/>
      <c r="J802" s="297"/>
      <c r="K802" s="297"/>
      <c r="L802" s="297"/>
      <c r="M802" s="297"/>
      <c r="N802" s="297">
        <f>N801</f>
        <v>12</v>
      </c>
      <c r="O802" s="297"/>
      <c r="P802" s="297"/>
      <c r="Q802" s="297"/>
      <c r="R802" s="297"/>
      <c r="S802" s="297"/>
      <c r="T802" s="297"/>
      <c r="U802" s="297"/>
      <c r="V802" s="297"/>
      <c r="W802" s="297"/>
      <c r="X802" s="297"/>
      <c r="Y802" s="413">
        <f>Y801</f>
        <v>0</v>
      </c>
      <c r="Z802" s="413">
        <f t="shared" ref="Z802" si="2385">Z801</f>
        <v>0</v>
      </c>
      <c r="AA802" s="413">
        <f t="shared" ref="AA802" si="2386">AA801</f>
        <v>0</v>
      </c>
      <c r="AB802" s="413">
        <f t="shared" ref="AB802" si="2387">AB801</f>
        <v>0</v>
      </c>
      <c r="AC802" s="413">
        <f t="shared" ref="AC802" si="2388">AC801</f>
        <v>0</v>
      </c>
      <c r="AD802" s="413">
        <f t="shared" ref="AD802" si="2389">AD801</f>
        <v>0</v>
      </c>
      <c r="AE802" s="413">
        <f t="shared" ref="AE802" si="2390">AE801</f>
        <v>0</v>
      </c>
      <c r="AF802" s="413">
        <f t="shared" ref="AF802" si="2391">AF801</f>
        <v>0</v>
      </c>
      <c r="AG802" s="413">
        <f t="shared" ref="AG802" si="2392">AG801</f>
        <v>0</v>
      </c>
      <c r="AH802" s="413">
        <f t="shared" ref="AH802" si="2393">AH801</f>
        <v>0</v>
      </c>
      <c r="AI802" s="413">
        <f t="shared" ref="AI802" si="2394">AI801</f>
        <v>0</v>
      </c>
      <c r="AJ802" s="413">
        <f t="shared" ref="AJ802" si="2395">AJ801</f>
        <v>0</v>
      </c>
      <c r="AK802" s="413">
        <f t="shared" ref="AK802" si="2396">AK801</f>
        <v>0</v>
      </c>
      <c r="AL802" s="413">
        <f t="shared" ref="AL802" si="2397">AL801</f>
        <v>0</v>
      </c>
      <c r="AM802" s="313"/>
    </row>
    <row r="803" spans="1:39" hidden="1" outlineLevel="1">
      <c r="A803" s="529"/>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8"/>
      <c r="AA803" s="418"/>
      <c r="AB803" s="418"/>
      <c r="AC803" s="418"/>
      <c r="AD803" s="418"/>
      <c r="AE803" s="418"/>
      <c r="AF803" s="418"/>
      <c r="AG803" s="418"/>
      <c r="AH803" s="418"/>
      <c r="AI803" s="418"/>
      <c r="AJ803" s="418"/>
      <c r="AK803" s="418"/>
      <c r="AL803" s="418"/>
      <c r="AM803" s="315"/>
    </row>
    <row r="804" spans="1:39" ht="30" hidden="1" outlineLevel="1">
      <c r="A804" s="529">
        <v>10</v>
      </c>
      <c r="B804" s="430" t="s">
        <v>104</v>
      </c>
      <c r="C804" s="293" t="s">
        <v>25</v>
      </c>
      <c r="D804" s="297"/>
      <c r="E804" s="297"/>
      <c r="F804" s="297"/>
      <c r="G804" s="297"/>
      <c r="H804" s="297"/>
      <c r="I804" s="297"/>
      <c r="J804" s="297"/>
      <c r="K804" s="297"/>
      <c r="L804" s="297"/>
      <c r="M804" s="297"/>
      <c r="N804" s="297">
        <v>3</v>
      </c>
      <c r="O804" s="297"/>
      <c r="P804" s="297"/>
      <c r="Q804" s="297"/>
      <c r="R804" s="297"/>
      <c r="S804" s="297"/>
      <c r="T804" s="297"/>
      <c r="U804" s="297"/>
      <c r="V804" s="297"/>
      <c r="W804" s="297"/>
      <c r="X804" s="297"/>
      <c r="Y804" s="417"/>
      <c r="Z804" s="417"/>
      <c r="AA804" s="417"/>
      <c r="AB804" s="417"/>
      <c r="AC804" s="417"/>
      <c r="AD804" s="417"/>
      <c r="AE804" s="417"/>
      <c r="AF804" s="417"/>
      <c r="AG804" s="417"/>
      <c r="AH804" s="417"/>
      <c r="AI804" s="417"/>
      <c r="AJ804" s="417"/>
      <c r="AK804" s="417"/>
      <c r="AL804" s="417"/>
      <c r="AM804" s="298">
        <f>SUM(Y804:AL804)</f>
        <v>0</v>
      </c>
    </row>
    <row r="805" spans="1:39" hidden="1" outlineLevel="1">
      <c r="A805" s="529"/>
      <c r="B805" s="296" t="s">
        <v>343</v>
      </c>
      <c r="C805" s="293" t="s">
        <v>164</v>
      </c>
      <c r="D805" s="297"/>
      <c r="E805" s="297"/>
      <c r="F805" s="297"/>
      <c r="G805" s="297"/>
      <c r="H805" s="297"/>
      <c r="I805" s="297"/>
      <c r="J805" s="297"/>
      <c r="K805" s="297"/>
      <c r="L805" s="297"/>
      <c r="M805" s="297"/>
      <c r="N805" s="297">
        <f>N804</f>
        <v>3</v>
      </c>
      <c r="O805" s="297"/>
      <c r="P805" s="297"/>
      <c r="Q805" s="297"/>
      <c r="R805" s="297"/>
      <c r="S805" s="297"/>
      <c r="T805" s="297"/>
      <c r="U805" s="297"/>
      <c r="V805" s="297"/>
      <c r="W805" s="297"/>
      <c r="X805" s="297"/>
      <c r="Y805" s="413">
        <f>Y804</f>
        <v>0</v>
      </c>
      <c r="Z805" s="413">
        <f t="shared" ref="Z805" si="2398">Z804</f>
        <v>0</v>
      </c>
      <c r="AA805" s="413">
        <f t="shared" ref="AA805" si="2399">AA804</f>
        <v>0</v>
      </c>
      <c r="AB805" s="413">
        <f t="shared" ref="AB805" si="2400">AB804</f>
        <v>0</v>
      </c>
      <c r="AC805" s="413">
        <f t="shared" ref="AC805" si="2401">AC804</f>
        <v>0</v>
      </c>
      <c r="AD805" s="413">
        <f t="shared" ref="AD805" si="2402">AD804</f>
        <v>0</v>
      </c>
      <c r="AE805" s="413">
        <f t="shared" ref="AE805" si="2403">AE804</f>
        <v>0</v>
      </c>
      <c r="AF805" s="413">
        <f t="shared" ref="AF805" si="2404">AF804</f>
        <v>0</v>
      </c>
      <c r="AG805" s="413">
        <f t="shared" ref="AG805" si="2405">AG804</f>
        <v>0</v>
      </c>
      <c r="AH805" s="413">
        <f t="shared" ref="AH805" si="2406">AH804</f>
        <v>0</v>
      </c>
      <c r="AI805" s="413">
        <f t="shared" ref="AI805" si="2407">AI804</f>
        <v>0</v>
      </c>
      <c r="AJ805" s="413">
        <f t="shared" ref="AJ805" si="2408">AJ804</f>
        <v>0</v>
      </c>
      <c r="AK805" s="413">
        <f t="shared" ref="AK805" si="2409">AK804</f>
        <v>0</v>
      </c>
      <c r="AL805" s="413">
        <f t="shared" ref="AL805" si="2410">AL804</f>
        <v>0</v>
      </c>
      <c r="AM805" s="313"/>
    </row>
    <row r="806" spans="1:39" hidden="1" outlineLevel="1">
      <c r="A806" s="529"/>
      <c r="B806" s="316"/>
      <c r="C806" s="314"/>
      <c r="D806" s="318"/>
      <c r="E806" s="318"/>
      <c r="F806" s="318"/>
      <c r="G806" s="318"/>
      <c r="H806" s="318"/>
      <c r="I806" s="318"/>
      <c r="J806" s="318"/>
      <c r="K806" s="318"/>
      <c r="L806" s="318"/>
      <c r="M806" s="318"/>
      <c r="N806" s="293"/>
      <c r="O806" s="318"/>
      <c r="P806" s="318"/>
      <c r="Q806" s="318"/>
      <c r="R806" s="318"/>
      <c r="S806" s="318"/>
      <c r="T806" s="318"/>
      <c r="U806" s="318"/>
      <c r="V806" s="318"/>
      <c r="W806" s="318"/>
      <c r="X806" s="318"/>
      <c r="Y806" s="418"/>
      <c r="Z806" s="419"/>
      <c r="AA806" s="418"/>
      <c r="AB806" s="418"/>
      <c r="AC806" s="418"/>
      <c r="AD806" s="418"/>
      <c r="AE806" s="418"/>
      <c r="AF806" s="418"/>
      <c r="AG806" s="418"/>
      <c r="AH806" s="418"/>
      <c r="AI806" s="418"/>
      <c r="AJ806" s="418"/>
      <c r="AK806" s="418"/>
      <c r="AL806" s="418"/>
      <c r="AM806" s="315"/>
    </row>
    <row r="807" spans="1:39" ht="15.75" hidden="1" outlineLevel="1">
      <c r="A807" s="529"/>
      <c r="B807" s="290" t="s">
        <v>10</v>
      </c>
      <c r="C807" s="291"/>
      <c r="D807" s="291"/>
      <c r="E807" s="291"/>
      <c r="F807" s="291"/>
      <c r="G807" s="291"/>
      <c r="H807" s="291"/>
      <c r="I807" s="291"/>
      <c r="J807" s="291"/>
      <c r="K807" s="291"/>
      <c r="L807" s="291"/>
      <c r="M807" s="291"/>
      <c r="N807" s="292"/>
      <c r="O807" s="291"/>
      <c r="P807" s="291"/>
      <c r="Q807" s="291"/>
      <c r="R807" s="291"/>
      <c r="S807" s="291"/>
      <c r="T807" s="291"/>
      <c r="U807" s="291"/>
      <c r="V807" s="291"/>
      <c r="W807" s="291"/>
      <c r="X807" s="291"/>
      <c r="Y807" s="416"/>
      <c r="Z807" s="416"/>
      <c r="AA807" s="416"/>
      <c r="AB807" s="416"/>
      <c r="AC807" s="416"/>
      <c r="AD807" s="416"/>
      <c r="AE807" s="416"/>
      <c r="AF807" s="416"/>
      <c r="AG807" s="416"/>
      <c r="AH807" s="416"/>
      <c r="AI807" s="416"/>
      <c r="AJ807" s="416"/>
      <c r="AK807" s="416"/>
      <c r="AL807" s="416"/>
      <c r="AM807" s="294"/>
    </row>
    <row r="808" spans="1:39" ht="30" hidden="1" outlineLevel="1">
      <c r="A808" s="529">
        <v>11</v>
      </c>
      <c r="B808" s="430" t="s">
        <v>105</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28"/>
      <c r="Z808" s="417"/>
      <c r="AA808" s="417"/>
      <c r="AB808" s="417"/>
      <c r="AC808" s="417"/>
      <c r="AD808" s="417"/>
      <c r="AE808" s="417"/>
      <c r="AF808" s="417"/>
      <c r="AG808" s="417"/>
      <c r="AH808" s="417"/>
      <c r="AI808" s="417"/>
      <c r="AJ808" s="417"/>
      <c r="AK808" s="417"/>
      <c r="AL808" s="417"/>
      <c r="AM808" s="298">
        <f>SUM(Y808:AL808)</f>
        <v>0</v>
      </c>
    </row>
    <row r="809" spans="1:39" hidden="1" outlineLevel="1">
      <c r="A809" s="529"/>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11">Z808</f>
        <v>0</v>
      </c>
      <c r="AA809" s="413">
        <f t="shared" ref="AA809" si="2412">AA808</f>
        <v>0</v>
      </c>
      <c r="AB809" s="413">
        <f t="shared" ref="AB809" si="2413">AB808</f>
        <v>0</v>
      </c>
      <c r="AC809" s="413">
        <f t="shared" ref="AC809" si="2414">AC808</f>
        <v>0</v>
      </c>
      <c r="AD809" s="413">
        <f t="shared" ref="AD809" si="2415">AD808</f>
        <v>0</v>
      </c>
      <c r="AE809" s="413">
        <f t="shared" ref="AE809" si="2416">AE808</f>
        <v>0</v>
      </c>
      <c r="AF809" s="413">
        <f t="shared" ref="AF809" si="2417">AF808</f>
        <v>0</v>
      </c>
      <c r="AG809" s="413">
        <f t="shared" ref="AG809" si="2418">AG808</f>
        <v>0</v>
      </c>
      <c r="AH809" s="413">
        <f t="shared" ref="AH809" si="2419">AH808</f>
        <v>0</v>
      </c>
      <c r="AI809" s="413">
        <f t="shared" ref="AI809" si="2420">AI808</f>
        <v>0</v>
      </c>
      <c r="AJ809" s="413">
        <f t="shared" ref="AJ809" si="2421">AJ808</f>
        <v>0</v>
      </c>
      <c r="AK809" s="413">
        <f t="shared" ref="AK809" si="2422">AK808</f>
        <v>0</v>
      </c>
      <c r="AL809" s="413">
        <f t="shared" ref="AL809" si="2423">AL808</f>
        <v>0</v>
      </c>
      <c r="AM809" s="299"/>
    </row>
    <row r="810" spans="1:39" hidden="1" outlineLevel="1">
      <c r="A810" s="529"/>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23"/>
      <c r="AA810" s="423"/>
      <c r="AB810" s="423"/>
      <c r="AC810" s="423"/>
      <c r="AD810" s="423"/>
      <c r="AE810" s="423"/>
      <c r="AF810" s="423"/>
      <c r="AG810" s="423"/>
      <c r="AH810" s="423"/>
      <c r="AI810" s="423"/>
      <c r="AJ810" s="423"/>
      <c r="AK810" s="423"/>
      <c r="AL810" s="423"/>
      <c r="AM810" s="308"/>
    </row>
    <row r="811" spans="1:39" ht="45" hidden="1" outlineLevel="1">
      <c r="A811" s="529">
        <v>12</v>
      </c>
      <c r="B811" s="430" t="s">
        <v>106</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idden="1" outlineLevel="1">
      <c r="A812" s="529"/>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24">Z811</f>
        <v>0</v>
      </c>
      <c r="AA812" s="413">
        <f t="shared" ref="AA812" si="2425">AA811</f>
        <v>0</v>
      </c>
      <c r="AB812" s="413">
        <f t="shared" ref="AB812" si="2426">AB811</f>
        <v>0</v>
      </c>
      <c r="AC812" s="413">
        <f t="shared" ref="AC812" si="2427">AC811</f>
        <v>0</v>
      </c>
      <c r="AD812" s="413">
        <f t="shared" ref="AD812" si="2428">AD811</f>
        <v>0</v>
      </c>
      <c r="AE812" s="413">
        <f t="shared" ref="AE812" si="2429">AE811</f>
        <v>0</v>
      </c>
      <c r="AF812" s="413">
        <f t="shared" ref="AF812" si="2430">AF811</f>
        <v>0</v>
      </c>
      <c r="AG812" s="413">
        <f t="shared" ref="AG812" si="2431">AG811</f>
        <v>0</v>
      </c>
      <c r="AH812" s="413">
        <f t="shared" ref="AH812" si="2432">AH811</f>
        <v>0</v>
      </c>
      <c r="AI812" s="413">
        <f t="shared" ref="AI812" si="2433">AI811</f>
        <v>0</v>
      </c>
      <c r="AJ812" s="413">
        <f t="shared" ref="AJ812" si="2434">AJ811</f>
        <v>0</v>
      </c>
      <c r="AK812" s="413">
        <f t="shared" ref="AK812" si="2435">AK811</f>
        <v>0</v>
      </c>
      <c r="AL812" s="413">
        <f t="shared" ref="AL812" si="2436">AL811</f>
        <v>0</v>
      </c>
      <c r="AM812" s="299"/>
    </row>
    <row r="813" spans="1:39" hidden="1" outlineLevel="1">
      <c r="A813" s="529"/>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24"/>
      <c r="Z813" s="424"/>
      <c r="AA813" s="414"/>
      <c r="AB813" s="414"/>
      <c r="AC813" s="414"/>
      <c r="AD813" s="414"/>
      <c r="AE813" s="414"/>
      <c r="AF813" s="414"/>
      <c r="AG813" s="414"/>
      <c r="AH813" s="414"/>
      <c r="AI813" s="414"/>
      <c r="AJ813" s="414"/>
      <c r="AK813" s="414"/>
      <c r="AL813" s="414"/>
      <c r="AM813" s="308"/>
    </row>
    <row r="814" spans="1:39" ht="30" hidden="1" outlineLevel="1">
      <c r="A814" s="529">
        <v>13</v>
      </c>
      <c r="B814" s="430" t="s">
        <v>107</v>
      </c>
      <c r="C814" s="293" t="s">
        <v>25</v>
      </c>
      <c r="D814" s="297"/>
      <c r="E814" s="297"/>
      <c r="F814" s="297"/>
      <c r="G814" s="297"/>
      <c r="H814" s="297"/>
      <c r="I814" s="297"/>
      <c r="J814" s="297"/>
      <c r="K814" s="297"/>
      <c r="L814" s="297"/>
      <c r="M814" s="297"/>
      <c r="N814" s="297">
        <v>12</v>
      </c>
      <c r="O814" s="297"/>
      <c r="P814" s="297"/>
      <c r="Q814" s="297"/>
      <c r="R814" s="297"/>
      <c r="S814" s="297"/>
      <c r="T814" s="297"/>
      <c r="U814" s="297"/>
      <c r="V814" s="297"/>
      <c r="W814" s="297"/>
      <c r="X814" s="297"/>
      <c r="Y814" s="412"/>
      <c r="Z814" s="417"/>
      <c r="AA814" s="417"/>
      <c r="AB814" s="417"/>
      <c r="AC814" s="417"/>
      <c r="AD814" s="417"/>
      <c r="AE814" s="417"/>
      <c r="AF814" s="417"/>
      <c r="AG814" s="417"/>
      <c r="AH814" s="417"/>
      <c r="AI814" s="417"/>
      <c r="AJ814" s="417"/>
      <c r="AK814" s="417"/>
      <c r="AL814" s="417"/>
      <c r="AM814" s="298">
        <f>SUM(Y814:AL814)</f>
        <v>0</v>
      </c>
    </row>
    <row r="815" spans="1:39" hidden="1" outlineLevel="1">
      <c r="A815" s="529"/>
      <c r="B815" s="296" t="s">
        <v>343</v>
      </c>
      <c r="C815" s="293" t="s">
        <v>164</v>
      </c>
      <c r="D815" s="297"/>
      <c r="E815" s="297"/>
      <c r="F815" s="297"/>
      <c r="G815" s="297"/>
      <c r="H815" s="297"/>
      <c r="I815" s="297"/>
      <c r="J815" s="297"/>
      <c r="K815" s="297"/>
      <c r="L815" s="297"/>
      <c r="M815" s="297"/>
      <c r="N815" s="297">
        <f>N814</f>
        <v>12</v>
      </c>
      <c r="O815" s="297"/>
      <c r="P815" s="297"/>
      <c r="Q815" s="297"/>
      <c r="R815" s="297"/>
      <c r="S815" s="297"/>
      <c r="T815" s="297"/>
      <c r="U815" s="297"/>
      <c r="V815" s="297"/>
      <c r="W815" s="297"/>
      <c r="X815" s="297"/>
      <c r="Y815" s="413">
        <f>Y814</f>
        <v>0</v>
      </c>
      <c r="Z815" s="413">
        <f t="shared" ref="Z815" si="2437">Z814</f>
        <v>0</v>
      </c>
      <c r="AA815" s="413">
        <f t="shared" ref="AA815" si="2438">AA814</f>
        <v>0</v>
      </c>
      <c r="AB815" s="413">
        <f t="shared" ref="AB815" si="2439">AB814</f>
        <v>0</v>
      </c>
      <c r="AC815" s="413">
        <f t="shared" ref="AC815" si="2440">AC814</f>
        <v>0</v>
      </c>
      <c r="AD815" s="413">
        <f t="shared" ref="AD815" si="2441">AD814</f>
        <v>0</v>
      </c>
      <c r="AE815" s="413">
        <f t="shared" ref="AE815" si="2442">AE814</f>
        <v>0</v>
      </c>
      <c r="AF815" s="413">
        <f t="shared" ref="AF815" si="2443">AF814</f>
        <v>0</v>
      </c>
      <c r="AG815" s="413">
        <f t="shared" ref="AG815" si="2444">AG814</f>
        <v>0</v>
      </c>
      <c r="AH815" s="413">
        <f t="shared" ref="AH815" si="2445">AH814</f>
        <v>0</v>
      </c>
      <c r="AI815" s="413">
        <f t="shared" ref="AI815" si="2446">AI814</f>
        <v>0</v>
      </c>
      <c r="AJ815" s="413">
        <f t="shared" ref="AJ815" si="2447">AJ814</f>
        <v>0</v>
      </c>
      <c r="AK815" s="413">
        <f t="shared" ref="AK815" si="2448">AK814</f>
        <v>0</v>
      </c>
      <c r="AL815" s="413">
        <f t="shared" ref="AL815" si="2449">AL814</f>
        <v>0</v>
      </c>
      <c r="AM815" s="308"/>
    </row>
    <row r="816" spans="1:39" hidden="1" outlineLevel="1">
      <c r="A816" s="529"/>
      <c r="B816" s="317"/>
      <c r="C816" s="307"/>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414"/>
      <c r="Z816" s="414"/>
      <c r="AA816" s="414"/>
      <c r="AB816" s="414"/>
      <c r="AC816" s="414"/>
      <c r="AD816" s="414"/>
      <c r="AE816" s="414"/>
      <c r="AF816" s="414"/>
      <c r="AG816" s="414"/>
      <c r="AH816" s="414"/>
      <c r="AI816" s="414"/>
      <c r="AJ816" s="414"/>
      <c r="AK816" s="414"/>
      <c r="AL816" s="414"/>
      <c r="AM816" s="308"/>
    </row>
    <row r="817" spans="1:39" ht="15.75" hidden="1" outlineLevel="1">
      <c r="A817" s="529"/>
      <c r="B817" s="290" t="s">
        <v>108</v>
      </c>
      <c r="C817" s="291"/>
      <c r="D817" s="292"/>
      <c r="E817" s="292"/>
      <c r="F817" s="292"/>
      <c r="G817" s="292"/>
      <c r="H817" s="292"/>
      <c r="I817" s="292"/>
      <c r="J817" s="292"/>
      <c r="K817" s="292"/>
      <c r="L817" s="292"/>
      <c r="M817" s="292"/>
      <c r="N817" s="292"/>
      <c r="O817" s="292"/>
      <c r="P817" s="291"/>
      <c r="Q817" s="291"/>
      <c r="R817" s="291"/>
      <c r="S817" s="291"/>
      <c r="T817" s="291"/>
      <c r="U817" s="291"/>
      <c r="V817" s="291"/>
      <c r="W817" s="291"/>
      <c r="X817" s="291"/>
      <c r="Y817" s="416"/>
      <c r="Z817" s="416"/>
      <c r="AA817" s="416"/>
      <c r="AB817" s="416"/>
      <c r="AC817" s="416"/>
      <c r="AD817" s="416"/>
      <c r="AE817" s="416"/>
      <c r="AF817" s="416"/>
      <c r="AG817" s="416"/>
      <c r="AH817" s="416"/>
      <c r="AI817" s="416"/>
      <c r="AJ817" s="416"/>
      <c r="AK817" s="416"/>
      <c r="AL817" s="416"/>
      <c r="AM817" s="294"/>
    </row>
    <row r="818" spans="1:39" hidden="1" outlineLevel="1">
      <c r="A818" s="529">
        <v>14</v>
      </c>
      <c r="B818" s="317" t="s">
        <v>109</v>
      </c>
      <c r="C818" s="293" t="s">
        <v>25</v>
      </c>
      <c r="D818" s="297"/>
      <c r="E818" s="297"/>
      <c r="F818" s="297"/>
      <c r="G818" s="297"/>
      <c r="H818" s="297"/>
      <c r="I818" s="297"/>
      <c r="J818" s="297"/>
      <c r="K818" s="297"/>
      <c r="L818" s="297"/>
      <c r="M818" s="297"/>
      <c r="N818" s="297">
        <v>12</v>
      </c>
      <c r="O818" s="297"/>
      <c r="P818" s="297"/>
      <c r="Q818" s="297"/>
      <c r="R818" s="297"/>
      <c r="S818" s="297"/>
      <c r="T818" s="297"/>
      <c r="U818" s="297"/>
      <c r="V818" s="297"/>
      <c r="W818" s="297"/>
      <c r="X818" s="297"/>
      <c r="Y818" s="417"/>
      <c r="Z818" s="417"/>
      <c r="AA818" s="417"/>
      <c r="AB818" s="417"/>
      <c r="AC818" s="417"/>
      <c r="AD818" s="417"/>
      <c r="AE818" s="417"/>
      <c r="AF818" s="412"/>
      <c r="AG818" s="412"/>
      <c r="AH818" s="412"/>
      <c r="AI818" s="412"/>
      <c r="AJ818" s="412"/>
      <c r="AK818" s="412"/>
      <c r="AL818" s="412"/>
      <c r="AM818" s="298">
        <f>SUM(Y818:AL818)</f>
        <v>0</v>
      </c>
    </row>
    <row r="819" spans="1:39" hidden="1" outlineLevel="1">
      <c r="A819" s="529"/>
      <c r="B819" s="296" t="s">
        <v>343</v>
      </c>
      <c r="C819" s="293" t="s">
        <v>164</v>
      </c>
      <c r="D819" s="297"/>
      <c r="E819" s="297"/>
      <c r="F819" s="297"/>
      <c r="G819" s="297"/>
      <c r="H819" s="297"/>
      <c r="I819" s="297"/>
      <c r="J819" s="297"/>
      <c r="K819" s="297"/>
      <c r="L819" s="297"/>
      <c r="M819" s="297"/>
      <c r="N819" s="297">
        <f>N818</f>
        <v>12</v>
      </c>
      <c r="O819" s="297"/>
      <c r="P819" s="297"/>
      <c r="Q819" s="297"/>
      <c r="R819" s="297"/>
      <c r="S819" s="297"/>
      <c r="T819" s="297"/>
      <c r="U819" s="297"/>
      <c r="V819" s="297"/>
      <c r="W819" s="297"/>
      <c r="X819" s="297"/>
      <c r="Y819" s="413">
        <f>Y818</f>
        <v>0</v>
      </c>
      <c r="Z819" s="413">
        <f t="shared" ref="Z819" si="2450">Z818</f>
        <v>0</v>
      </c>
      <c r="AA819" s="413">
        <f t="shared" ref="AA819" si="2451">AA818</f>
        <v>0</v>
      </c>
      <c r="AB819" s="413">
        <f t="shared" ref="AB819" si="2452">AB818</f>
        <v>0</v>
      </c>
      <c r="AC819" s="413">
        <f t="shared" ref="AC819" si="2453">AC818</f>
        <v>0</v>
      </c>
      <c r="AD819" s="413">
        <f t="shared" ref="AD819" si="2454">AD818</f>
        <v>0</v>
      </c>
      <c r="AE819" s="413">
        <f t="shared" ref="AE819" si="2455">AE818</f>
        <v>0</v>
      </c>
      <c r="AF819" s="413">
        <f t="shared" ref="AF819" si="2456">AF818</f>
        <v>0</v>
      </c>
      <c r="AG819" s="413">
        <f t="shared" ref="AG819" si="2457">AG818</f>
        <v>0</v>
      </c>
      <c r="AH819" s="413">
        <f t="shared" ref="AH819" si="2458">AH818</f>
        <v>0</v>
      </c>
      <c r="AI819" s="413">
        <f t="shared" ref="AI819" si="2459">AI818</f>
        <v>0</v>
      </c>
      <c r="AJ819" s="413">
        <f t="shared" ref="AJ819" si="2460">AJ818</f>
        <v>0</v>
      </c>
      <c r="AK819" s="413">
        <f t="shared" ref="AK819" si="2461">AK818</f>
        <v>0</v>
      </c>
      <c r="AL819" s="413">
        <f t="shared" ref="AL819" si="2462">AL818</f>
        <v>0</v>
      </c>
      <c r="AM819" s="299"/>
    </row>
    <row r="820" spans="1:39" hidden="1" outlineLevel="1">
      <c r="A820" s="529"/>
      <c r="B820" s="317"/>
      <c r="C820" s="307"/>
      <c r="D820" s="293"/>
      <c r="E820" s="293"/>
      <c r="F820" s="293"/>
      <c r="G820" s="293"/>
      <c r="H820" s="293"/>
      <c r="I820" s="293"/>
      <c r="J820" s="293"/>
      <c r="K820" s="293"/>
      <c r="L820" s="293"/>
      <c r="M820" s="293"/>
      <c r="N820" s="470"/>
      <c r="O820" s="293"/>
      <c r="P820" s="293"/>
      <c r="Q820" s="293"/>
      <c r="R820" s="293"/>
      <c r="S820" s="293"/>
      <c r="T820" s="293"/>
      <c r="U820" s="293"/>
      <c r="V820" s="293"/>
      <c r="W820" s="293"/>
      <c r="X820" s="293"/>
      <c r="Y820" s="414"/>
      <c r="Z820" s="414"/>
      <c r="AA820" s="414"/>
      <c r="AB820" s="414"/>
      <c r="AC820" s="414"/>
      <c r="AD820" s="414"/>
      <c r="AE820" s="414"/>
      <c r="AF820" s="414"/>
      <c r="AG820" s="414"/>
      <c r="AH820" s="414"/>
      <c r="AI820" s="414"/>
      <c r="AJ820" s="414"/>
      <c r="AK820" s="414"/>
      <c r="AL820" s="414"/>
      <c r="AM820" s="308"/>
    </row>
    <row r="821" spans="1:39" s="311" customFormat="1" ht="15.75" hidden="1" outlineLevel="1">
      <c r="A821" s="529"/>
      <c r="B821" s="290" t="s">
        <v>491</v>
      </c>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515"/>
    </row>
    <row r="822" spans="1:39" hidden="1" outlineLevel="1">
      <c r="A822" s="529">
        <v>15</v>
      </c>
      <c r="B822" s="296" t="s">
        <v>496</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hidden="1" outlineLevel="1">
      <c r="A823" s="529"/>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63">Z822</f>
        <v>0</v>
      </c>
      <c r="AA823" s="413">
        <f t="shared" si="2463"/>
        <v>0</v>
      </c>
      <c r="AB823" s="413">
        <f t="shared" si="2463"/>
        <v>0</v>
      </c>
      <c r="AC823" s="413">
        <f t="shared" si="2463"/>
        <v>0</v>
      </c>
      <c r="AD823" s="413">
        <f t="shared" si="2463"/>
        <v>0</v>
      </c>
      <c r="AE823" s="413">
        <f t="shared" si="2463"/>
        <v>0</v>
      </c>
      <c r="AF823" s="413">
        <f t="shared" si="2463"/>
        <v>0</v>
      </c>
      <c r="AG823" s="413">
        <f t="shared" si="2463"/>
        <v>0</v>
      </c>
      <c r="AH823" s="413">
        <f t="shared" si="2463"/>
        <v>0</v>
      </c>
      <c r="AI823" s="413">
        <f t="shared" si="2463"/>
        <v>0</v>
      </c>
      <c r="AJ823" s="413">
        <f t="shared" si="2463"/>
        <v>0</v>
      </c>
      <c r="AK823" s="413">
        <f t="shared" si="2463"/>
        <v>0</v>
      </c>
      <c r="AL823" s="413">
        <f t="shared" si="2463"/>
        <v>0</v>
      </c>
      <c r="AM823" s="299"/>
    </row>
    <row r="824" spans="1:39" hidden="1" outlineLevel="1">
      <c r="A824" s="529"/>
      <c r="B824" s="317"/>
      <c r="C824" s="307"/>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4"/>
      <c r="AF824" s="414"/>
      <c r="AG824" s="414"/>
      <c r="AH824" s="414"/>
      <c r="AI824" s="414"/>
      <c r="AJ824" s="414"/>
      <c r="AK824" s="414"/>
      <c r="AL824" s="414"/>
      <c r="AM824" s="308"/>
    </row>
    <row r="825" spans="1:39" s="285" customFormat="1" hidden="1" outlineLevel="1">
      <c r="A825" s="529">
        <v>16</v>
      </c>
      <c r="B825" s="326" t="s">
        <v>492</v>
      </c>
      <c r="C825" s="293" t="s">
        <v>25</v>
      </c>
      <c r="D825" s="297"/>
      <c r="E825" s="297"/>
      <c r="F825" s="297"/>
      <c r="G825" s="297"/>
      <c r="H825" s="297"/>
      <c r="I825" s="297"/>
      <c r="J825" s="297"/>
      <c r="K825" s="297"/>
      <c r="L825" s="297"/>
      <c r="M825" s="297"/>
      <c r="N825" s="297">
        <v>0</v>
      </c>
      <c r="O825" s="297"/>
      <c r="P825" s="297"/>
      <c r="Q825" s="297"/>
      <c r="R825" s="297"/>
      <c r="S825" s="297"/>
      <c r="T825" s="297"/>
      <c r="U825" s="297"/>
      <c r="V825" s="297"/>
      <c r="W825" s="297"/>
      <c r="X825" s="297"/>
      <c r="Y825" s="417"/>
      <c r="Z825" s="417"/>
      <c r="AA825" s="417"/>
      <c r="AB825" s="417"/>
      <c r="AC825" s="417"/>
      <c r="AD825" s="417"/>
      <c r="AE825" s="417"/>
      <c r="AF825" s="412"/>
      <c r="AG825" s="412"/>
      <c r="AH825" s="412"/>
      <c r="AI825" s="412"/>
      <c r="AJ825" s="412"/>
      <c r="AK825" s="412"/>
      <c r="AL825" s="412"/>
      <c r="AM825" s="298">
        <f>SUM(Y825:AL825)</f>
        <v>0</v>
      </c>
    </row>
    <row r="826" spans="1:39" s="285" customFormat="1" hidden="1" outlineLevel="1">
      <c r="A826" s="529"/>
      <c r="B826" s="296" t="s">
        <v>343</v>
      </c>
      <c r="C826" s="293" t="s">
        <v>164</v>
      </c>
      <c r="D826" s="297"/>
      <c r="E826" s="297"/>
      <c r="F826" s="297"/>
      <c r="G826" s="297"/>
      <c r="H826" s="297"/>
      <c r="I826" s="297"/>
      <c r="J826" s="297"/>
      <c r="K826" s="297"/>
      <c r="L826" s="297"/>
      <c r="M826" s="297"/>
      <c r="N826" s="297">
        <f>N825</f>
        <v>0</v>
      </c>
      <c r="O826" s="297"/>
      <c r="P826" s="297"/>
      <c r="Q826" s="297"/>
      <c r="R826" s="297"/>
      <c r="S826" s="297"/>
      <c r="T826" s="297"/>
      <c r="U826" s="297"/>
      <c r="V826" s="297"/>
      <c r="W826" s="297"/>
      <c r="X826" s="297"/>
      <c r="Y826" s="413">
        <f>Y825</f>
        <v>0</v>
      </c>
      <c r="Z826" s="413">
        <f t="shared" ref="Z826:AL826" si="2464">Z825</f>
        <v>0</v>
      </c>
      <c r="AA826" s="413">
        <f t="shared" si="2464"/>
        <v>0</v>
      </c>
      <c r="AB826" s="413">
        <f t="shared" si="2464"/>
        <v>0</v>
      </c>
      <c r="AC826" s="413">
        <f t="shared" si="2464"/>
        <v>0</v>
      </c>
      <c r="AD826" s="413">
        <f t="shared" si="2464"/>
        <v>0</v>
      </c>
      <c r="AE826" s="413">
        <f t="shared" si="2464"/>
        <v>0</v>
      </c>
      <c r="AF826" s="413">
        <f t="shared" si="2464"/>
        <v>0</v>
      </c>
      <c r="AG826" s="413">
        <f t="shared" si="2464"/>
        <v>0</v>
      </c>
      <c r="AH826" s="413">
        <f t="shared" si="2464"/>
        <v>0</v>
      </c>
      <c r="AI826" s="413">
        <f t="shared" si="2464"/>
        <v>0</v>
      </c>
      <c r="AJ826" s="413">
        <f t="shared" si="2464"/>
        <v>0</v>
      </c>
      <c r="AK826" s="413">
        <f t="shared" si="2464"/>
        <v>0</v>
      </c>
      <c r="AL826" s="413">
        <f t="shared" si="2464"/>
        <v>0</v>
      </c>
      <c r="AM826" s="299"/>
    </row>
    <row r="827" spans="1:39" s="285" customFormat="1" hidden="1" outlineLevel="1">
      <c r="A827" s="529"/>
      <c r="B827" s="326"/>
      <c r="C827" s="293"/>
      <c r="D827" s="293"/>
      <c r="E827" s="293"/>
      <c r="F827" s="293"/>
      <c r="G827" s="293"/>
      <c r="H827" s="293"/>
      <c r="I827" s="293"/>
      <c r="J827" s="293"/>
      <c r="K827" s="293"/>
      <c r="L827" s="293"/>
      <c r="M827" s="293"/>
      <c r="N827" s="293"/>
      <c r="O827" s="293"/>
      <c r="P827" s="293"/>
      <c r="Q827" s="293"/>
      <c r="R827" s="293"/>
      <c r="S827" s="293"/>
      <c r="T827" s="293"/>
      <c r="U827" s="293"/>
      <c r="V827" s="293"/>
      <c r="W827" s="293"/>
      <c r="X827" s="293"/>
      <c r="Y827" s="414"/>
      <c r="Z827" s="414"/>
      <c r="AA827" s="414"/>
      <c r="AB827" s="414"/>
      <c r="AC827" s="414"/>
      <c r="AD827" s="414"/>
      <c r="AE827" s="418"/>
      <c r="AF827" s="418"/>
      <c r="AG827" s="418"/>
      <c r="AH827" s="418"/>
      <c r="AI827" s="418"/>
      <c r="AJ827" s="418"/>
      <c r="AK827" s="418"/>
      <c r="AL827" s="418"/>
      <c r="AM827" s="315"/>
    </row>
    <row r="828" spans="1:39" ht="15.75" hidden="1" outlineLevel="1">
      <c r="A828" s="529"/>
      <c r="B828" s="517" t="s">
        <v>497</v>
      </c>
      <c r="C828" s="322"/>
      <c r="D828" s="292"/>
      <c r="E828" s="291"/>
      <c r="F828" s="291"/>
      <c r="G828" s="291"/>
      <c r="H828" s="291"/>
      <c r="I828" s="291"/>
      <c r="J828" s="291"/>
      <c r="K828" s="291"/>
      <c r="L828" s="291"/>
      <c r="M828" s="291"/>
      <c r="N828" s="292"/>
      <c r="O828" s="291"/>
      <c r="P828" s="291"/>
      <c r="Q828" s="291"/>
      <c r="R828" s="291"/>
      <c r="S828" s="291"/>
      <c r="T828" s="291"/>
      <c r="U828" s="291"/>
      <c r="V828" s="291"/>
      <c r="W828" s="291"/>
      <c r="X828" s="291"/>
      <c r="Y828" s="416"/>
      <c r="Z828" s="416"/>
      <c r="AA828" s="416"/>
      <c r="AB828" s="416"/>
      <c r="AC828" s="416"/>
      <c r="AD828" s="416"/>
      <c r="AE828" s="416"/>
      <c r="AF828" s="416"/>
      <c r="AG828" s="416"/>
      <c r="AH828" s="416"/>
      <c r="AI828" s="416"/>
      <c r="AJ828" s="416"/>
      <c r="AK828" s="416"/>
      <c r="AL828" s="416"/>
      <c r="AM828" s="294"/>
    </row>
    <row r="829" spans="1:39" hidden="1" outlineLevel="1">
      <c r="A829" s="529">
        <v>17</v>
      </c>
      <c r="B829" s="430" t="s">
        <v>113</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29"/>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65">Z829</f>
        <v>0</v>
      </c>
      <c r="AA830" s="413">
        <f t="shared" si="2465"/>
        <v>0</v>
      </c>
      <c r="AB830" s="413">
        <f t="shared" si="2465"/>
        <v>0</v>
      </c>
      <c r="AC830" s="413">
        <f t="shared" si="2465"/>
        <v>0</v>
      </c>
      <c r="AD830" s="413">
        <f t="shared" si="2465"/>
        <v>0</v>
      </c>
      <c r="AE830" s="413">
        <f t="shared" si="2465"/>
        <v>0</v>
      </c>
      <c r="AF830" s="413">
        <f t="shared" si="2465"/>
        <v>0</v>
      </c>
      <c r="AG830" s="413">
        <f t="shared" si="2465"/>
        <v>0</v>
      </c>
      <c r="AH830" s="413">
        <f t="shared" si="2465"/>
        <v>0</v>
      </c>
      <c r="AI830" s="413">
        <f t="shared" si="2465"/>
        <v>0</v>
      </c>
      <c r="AJ830" s="413">
        <f t="shared" si="2465"/>
        <v>0</v>
      </c>
      <c r="AK830" s="413">
        <f t="shared" si="2465"/>
        <v>0</v>
      </c>
      <c r="AL830" s="413">
        <f t="shared" si="2465"/>
        <v>0</v>
      </c>
      <c r="AM830" s="308"/>
    </row>
    <row r="831" spans="1:39" hidden="1" outlineLevel="1">
      <c r="A831" s="529"/>
      <c r="B831" s="296"/>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4"/>
      <c r="Z831" s="427"/>
      <c r="AA831" s="427"/>
      <c r="AB831" s="427"/>
      <c r="AC831" s="427"/>
      <c r="AD831" s="427"/>
      <c r="AE831" s="427"/>
      <c r="AF831" s="427"/>
      <c r="AG831" s="427"/>
      <c r="AH831" s="427"/>
      <c r="AI831" s="427"/>
      <c r="AJ831" s="427"/>
      <c r="AK831" s="427"/>
      <c r="AL831" s="427"/>
      <c r="AM831" s="308"/>
    </row>
    <row r="832" spans="1:39" hidden="1" outlineLevel="1">
      <c r="A832" s="529">
        <v>18</v>
      </c>
      <c r="B832" s="430" t="s">
        <v>110</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29"/>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66">Z832</f>
        <v>0</v>
      </c>
      <c r="AA833" s="413">
        <f t="shared" si="2466"/>
        <v>0</v>
      </c>
      <c r="AB833" s="413">
        <f t="shared" si="2466"/>
        <v>0</v>
      </c>
      <c r="AC833" s="413">
        <f t="shared" si="2466"/>
        <v>0</v>
      </c>
      <c r="AD833" s="413">
        <f t="shared" si="2466"/>
        <v>0</v>
      </c>
      <c r="AE833" s="413">
        <f t="shared" si="2466"/>
        <v>0</v>
      </c>
      <c r="AF833" s="413">
        <f t="shared" si="2466"/>
        <v>0</v>
      </c>
      <c r="AG833" s="413">
        <f t="shared" si="2466"/>
        <v>0</v>
      </c>
      <c r="AH833" s="413">
        <f t="shared" si="2466"/>
        <v>0</v>
      </c>
      <c r="AI833" s="413">
        <f t="shared" si="2466"/>
        <v>0</v>
      </c>
      <c r="AJ833" s="413">
        <f t="shared" si="2466"/>
        <v>0</v>
      </c>
      <c r="AK833" s="413">
        <f t="shared" si="2466"/>
        <v>0</v>
      </c>
      <c r="AL833" s="413">
        <f t="shared" si="2466"/>
        <v>0</v>
      </c>
      <c r="AM833" s="308"/>
    </row>
    <row r="834" spans="1:39" hidden="1" outlineLevel="1">
      <c r="A834" s="529"/>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25"/>
      <c r="Z834" s="426"/>
      <c r="AA834" s="426"/>
      <c r="AB834" s="426"/>
      <c r="AC834" s="426"/>
      <c r="AD834" s="426"/>
      <c r="AE834" s="426"/>
      <c r="AF834" s="426"/>
      <c r="AG834" s="426"/>
      <c r="AH834" s="426"/>
      <c r="AI834" s="426"/>
      <c r="AJ834" s="426"/>
      <c r="AK834" s="426"/>
      <c r="AL834" s="426"/>
      <c r="AM834" s="299"/>
    </row>
    <row r="835" spans="1:39" hidden="1" outlineLevel="1">
      <c r="A835" s="529">
        <v>19</v>
      </c>
      <c r="B835" s="430" t="s">
        <v>112</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idden="1" outlineLevel="1">
      <c r="A836" s="529"/>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67">Z835</f>
        <v>0</v>
      </c>
      <c r="AA836" s="413">
        <f t="shared" si="2467"/>
        <v>0</v>
      </c>
      <c r="AB836" s="413">
        <f t="shared" si="2467"/>
        <v>0</v>
      </c>
      <c r="AC836" s="413">
        <f t="shared" si="2467"/>
        <v>0</v>
      </c>
      <c r="AD836" s="413">
        <f t="shared" si="2467"/>
        <v>0</v>
      </c>
      <c r="AE836" s="413">
        <f t="shared" si="2467"/>
        <v>0</v>
      </c>
      <c r="AF836" s="413">
        <f t="shared" si="2467"/>
        <v>0</v>
      </c>
      <c r="AG836" s="413">
        <f t="shared" si="2467"/>
        <v>0</v>
      </c>
      <c r="AH836" s="413">
        <f t="shared" si="2467"/>
        <v>0</v>
      </c>
      <c r="AI836" s="413">
        <f t="shared" si="2467"/>
        <v>0</v>
      </c>
      <c r="AJ836" s="413">
        <f t="shared" si="2467"/>
        <v>0</v>
      </c>
      <c r="AK836" s="413">
        <f t="shared" si="2467"/>
        <v>0</v>
      </c>
      <c r="AL836" s="413">
        <f t="shared" si="2467"/>
        <v>0</v>
      </c>
      <c r="AM836" s="299"/>
    </row>
    <row r="837" spans="1:39" hidden="1" outlineLevel="1">
      <c r="A837" s="529"/>
      <c r="B837" s="324"/>
      <c r="C837" s="293"/>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idden="1" outlineLevel="1">
      <c r="A838" s="529">
        <v>20</v>
      </c>
      <c r="B838" s="430" t="s">
        <v>111</v>
      </c>
      <c r="C838" s="293" t="s">
        <v>25</v>
      </c>
      <c r="D838" s="297"/>
      <c r="E838" s="297"/>
      <c r="F838" s="297"/>
      <c r="G838" s="297"/>
      <c r="H838" s="297"/>
      <c r="I838" s="297"/>
      <c r="J838" s="297"/>
      <c r="K838" s="297"/>
      <c r="L838" s="297"/>
      <c r="M838" s="297"/>
      <c r="N838" s="297">
        <v>0</v>
      </c>
      <c r="O838" s="297"/>
      <c r="P838" s="297"/>
      <c r="Q838" s="297"/>
      <c r="R838" s="297"/>
      <c r="S838" s="297"/>
      <c r="T838" s="297"/>
      <c r="U838" s="297"/>
      <c r="V838" s="297"/>
      <c r="W838" s="297"/>
      <c r="X838" s="297"/>
      <c r="Y838" s="428"/>
      <c r="Z838" s="412"/>
      <c r="AA838" s="412"/>
      <c r="AB838" s="412"/>
      <c r="AC838" s="412"/>
      <c r="AD838" s="412"/>
      <c r="AE838" s="412"/>
      <c r="AF838" s="417"/>
      <c r="AG838" s="417"/>
      <c r="AH838" s="417"/>
      <c r="AI838" s="417"/>
      <c r="AJ838" s="417"/>
      <c r="AK838" s="417"/>
      <c r="AL838" s="417"/>
      <c r="AM838" s="298">
        <f>SUM(Y838:AL838)</f>
        <v>0</v>
      </c>
    </row>
    <row r="839" spans="1:39" hidden="1" outlineLevel="1">
      <c r="A839" s="529"/>
      <c r="B839" s="296" t="s">
        <v>343</v>
      </c>
      <c r="C839" s="293" t="s">
        <v>164</v>
      </c>
      <c r="D839" s="297"/>
      <c r="E839" s="297"/>
      <c r="F839" s="297"/>
      <c r="G839" s="297"/>
      <c r="H839" s="297"/>
      <c r="I839" s="297"/>
      <c r="J839" s="297"/>
      <c r="K839" s="297"/>
      <c r="L839" s="297"/>
      <c r="M839" s="297"/>
      <c r="N839" s="297">
        <f>N838</f>
        <v>0</v>
      </c>
      <c r="O839" s="297"/>
      <c r="P839" s="297"/>
      <c r="Q839" s="297"/>
      <c r="R839" s="297"/>
      <c r="S839" s="297"/>
      <c r="T839" s="297"/>
      <c r="U839" s="297"/>
      <c r="V839" s="297"/>
      <c r="W839" s="297"/>
      <c r="X839" s="297"/>
      <c r="Y839" s="413">
        <f>Y838</f>
        <v>0</v>
      </c>
      <c r="Z839" s="413">
        <f t="shared" ref="Z839:AL839" si="2468">Z838</f>
        <v>0</v>
      </c>
      <c r="AA839" s="413">
        <f t="shared" si="2468"/>
        <v>0</v>
      </c>
      <c r="AB839" s="413">
        <f t="shared" si="2468"/>
        <v>0</v>
      </c>
      <c r="AC839" s="413">
        <f t="shared" si="2468"/>
        <v>0</v>
      </c>
      <c r="AD839" s="413">
        <f t="shared" si="2468"/>
        <v>0</v>
      </c>
      <c r="AE839" s="413">
        <f t="shared" si="2468"/>
        <v>0</v>
      </c>
      <c r="AF839" s="413">
        <f t="shared" si="2468"/>
        <v>0</v>
      </c>
      <c r="AG839" s="413">
        <f t="shared" si="2468"/>
        <v>0</v>
      </c>
      <c r="AH839" s="413">
        <f t="shared" si="2468"/>
        <v>0</v>
      </c>
      <c r="AI839" s="413">
        <f t="shared" si="2468"/>
        <v>0</v>
      </c>
      <c r="AJ839" s="413">
        <f t="shared" si="2468"/>
        <v>0</v>
      </c>
      <c r="AK839" s="413">
        <f t="shared" si="2468"/>
        <v>0</v>
      </c>
      <c r="AL839" s="413">
        <f t="shared" si="2468"/>
        <v>0</v>
      </c>
      <c r="AM839" s="308"/>
    </row>
    <row r="840" spans="1:39" ht="15.75" hidden="1" outlineLevel="1">
      <c r="A840" s="529"/>
      <c r="B840" s="325"/>
      <c r="C840" s="302"/>
      <c r="D840" s="293"/>
      <c r="E840" s="293"/>
      <c r="F840" s="293"/>
      <c r="G840" s="293"/>
      <c r="H840" s="293"/>
      <c r="I840" s="293"/>
      <c r="J840" s="293"/>
      <c r="K840" s="293"/>
      <c r="L840" s="293"/>
      <c r="M840" s="293"/>
      <c r="N840" s="302"/>
      <c r="O840" s="293"/>
      <c r="P840" s="293"/>
      <c r="Q840" s="293"/>
      <c r="R840" s="293"/>
      <c r="S840" s="293"/>
      <c r="T840" s="293"/>
      <c r="U840" s="293"/>
      <c r="V840" s="293"/>
      <c r="W840" s="293"/>
      <c r="X840" s="293"/>
      <c r="Y840" s="414"/>
      <c r="Z840" s="414"/>
      <c r="AA840" s="414"/>
      <c r="AB840" s="414"/>
      <c r="AC840" s="414"/>
      <c r="AD840" s="414"/>
      <c r="AE840" s="414"/>
      <c r="AF840" s="414"/>
      <c r="AG840" s="414"/>
      <c r="AH840" s="414"/>
      <c r="AI840" s="414"/>
      <c r="AJ840" s="414"/>
      <c r="AK840" s="414"/>
      <c r="AL840" s="414"/>
      <c r="AM840" s="308"/>
    </row>
    <row r="841" spans="1:39" ht="15.75" hidden="1" outlineLevel="1">
      <c r="A841" s="529"/>
      <c r="B841" s="516" t="s">
        <v>504</v>
      </c>
      <c r="C841" s="293"/>
      <c r="D841" s="293"/>
      <c r="E841" s="293"/>
      <c r="F841" s="293"/>
      <c r="G841" s="293"/>
      <c r="H841" s="293"/>
      <c r="I841" s="293"/>
      <c r="J841" s="293"/>
      <c r="K841" s="293"/>
      <c r="L841" s="293"/>
      <c r="M841" s="293"/>
      <c r="N841" s="293"/>
      <c r="O841" s="293"/>
      <c r="P841" s="293"/>
      <c r="Q841" s="293"/>
      <c r="R841" s="293"/>
      <c r="S841" s="293"/>
      <c r="T841" s="293"/>
      <c r="U841" s="293"/>
      <c r="V841" s="293"/>
      <c r="W841" s="293"/>
      <c r="X841" s="293"/>
      <c r="Y841" s="424"/>
      <c r="Z841" s="427"/>
      <c r="AA841" s="427"/>
      <c r="AB841" s="427"/>
      <c r="AC841" s="427"/>
      <c r="AD841" s="427"/>
      <c r="AE841" s="427"/>
      <c r="AF841" s="427"/>
      <c r="AG841" s="427"/>
      <c r="AH841" s="427"/>
      <c r="AI841" s="427"/>
      <c r="AJ841" s="427"/>
      <c r="AK841" s="427"/>
      <c r="AL841" s="427"/>
      <c r="AM841" s="308"/>
    </row>
    <row r="842" spans="1:39" ht="15.75" hidden="1" outlineLevel="1">
      <c r="A842" s="529"/>
      <c r="B842" s="506" t="s">
        <v>500</v>
      </c>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idden="1" outlineLevel="1">
      <c r="A843" s="529">
        <v>21</v>
      </c>
      <c r="B843" s="430" t="s">
        <v>114</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29"/>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469">Z843</f>
        <v>0</v>
      </c>
      <c r="AA844" s="413">
        <f t="shared" ref="AA844" si="2470">AA843</f>
        <v>0</v>
      </c>
      <c r="AB844" s="413">
        <f t="shared" ref="AB844" si="2471">AB843</f>
        <v>0</v>
      </c>
      <c r="AC844" s="413">
        <f t="shared" ref="AC844" si="2472">AC843</f>
        <v>0</v>
      </c>
      <c r="AD844" s="413">
        <f t="shared" ref="AD844" si="2473">AD843</f>
        <v>0</v>
      </c>
      <c r="AE844" s="413">
        <f t="shared" ref="AE844" si="2474">AE843</f>
        <v>0</v>
      </c>
      <c r="AF844" s="413">
        <f t="shared" ref="AF844" si="2475">AF843</f>
        <v>0</v>
      </c>
      <c r="AG844" s="413">
        <f t="shared" ref="AG844" si="2476">AG843</f>
        <v>0</v>
      </c>
      <c r="AH844" s="413">
        <f t="shared" ref="AH844" si="2477">AH843</f>
        <v>0</v>
      </c>
      <c r="AI844" s="413">
        <f t="shared" ref="AI844" si="2478">AI843</f>
        <v>0</v>
      </c>
      <c r="AJ844" s="413">
        <f t="shared" ref="AJ844" si="2479">AJ843</f>
        <v>0</v>
      </c>
      <c r="AK844" s="413">
        <f t="shared" ref="AK844" si="2480">AK843</f>
        <v>0</v>
      </c>
      <c r="AL844" s="413">
        <f t="shared" ref="AL844" si="2481">AL843</f>
        <v>0</v>
      </c>
      <c r="AM844" s="308"/>
    </row>
    <row r="845" spans="1:39" hidden="1" outlineLevel="1">
      <c r="A845" s="529"/>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29">
        <v>22</v>
      </c>
      <c r="B846" s="430" t="s">
        <v>115</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29"/>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482">Z846</f>
        <v>0</v>
      </c>
      <c r="AA847" s="413">
        <f t="shared" ref="AA847" si="2483">AA846</f>
        <v>0</v>
      </c>
      <c r="AB847" s="413">
        <f t="shared" ref="AB847" si="2484">AB846</f>
        <v>0</v>
      </c>
      <c r="AC847" s="413">
        <f t="shared" ref="AC847" si="2485">AC846</f>
        <v>0</v>
      </c>
      <c r="AD847" s="413">
        <f t="shared" ref="AD847" si="2486">AD846</f>
        <v>0</v>
      </c>
      <c r="AE847" s="413">
        <f t="shared" ref="AE847" si="2487">AE846</f>
        <v>0</v>
      </c>
      <c r="AF847" s="413">
        <f t="shared" ref="AF847" si="2488">AF846</f>
        <v>0</v>
      </c>
      <c r="AG847" s="413">
        <f t="shared" ref="AG847" si="2489">AG846</f>
        <v>0</v>
      </c>
      <c r="AH847" s="413">
        <f t="shared" ref="AH847" si="2490">AH846</f>
        <v>0</v>
      </c>
      <c r="AI847" s="413">
        <f t="shared" ref="AI847" si="2491">AI846</f>
        <v>0</v>
      </c>
      <c r="AJ847" s="413">
        <f t="shared" ref="AJ847" si="2492">AJ846</f>
        <v>0</v>
      </c>
      <c r="AK847" s="413">
        <f t="shared" ref="AK847" si="2493">AK846</f>
        <v>0</v>
      </c>
      <c r="AL847" s="413">
        <f t="shared" ref="AL847" si="2494">AL846</f>
        <v>0</v>
      </c>
      <c r="AM847" s="308"/>
    </row>
    <row r="848" spans="1:39" hidden="1" outlineLevel="1">
      <c r="A848" s="529"/>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30" hidden="1" outlineLevel="1">
      <c r="A849" s="529">
        <v>23</v>
      </c>
      <c r="B849" s="430" t="s">
        <v>116</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idden="1" outlineLevel="1">
      <c r="A850" s="529"/>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495">Z849</f>
        <v>0</v>
      </c>
      <c r="AA850" s="413">
        <f t="shared" ref="AA850" si="2496">AA849</f>
        <v>0</v>
      </c>
      <c r="AB850" s="413">
        <f t="shared" ref="AB850" si="2497">AB849</f>
        <v>0</v>
      </c>
      <c r="AC850" s="413">
        <f t="shared" ref="AC850" si="2498">AC849</f>
        <v>0</v>
      </c>
      <c r="AD850" s="413">
        <f t="shared" ref="AD850" si="2499">AD849</f>
        <v>0</v>
      </c>
      <c r="AE850" s="413">
        <f t="shared" ref="AE850" si="2500">AE849</f>
        <v>0</v>
      </c>
      <c r="AF850" s="413">
        <f t="shared" ref="AF850" si="2501">AF849</f>
        <v>0</v>
      </c>
      <c r="AG850" s="413">
        <f t="shared" ref="AG850" si="2502">AG849</f>
        <v>0</v>
      </c>
      <c r="AH850" s="413">
        <f t="shared" ref="AH850" si="2503">AH849</f>
        <v>0</v>
      </c>
      <c r="AI850" s="413">
        <f t="shared" ref="AI850" si="2504">AI849</f>
        <v>0</v>
      </c>
      <c r="AJ850" s="413">
        <f t="shared" ref="AJ850" si="2505">AJ849</f>
        <v>0</v>
      </c>
      <c r="AK850" s="413">
        <f t="shared" ref="AK850" si="2506">AK849</f>
        <v>0</v>
      </c>
      <c r="AL850" s="413">
        <f t="shared" ref="AL850" si="2507">AL849</f>
        <v>0</v>
      </c>
      <c r="AM850" s="308"/>
    </row>
    <row r="851" spans="1:39" hidden="1" outlineLevel="1">
      <c r="A851" s="529"/>
      <c r="B851" s="432"/>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24"/>
      <c r="Z851" s="427"/>
      <c r="AA851" s="427"/>
      <c r="AB851" s="427"/>
      <c r="AC851" s="427"/>
      <c r="AD851" s="427"/>
      <c r="AE851" s="427"/>
      <c r="AF851" s="427"/>
      <c r="AG851" s="427"/>
      <c r="AH851" s="427"/>
      <c r="AI851" s="427"/>
      <c r="AJ851" s="427"/>
      <c r="AK851" s="427"/>
      <c r="AL851" s="427"/>
      <c r="AM851" s="308"/>
    </row>
    <row r="852" spans="1:39" ht="30" hidden="1" outlineLevel="1">
      <c r="A852" s="529">
        <v>24</v>
      </c>
      <c r="B852" s="430" t="s">
        <v>117</v>
      </c>
      <c r="C852" s="293" t="s">
        <v>25</v>
      </c>
      <c r="D852" s="297"/>
      <c r="E852" s="297"/>
      <c r="F852" s="297"/>
      <c r="G852" s="297"/>
      <c r="H852" s="297"/>
      <c r="I852" s="297"/>
      <c r="J852" s="297"/>
      <c r="K852" s="297"/>
      <c r="L852" s="297"/>
      <c r="M852" s="297"/>
      <c r="N852" s="293"/>
      <c r="O852" s="297"/>
      <c r="P852" s="297"/>
      <c r="Q852" s="297"/>
      <c r="R852" s="297"/>
      <c r="S852" s="297"/>
      <c r="T852" s="297"/>
      <c r="U852" s="297"/>
      <c r="V852" s="297"/>
      <c r="W852" s="297"/>
      <c r="X852" s="297"/>
      <c r="Y852" s="417"/>
      <c r="Z852" s="417"/>
      <c r="AA852" s="417"/>
      <c r="AB852" s="417"/>
      <c r="AC852" s="417"/>
      <c r="AD852" s="417"/>
      <c r="AE852" s="417"/>
      <c r="AF852" s="412"/>
      <c r="AG852" s="412"/>
      <c r="AH852" s="412"/>
      <c r="AI852" s="412"/>
      <c r="AJ852" s="412"/>
      <c r="AK852" s="412"/>
      <c r="AL852" s="412"/>
      <c r="AM852" s="298">
        <f>SUM(Y852:AL852)</f>
        <v>0</v>
      </c>
    </row>
    <row r="853" spans="1:39" hidden="1" outlineLevel="1">
      <c r="A853" s="529"/>
      <c r="B853" s="296" t="s">
        <v>343</v>
      </c>
      <c r="C853" s="293" t="s">
        <v>164</v>
      </c>
      <c r="D853" s="297"/>
      <c r="E853" s="297"/>
      <c r="F853" s="297"/>
      <c r="G853" s="297"/>
      <c r="H853" s="297"/>
      <c r="I853" s="297"/>
      <c r="J853" s="297"/>
      <c r="K853" s="297"/>
      <c r="L853" s="297"/>
      <c r="M853" s="297"/>
      <c r="N853" s="293"/>
      <c r="O853" s="297"/>
      <c r="P853" s="297"/>
      <c r="Q853" s="297"/>
      <c r="R853" s="297"/>
      <c r="S853" s="297"/>
      <c r="T853" s="297"/>
      <c r="U853" s="297"/>
      <c r="V853" s="297"/>
      <c r="W853" s="297"/>
      <c r="X853" s="297"/>
      <c r="Y853" s="413">
        <f>Y852</f>
        <v>0</v>
      </c>
      <c r="Z853" s="413">
        <f t="shared" ref="Z853" si="2508">Z852</f>
        <v>0</v>
      </c>
      <c r="AA853" s="413">
        <f t="shared" ref="AA853" si="2509">AA852</f>
        <v>0</v>
      </c>
      <c r="AB853" s="413">
        <f t="shared" ref="AB853" si="2510">AB852</f>
        <v>0</v>
      </c>
      <c r="AC853" s="413">
        <f t="shared" ref="AC853" si="2511">AC852</f>
        <v>0</v>
      </c>
      <c r="AD853" s="413">
        <f t="shared" ref="AD853" si="2512">AD852</f>
        <v>0</v>
      </c>
      <c r="AE853" s="413">
        <f t="shared" ref="AE853" si="2513">AE852</f>
        <v>0</v>
      </c>
      <c r="AF853" s="413">
        <f t="shared" ref="AF853" si="2514">AF852</f>
        <v>0</v>
      </c>
      <c r="AG853" s="413">
        <f t="shared" ref="AG853" si="2515">AG852</f>
        <v>0</v>
      </c>
      <c r="AH853" s="413">
        <f t="shared" ref="AH853" si="2516">AH852</f>
        <v>0</v>
      </c>
      <c r="AI853" s="413">
        <f t="shared" ref="AI853" si="2517">AI852</f>
        <v>0</v>
      </c>
      <c r="AJ853" s="413">
        <f t="shared" ref="AJ853" si="2518">AJ852</f>
        <v>0</v>
      </c>
      <c r="AK853" s="413">
        <f t="shared" ref="AK853" si="2519">AK852</f>
        <v>0</v>
      </c>
      <c r="AL853" s="413">
        <f t="shared" ref="AL853" si="2520">AL852</f>
        <v>0</v>
      </c>
      <c r="AM853" s="308"/>
    </row>
    <row r="854" spans="1:39" hidden="1" outlineLevel="1">
      <c r="A854" s="529"/>
      <c r="B854" s="296"/>
      <c r="C854" s="293"/>
      <c r="D854" s="293"/>
      <c r="E854" s="293"/>
      <c r="F854" s="293"/>
      <c r="G854" s="293"/>
      <c r="H854" s="293"/>
      <c r="I854" s="293"/>
      <c r="J854" s="293"/>
      <c r="K854" s="293"/>
      <c r="L854" s="293"/>
      <c r="M854" s="293"/>
      <c r="N854" s="293"/>
      <c r="O854" s="293"/>
      <c r="P854" s="293"/>
      <c r="Q854" s="293"/>
      <c r="R854" s="293"/>
      <c r="S854" s="293"/>
      <c r="T854" s="293"/>
      <c r="U854" s="293"/>
      <c r="V854" s="293"/>
      <c r="W854" s="293"/>
      <c r="X854" s="293"/>
      <c r="Y854" s="414"/>
      <c r="Z854" s="427"/>
      <c r="AA854" s="427"/>
      <c r="AB854" s="427"/>
      <c r="AC854" s="427"/>
      <c r="AD854" s="427"/>
      <c r="AE854" s="427"/>
      <c r="AF854" s="427"/>
      <c r="AG854" s="427"/>
      <c r="AH854" s="427"/>
      <c r="AI854" s="427"/>
      <c r="AJ854" s="427"/>
      <c r="AK854" s="427"/>
      <c r="AL854" s="427"/>
      <c r="AM854" s="308"/>
    </row>
    <row r="855" spans="1:39" ht="15.75" hidden="1" outlineLevel="1">
      <c r="A855" s="529"/>
      <c r="B855" s="290" t="s">
        <v>501</v>
      </c>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idden="1" outlineLevel="1">
      <c r="A856" s="529">
        <v>25</v>
      </c>
      <c r="B856" s="430" t="s">
        <v>118</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29"/>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21">Z856</f>
        <v>0</v>
      </c>
      <c r="AA857" s="413">
        <f t="shared" ref="AA857" si="2522">AA856</f>
        <v>0</v>
      </c>
      <c r="AB857" s="413">
        <f t="shared" ref="AB857" si="2523">AB856</f>
        <v>0</v>
      </c>
      <c r="AC857" s="413">
        <f t="shared" ref="AC857" si="2524">AC856</f>
        <v>0</v>
      </c>
      <c r="AD857" s="413">
        <f t="shared" ref="AD857" si="2525">AD856</f>
        <v>0</v>
      </c>
      <c r="AE857" s="413">
        <f t="shared" ref="AE857" si="2526">AE856</f>
        <v>0</v>
      </c>
      <c r="AF857" s="413">
        <f t="shared" ref="AF857" si="2527">AF856</f>
        <v>0</v>
      </c>
      <c r="AG857" s="413">
        <f t="shared" ref="AG857" si="2528">AG856</f>
        <v>0</v>
      </c>
      <c r="AH857" s="413">
        <f t="shared" ref="AH857" si="2529">AH856</f>
        <v>0</v>
      </c>
      <c r="AI857" s="413">
        <f t="shared" ref="AI857" si="2530">AI856</f>
        <v>0</v>
      </c>
      <c r="AJ857" s="413">
        <f t="shared" ref="AJ857" si="2531">AJ856</f>
        <v>0</v>
      </c>
      <c r="AK857" s="413">
        <f t="shared" ref="AK857" si="2532">AK856</f>
        <v>0</v>
      </c>
      <c r="AL857" s="413">
        <f t="shared" ref="AL857" si="2533">AL856</f>
        <v>0</v>
      </c>
      <c r="AM857" s="308"/>
    </row>
    <row r="858" spans="1:39" hidden="1" outlineLevel="1">
      <c r="A858" s="529"/>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idden="1" outlineLevel="1">
      <c r="A859" s="529">
        <v>26</v>
      </c>
      <c r="B859" s="430" t="s">
        <v>119</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29"/>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34">Z859</f>
        <v>0</v>
      </c>
      <c r="AA860" s="413">
        <f t="shared" ref="AA860" si="2535">AA859</f>
        <v>0</v>
      </c>
      <c r="AB860" s="413">
        <f t="shared" ref="AB860" si="2536">AB859</f>
        <v>0</v>
      </c>
      <c r="AC860" s="413">
        <f t="shared" ref="AC860" si="2537">AC859</f>
        <v>0</v>
      </c>
      <c r="AD860" s="413">
        <f t="shared" ref="AD860" si="2538">AD859</f>
        <v>0</v>
      </c>
      <c r="AE860" s="413">
        <f t="shared" ref="AE860" si="2539">AE859</f>
        <v>0</v>
      </c>
      <c r="AF860" s="413">
        <f t="shared" ref="AF860" si="2540">AF859</f>
        <v>0</v>
      </c>
      <c r="AG860" s="413">
        <f t="shared" ref="AG860" si="2541">AG859</f>
        <v>0</v>
      </c>
      <c r="AH860" s="413">
        <f t="shared" ref="AH860" si="2542">AH859</f>
        <v>0</v>
      </c>
      <c r="AI860" s="413">
        <f t="shared" ref="AI860" si="2543">AI859</f>
        <v>0</v>
      </c>
      <c r="AJ860" s="413">
        <f t="shared" ref="AJ860" si="2544">AJ859</f>
        <v>0</v>
      </c>
      <c r="AK860" s="413">
        <f t="shared" ref="AK860" si="2545">AK859</f>
        <v>0</v>
      </c>
      <c r="AL860" s="413">
        <f t="shared" ref="AL860" si="2546">AL859</f>
        <v>0</v>
      </c>
      <c r="AM860" s="308"/>
    </row>
    <row r="861" spans="1:39" hidden="1" outlineLevel="1">
      <c r="A861" s="529"/>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29">
        <v>27</v>
      </c>
      <c r="B862" s="430" t="s">
        <v>120</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29"/>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47">Z862</f>
        <v>0</v>
      </c>
      <c r="AA863" s="413">
        <f t="shared" ref="AA863" si="2548">AA862</f>
        <v>0</v>
      </c>
      <c r="AB863" s="413">
        <f t="shared" ref="AB863" si="2549">AB862</f>
        <v>0</v>
      </c>
      <c r="AC863" s="413">
        <f t="shared" ref="AC863" si="2550">AC862</f>
        <v>0</v>
      </c>
      <c r="AD863" s="413">
        <f t="shared" ref="AD863" si="2551">AD862</f>
        <v>0</v>
      </c>
      <c r="AE863" s="413">
        <f t="shared" ref="AE863" si="2552">AE862</f>
        <v>0</v>
      </c>
      <c r="AF863" s="413">
        <f t="shared" ref="AF863" si="2553">AF862</f>
        <v>0</v>
      </c>
      <c r="AG863" s="413">
        <f t="shared" ref="AG863" si="2554">AG862</f>
        <v>0</v>
      </c>
      <c r="AH863" s="413">
        <f t="shared" ref="AH863" si="2555">AH862</f>
        <v>0</v>
      </c>
      <c r="AI863" s="413">
        <f t="shared" ref="AI863" si="2556">AI862</f>
        <v>0</v>
      </c>
      <c r="AJ863" s="413">
        <f t="shared" ref="AJ863" si="2557">AJ862</f>
        <v>0</v>
      </c>
      <c r="AK863" s="413">
        <f t="shared" ref="AK863" si="2558">AK862</f>
        <v>0</v>
      </c>
      <c r="AL863" s="413">
        <f t="shared" ref="AL863" si="2559">AL862</f>
        <v>0</v>
      </c>
      <c r="AM863" s="308"/>
    </row>
    <row r="864" spans="1:39" hidden="1" outlineLevel="1">
      <c r="A864" s="529"/>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29">
        <v>28</v>
      </c>
      <c r="B865" s="430" t="s">
        <v>121</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29"/>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60">Z865</f>
        <v>0</v>
      </c>
      <c r="AA866" s="413">
        <f t="shared" ref="AA866" si="2561">AA865</f>
        <v>0</v>
      </c>
      <c r="AB866" s="413">
        <f t="shared" ref="AB866" si="2562">AB865</f>
        <v>0</v>
      </c>
      <c r="AC866" s="413">
        <f t="shared" ref="AC866" si="2563">AC865</f>
        <v>0</v>
      </c>
      <c r="AD866" s="413">
        <f t="shared" ref="AD866" si="2564">AD865</f>
        <v>0</v>
      </c>
      <c r="AE866" s="413">
        <f t="shared" ref="AE866" si="2565">AE865</f>
        <v>0</v>
      </c>
      <c r="AF866" s="413">
        <f t="shared" ref="AF866" si="2566">AF865</f>
        <v>0</v>
      </c>
      <c r="AG866" s="413">
        <f t="shared" ref="AG866" si="2567">AG865</f>
        <v>0</v>
      </c>
      <c r="AH866" s="413">
        <f t="shared" ref="AH866" si="2568">AH865</f>
        <v>0</v>
      </c>
      <c r="AI866" s="413">
        <f t="shared" ref="AI866" si="2569">AI865</f>
        <v>0</v>
      </c>
      <c r="AJ866" s="413">
        <f t="shared" ref="AJ866" si="2570">AJ865</f>
        <v>0</v>
      </c>
      <c r="AK866" s="413">
        <f t="shared" ref="AK866" si="2571">AK865</f>
        <v>0</v>
      </c>
      <c r="AL866" s="413">
        <f t="shared" ref="AL866" si="2572">AL865</f>
        <v>0</v>
      </c>
      <c r="AM866" s="308"/>
    </row>
    <row r="867" spans="1:39" hidden="1" outlineLevel="1">
      <c r="A867" s="529"/>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29">
        <v>29</v>
      </c>
      <c r="B868" s="430" t="s">
        <v>122</v>
      </c>
      <c r="C868" s="293" t="s">
        <v>25</v>
      </c>
      <c r="D868" s="297"/>
      <c r="E868" s="297"/>
      <c r="F868" s="297"/>
      <c r="G868" s="297"/>
      <c r="H868" s="297"/>
      <c r="I868" s="297"/>
      <c r="J868" s="297"/>
      <c r="K868" s="297"/>
      <c r="L868" s="297"/>
      <c r="M868" s="297"/>
      <c r="N868" s="297">
        <v>3</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29"/>
      <c r="B869" s="296" t="s">
        <v>343</v>
      </c>
      <c r="C869" s="293" t="s">
        <v>164</v>
      </c>
      <c r="D869" s="297"/>
      <c r="E869" s="297"/>
      <c r="F869" s="297"/>
      <c r="G869" s="297"/>
      <c r="H869" s="297"/>
      <c r="I869" s="297"/>
      <c r="J869" s="297"/>
      <c r="K869" s="297"/>
      <c r="L869" s="297"/>
      <c r="M869" s="297"/>
      <c r="N869" s="297">
        <f>N868</f>
        <v>3</v>
      </c>
      <c r="O869" s="297"/>
      <c r="P869" s="297"/>
      <c r="Q869" s="297"/>
      <c r="R869" s="297"/>
      <c r="S869" s="297"/>
      <c r="T869" s="297"/>
      <c r="U869" s="297"/>
      <c r="V869" s="297"/>
      <c r="W869" s="297"/>
      <c r="X869" s="297"/>
      <c r="Y869" s="413">
        <f>Y868</f>
        <v>0</v>
      </c>
      <c r="Z869" s="413">
        <f t="shared" ref="Z869" si="2573">Z868</f>
        <v>0</v>
      </c>
      <c r="AA869" s="413">
        <f t="shared" ref="AA869" si="2574">AA868</f>
        <v>0</v>
      </c>
      <c r="AB869" s="413">
        <f t="shared" ref="AB869" si="2575">AB868</f>
        <v>0</v>
      </c>
      <c r="AC869" s="413">
        <f t="shared" ref="AC869" si="2576">AC868</f>
        <v>0</v>
      </c>
      <c r="AD869" s="413">
        <f t="shared" ref="AD869" si="2577">AD868</f>
        <v>0</v>
      </c>
      <c r="AE869" s="413">
        <f t="shared" ref="AE869" si="2578">AE868</f>
        <v>0</v>
      </c>
      <c r="AF869" s="413">
        <f t="shared" ref="AF869" si="2579">AF868</f>
        <v>0</v>
      </c>
      <c r="AG869" s="413">
        <f t="shared" ref="AG869" si="2580">AG868</f>
        <v>0</v>
      </c>
      <c r="AH869" s="413">
        <f t="shared" ref="AH869" si="2581">AH868</f>
        <v>0</v>
      </c>
      <c r="AI869" s="413">
        <f t="shared" ref="AI869" si="2582">AI868</f>
        <v>0</v>
      </c>
      <c r="AJ869" s="413">
        <f t="shared" ref="AJ869" si="2583">AJ868</f>
        <v>0</v>
      </c>
      <c r="AK869" s="413">
        <f t="shared" ref="AK869" si="2584">AK868</f>
        <v>0</v>
      </c>
      <c r="AL869" s="413">
        <f t="shared" ref="AL869" si="2585">AL868</f>
        <v>0</v>
      </c>
      <c r="AM869" s="308"/>
    </row>
    <row r="870" spans="1:39" hidden="1" outlineLevel="1">
      <c r="A870" s="529"/>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29">
        <v>30</v>
      </c>
      <c r="B871" s="430" t="s">
        <v>123</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29"/>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586">Z871</f>
        <v>0</v>
      </c>
      <c r="AA872" s="413">
        <f t="shared" ref="AA872" si="2587">AA871</f>
        <v>0</v>
      </c>
      <c r="AB872" s="413">
        <f t="shared" ref="AB872" si="2588">AB871</f>
        <v>0</v>
      </c>
      <c r="AC872" s="413">
        <f t="shared" ref="AC872" si="2589">AC871</f>
        <v>0</v>
      </c>
      <c r="AD872" s="413">
        <f t="shared" ref="AD872" si="2590">AD871</f>
        <v>0</v>
      </c>
      <c r="AE872" s="413">
        <f t="shared" ref="AE872" si="2591">AE871</f>
        <v>0</v>
      </c>
      <c r="AF872" s="413">
        <f t="shared" ref="AF872" si="2592">AF871</f>
        <v>0</v>
      </c>
      <c r="AG872" s="413">
        <f t="shared" ref="AG872" si="2593">AG871</f>
        <v>0</v>
      </c>
      <c r="AH872" s="413">
        <f t="shared" ref="AH872" si="2594">AH871</f>
        <v>0</v>
      </c>
      <c r="AI872" s="413">
        <f t="shared" ref="AI872" si="2595">AI871</f>
        <v>0</v>
      </c>
      <c r="AJ872" s="413">
        <f t="shared" ref="AJ872" si="2596">AJ871</f>
        <v>0</v>
      </c>
      <c r="AK872" s="413">
        <f t="shared" ref="AK872" si="2597">AK871</f>
        <v>0</v>
      </c>
      <c r="AL872" s="413">
        <f t="shared" ref="AL872" si="2598">AL871</f>
        <v>0</v>
      </c>
      <c r="AM872" s="308"/>
    </row>
    <row r="873" spans="1:39" hidden="1" outlineLevel="1">
      <c r="A873" s="529"/>
      <c r="B873" s="296"/>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30" hidden="1" outlineLevel="1">
      <c r="A874" s="529">
        <v>31</v>
      </c>
      <c r="B874" s="430" t="s">
        <v>124</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idden="1" outlineLevel="1">
      <c r="A875" s="529"/>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599">Z874</f>
        <v>0</v>
      </c>
      <c r="AA875" s="413">
        <f t="shared" ref="AA875" si="2600">AA874</f>
        <v>0</v>
      </c>
      <c r="AB875" s="413">
        <f t="shared" ref="AB875" si="2601">AB874</f>
        <v>0</v>
      </c>
      <c r="AC875" s="413">
        <f t="shared" ref="AC875" si="2602">AC874</f>
        <v>0</v>
      </c>
      <c r="AD875" s="413">
        <f t="shared" ref="AD875" si="2603">AD874</f>
        <v>0</v>
      </c>
      <c r="AE875" s="413">
        <f t="shared" ref="AE875" si="2604">AE874</f>
        <v>0</v>
      </c>
      <c r="AF875" s="413">
        <f t="shared" ref="AF875" si="2605">AF874</f>
        <v>0</v>
      </c>
      <c r="AG875" s="413">
        <f t="shared" ref="AG875" si="2606">AG874</f>
        <v>0</v>
      </c>
      <c r="AH875" s="413">
        <f t="shared" ref="AH875" si="2607">AH874</f>
        <v>0</v>
      </c>
      <c r="AI875" s="413">
        <f t="shared" ref="AI875" si="2608">AI874</f>
        <v>0</v>
      </c>
      <c r="AJ875" s="413">
        <f t="shared" ref="AJ875" si="2609">AJ874</f>
        <v>0</v>
      </c>
      <c r="AK875" s="413">
        <f t="shared" ref="AK875" si="2610">AK874</f>
        <v>0</v>
      </c>
      <c r="AL875" s="413">
        <f t="shared" ref="AL875" si="2611">AL874</f>
        <v>0</v>
      </c>
      <c r="AM875" s="308"/>
    </row>
    <row r="876" spans="1:39" hidden="1" outlineLevel="1">
      <c r="A876" s="529"/>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30" hidden="1" outlineLevel="1">
      <c r="A877" s="529">
        <v>32</v>
      </c>
      <c r="B877" s="430" t="s">
        <v>125</v>
      </c>
      <c r="C877" s="293" t="s">
        <v>25</v>
      </c>
      <c r="D877" s="297"/>
      <c r="E877" s="297"/>
      <c r="F877" s="297"/>
      <c r="G877" s="297"/>
      <c r="H877" s="297"/>
      <c r="I877" s="297"/>
      <c r="J877" s="297"/>
      <c r="K877" s="297"/>
      <c r="L877" s="297"/>
      <c r="M877" s="297"/>
      <c r="N877" s="297">
        <v>12</v>
      </c>
      <c r="O877" s="297"/>
      <c r="P877" s="297"/>
      <c r="Q877" s="297"/>
      <c r="R877" s="297"/>
      <c r="S877" s="297"/>
      <c r="T877" s="297"/>
      <c r="U877" s="297"/>
      <c r="V877" s="297"/>
      <c r="W877" s="297"/>
      <c r="X877" s="297"/>
      <c r="Y877" s="428"/>
      <c r="Z877" s="417"/>
      <c r="AA877" s="417"/>
      <c r="AB877" s="417"/>
      <c r="AC877" s="417"/>
      <c r="AD877" s="417"/>
      <c r="AE877" s="417"/>
      <c r="AF877" s="417"/>
      <c r="AG877" s="417"/>
      <c r="AH877" s="417"/>
      <c r="AI877" s="417"/>
      <c r="AJ877" s="417"/>
      <c r="AK877" s="417"/>
      <c r="AL877" s="417"/>
      <c r="AM877" s="298">
        <f>SUM(Y877:AL877)</f>
        <v>0</v>
      </c>
    </row>
    <row r="878" spans="1:39" hidden="1" outlineLevel="1">
      <c r="A878" s="529"/>
      <c r="B878" s="296" t="s">
        <v>343</v>
      </c>
      <c r="C878" s="293" t="s">
        <v>164</v>
      </c>
      <c r="D878" s="297"/>
      <c r="E878" s="297"/>
      <c r="F878" s="297"/>
      <c r="G878" s="297"/>
      <c r="H878" s="297"/>
      <c r="I878" s="297"/>
      <c r="J878" s="297"/>
      <c r="K878" s="297"/>
      <c r="L878" s="297"/>
      <c r="M878" s="297"/>
      <c r="N878" s="297">
        <f>N877</f>
        <v>12</v>
      </c>
      <c r="O878" s="297"/>
      <c r="P878" s="297"/>
      <c r="Q878" s="297"/>
      <c r="R878" s="297"/>
      <c r="S878" s="297"/>
      <c r="T878" s="297"/>
      <c r="U878" s="297"/>
      <c r="V878" s="297"/>
      <c r="W878" s="297"/>
      <c r="X878" s="297"/>
      <c r="Y878" s="413">
        <f>Y877</f>
        <v>0</v>
      </c>
      <c r="Z878" s="413">
        <f t="shared" ref="Z878" si="2612">Z877</f>
        <v>0</v>
      </c>
      <c r="AA878" s="413">
        <f t="shared" ref="AA878" si="2613">AA877</f>
        <v>0</v>
      </c>
      <c r="AB878" s="413">
        <f t="shared" ref="AB878" si="2614">AB877</f>
        <v>0</v>
      </c>
      <c r="AC878" s="413">
        <f t="shared" ref="AC878" si="2615">AC877</f>
        <v>0</v>
      </c>
      <c r="AD878" s="413">
        <f t="shared" ref="AD878" si="2616">AD877</f>
        <v>0</v>
      </c>
      <c r="AE878" s="413">
        <f t="shared" ref="AE878" si="2617">AE877</f>
        <v>0</v>
      </c>
      <c r="AF878" s="413">
        <f t="shared" ref="AF878" si="2618">AF877</f>
        <v>0</v>
      </c>
      <c r="AG878" s="413">
        <f t="shared" ref="AG878" si="2619">AG877</f>
        <v>0</v>
      </c>
      <c r="AH878" s="413">
        <f t="shared" ref="AH878" si="2620">AH877</f>
        <v>0</v>
      </c>
      <c r="AI878" s="413">
        <f t="shared" ref="AI878" si="2621">AI877</f>
        <v>0</v>
      </c>
      <c r="AJ878" s="413">
        <f t="shared" ref="AJ878" si="2622">AJ877</f>
        <v>0</v>
      </c>
      <c r="AK878" s="413">
        <f t="shared" ref="AK878" si="2623">AK877</f>
        <v>0</v>
      </c>
      <c r="AL878" s="413">
        <f>AL877</f>
        <v>0</v>
      </c>
      <c r="AM878" s="308"/>
    </row>
    <row r="879" spans="1:39" hidden="1" outlineLevel="1">
      <c r="A879" s="529"/>
      <c r="B879" s="430"/>
      <c r="C879" s="293"/>
      <c r="D879" s="293"/>
      <c r="E879" s="293"/>
      <c r="F879" s="293"/>
      <c r="G879" s="293"/>
      <c r="H879" s="293"/>
      <c r="I879" s="293"/>
      <c r="J879" s="293"/>
      <c r="K879" s="293"/>
      <c r="L879" s="293"/>
      <c r="M879" s="293"/>
      <c r="N879" s="293"/>
      <c r="O879" s="293"/>
      <c r="P879" s="293"/>
      <c r="Q879" s="293"/>
      <c r="R879" s="293"/>
      <c r="S879" s="293"/>
      <c r="T879" s="293"/>
      <c r="U879" s="293"/>
      <c r="V879" s="293"/>
      <c r="W879" s="293"/>
      <c r="X879" s="293"/>
      <c r="Y879" s="414"/>
      <c r="Z879" s="427"/>
      <c r="AA879" s="427"/>
      <c r="AB879" s="427"/>
      <c r="AC879" s="427"/>
      <c r="AD879" s="427"/>
      <c r="AE879" s="427"/>
      <c r="AF879" s="427"/>
      <c r="AG879" s="427"/>
      <c r="AH879" s="427"/>
      <c r="AI879" s="427"/>
      <c r="AJ879" s="427"/>
      <c r="AK879" s="427"/>
      <c r="AL879" s="427"/>
      <c r="AM879" s="308"/>
    </row>
    <row r="880" spans="1:39" ht="15.75" hidden="1" outlineLevel="1">
      <c r="A880" s="529"/>
      <c r="B880" s="290" t="s">
        <v>502</v>
      </c>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29">
        <v>33</v>
      </c>
      <c r="B881" s="430" t="s">
        <v>126</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29"/>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24">Z881</f>
        <v>0</v>
      </c>
      <c r="AA882" s="413">
        <f t="shared" ref="AA882" si="2625">AA881</f>
        <v>0</v>
      </c>
      <c r="AB882" s="413">
        <f t="shared" ref="AB882" si="2626">AB881</f>
        <v>0</v>
      </c>
      <c r="AC882" s="413">
        <f t="shared" ref="AC882" si="2627">AC881</f>
        <v>0</v>
      </c>
      <c r="AD882" s="413">
        <f t="shared" ref="AD882" si="2628">AD881</f>
        <v>0</v>
      </c>
      <c r="AE882" s="413">
        <f t="shared" ref="AE882" si="2629">AE881</f>
        <v>0</v>
      </c>
      <c r="AF882" s="413">
        <f t="shared" ref="AF882" si="2630">AF881</f>
        <v>0</v>
      </c>
      <c r="AG882" s="413">
        <f t="shared" ref="AG882" si="2631">AG881</f>
        <v>0</v>
      </c>
      <c r="AH882" s="413">
        <f t="shared" ref="AH882" si="2632">AH881</f>
        <v>0</v>
      </c>
      <c r="AI882" s="413">
        <f t="shared" ref="AI882" si="2633">AI881</f>
        <v>0</v>
      </c>
      <c r="AJ882" s="413">
        <f t="shared" ref="AJ882" si="2634">AJ881</f>
        <v>0</v>
      </c>
      <c r="AK882" s="413">
        <f t="shared" ref="AK882" si="2635">AK881</f>
        <v>0</v>
      </c>
      <c r="AL882" s="413">
        <f t="shared" ref="AL882" si="2636">AL881</f>
        <v>0</v>
      </c>
      <c r="AM882" s="308"/>
    </row>
    <row r="883" spans="1:39" hidden="1" outlineLevel="1">
      <c r="A883" s="529"/>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idden="1" outlineLevel="1">
      <c r="A884" s="529">
        <v>34</v>
      </c>
      <c r="B884" s="430" t="s">
        <v>127</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idden="1" outlineLevel="1">
      <c r="A885" s="529"/>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37">Z884</f>
        <v>0</v>
      </c>
      <c r="AA885" s="413">
        <f t="shared" ref="AA885" si="2638">AA884</f>
        <v>0</v>
      </c>
      <c r="AB885" s="413">
        <f t="shared" ref="AB885" si="2639">AB884</f>
        <v>0</v>
      </c>
      <c r="AC885" s="413">
        <f t="shared" ref="AC885" si="2640">AC884</f>
        <v>0</v>
      </c>
      <c r="AD885" s="413">
        <f t="shared" ref="AD885" si="2641">AD884</f>
        <v>0</v>
      </c>
      <c r="AE885" s="413">
        <f t="shared" ref="AE885" si="2642">AE884</f>
        <v>0</v>
      </c>
      <c r="AF885" s="413">
        <f t="shared" ref="AF885" si="2643">AF884</f>
        <v>0</v>
      </c>
      <c r="AG885" s="413">
        <f t="shared" ref="AG885" si="2644">AG884</f>
        <v>0</v>
      </c>
      <c r="AH885" s="413">
        <f t="shared" ref="AH885" si="2645">AH884</f>
        <v>0</v>
      </c>
      <c r="AI885" s="413">
        <f t="shared" ref="AI885" si="2646">AI884</f>
        <v>0</v>
      </c>
      <c r="AJ885" s="413">
        <f t="shared" ref="AJ885" si="2647">AJ884</f>
        <v>0</v>
      </c>
      <c r="AK885" s="413">
        <f t="shared" ref="AK885" si="2648">AK884</f>
        <v>0</v>
      </c>
      <c r="AL885" s="413">
        <f t="shared" ref="AL885" si="2649">AL884</f>
        <v>0</v>
      </c>
      <c r="AM885" s="308"/>
    </row>
    <row r="886" spans="1:39" hidden="1" outlineLevel="1">
      <c r="A886" s="529"/>
      <c r="B886" s="430"/>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idden="1" outlineLevel="1">
      <c r="A887" s="529">
        <v>35</v>
      </c>
      <c r="B887" s="430" t="s">
        <v>128</v>
      </c>
      <c r="C887" s="293" t="s">
        <v>25</v>
      </c>
      <c r="D887" s="297"/>
      <c r="E887" s="297"/>
      <c r="F887" s="297"/>
      <c r="G887" s="297"/>
      <c r="H887" s="297"/>
      <c r="I887" s="297"/>
      <c r="J887" s="297"/>
      <c r="K887" s="297"/>
      <c r="L887" s="297"/>
      <c r="M887" s="297"/>
      <c r="N887" s="297">
        <v>0</v>
      </c>
      <c r="O887" s="297"/>
      <c r="P887" s="297"/>
      <c r="Q887" s="297"/>
      <c r="R887" s="297"/>
      <c r="S887" s="297"/>
      <c r="T887" s="297"/>
      <c r="U887" s="297"/>
      <c r="V887" s="297"/>
      <c r="W887" s="297"/>
      <c r="X887" s="297"/>
      <c r="Y887" s="428"/>
      <c r="Z887" s="417"/>
      <c r="AA887" s="417"/>
      <c r="AB887" s="417"/>
      <c r="AC887" s="417"/>
      <c r="AD887" s="417"/>
      <c r="AE887" s="417"/>
      <c r="AF887" s="417"/>
      <c r="AG887" s="417"/>
      <c r="AH887" s="417"/>
      <c r="AI887" s="417"/>
      <c r="AJ887" s="417"/>
      <c r="AK887" s="417"/>
      <c r="AL887" s="417"/>
      <c r="AM887" s="298">
        <f>SUM(Y887:AL887)</f>
        <v>0</v>
      </c>
    </row>
    <row r="888" spans="1:39" hidden="1" outlineLevel="1">
      <c r="A888" s="529"/>
      <c r="B888" s="296" t="s">
        <v>343</v>
      </c>
      <c r="C888" s="293" t="s">
        <v>164</v>
      </c>
      <c r="D888" s="297"/>
      <c r="E888" s="297"/>
      <c r="F888" s="297"/>
      <c r="G888" s="297"/>
      <c r="H888" s="297"/>
      <c r="I888" s="297"/>
      <c r="J888" s="297"/>
      <c r="K888" s="297"/>
      <c r="L888" s="297"/>
      <c r="M888" s="297"/>
      <c r="N888" s="297">
        <f>N887</f>
        <v>0</v>
      </c>
      <c r="O888" s="297"/>
      <c r="P888" s="297"/>
      <c r="Q888" s="297"/>
      <c r="R888" s="297"/>
      <c r="S888" s="297"/>
      <c r="T888" s="297"/>
      <c r="U888" s="297"/>
      <c r="V888" s="297"/>
      <c r="W888" s="297"/>
      <c r="X888" s="297"/>
      <c r="Y888" s="413">
        <f>Y887</f>
        <v>0</v>
      </c>
      <c r="Z888" s="413">
        <f t="shared" ref="Z888" si="2650">Z887</f>
        <v>0</v>
      </c>
      <c r="AA888" s="413">
        <f t="shared" ref="AA888" si="2651">AA887</f>
        <v>0</v>
      </c>
      <c r="AB888" s="413">
        <f t="shared" ref="AB888" si="2652">AB887</f>
        <v>0</v>
      </c>
      <c r="AC888" s="413">
        <f t="shared" ref="AC888" si="2653">AC887</f>
        <v>0</v>
      </c>
      <c r="AD888" s="413">
        <f t="shared" ref="AD888" si="2654">AD887</f>
        <v>0</v>
      </c>
      <c r="AE888" s="413">
        <f t="shared" ref="AE888" si="2655">AE887</f>
        <v>0</v>
      </c>
      <c r="AF888" s="413">
        <f t="shared" ref="AF888" si="2656">AF887</f>
        <v>0</v>
      </c>
      <c r="AG888" s="413">
        <f t="shared" ref="AG888" si="2657">AG887</f>
        <v>0</v>
      </c>
      <c r="AH888" s="413">
        <f t="shared" ref="AH888" si="2658">AH887</f>
        <v>0</v>
      </c>
      <c r="AI888" s="413">
        <f t="shared" ref="AI888" si="2659">AI887</f>
        <v>0</v>
      </c>
      <c r="AJ888" s="413">
        <f t="shared" ref="AJ888" si="2660">AJ887</f>
        <v>0</v>
      </c>
      <c r="AK888" s="413">
        <f t="shared" ref="AK888" si="2661">AK887</f>
        <v>0</v>
      </c>
      <c r="AL888" s="413">
        <f t="shared" ref="AL888" si="2662">AL887</f>
        <v>0</v>
      </c>
      <c r="AM888" s="308"/>
    </row>
    <row r="889" spans="1:39" hidden="1" outlineLevel="1">
      <c r="A889" s="529"/>
      <c r="B889" s="433"/>
      <c r="C889" s="293"/>
      <c r="D889" s="293"/>
      <c r="E889" s="293"/>
      <c r="F889" s="293"/>
      <c r="G889" s="293"/>
      <c r="H889" s="293"/>
      <c r="I889" s="293"/>
      <c r="J889" s="293"/>
      <c r="K889" s="293"/>
      <c r="L889" s="293"/>
      <c r="M889" s="293"/>
      <c r="N889" s="293"/>
      <c r="O889" s="293"/>
      <c r="P889" s="293"/>
      <c r="Q889" s="293"/>
      <c r="R889" s="293"/>
      <c r="S889" s="293"/>
      <c r="T889" s="293"/>
      <c r="U889" s="293"/>
      <c r="V889" s="293"/>
      <c r="W889" s="293"/>
      <c r="X889" s="293"/>
      <c r="Y889" s="414"/>
      <c r="Z889" s="427"/>
      <c r="AA889" s="427"/>
      <c r="AB889" s="427"/>
      <c r="AC889" s="427"/>
      <c r="AD889" s="427"/>
      <c r="AE889" s="427"/>
      <c r="AF889" s="427"/>
      <c r="AG889" s="427"/>
      <c r="AH889" s="427"/>
      <c r="AI889" s="427"/>
      <c r="AJ889" s="427"/>
      <c r="AK889" s="427"/>
      <c r="AL889" s="427"/>
      <c r="AM889" s="308"/>
    </row>
    <row r="890" spans="1:39" ht="15.75" hidden="1" outlineLevel="1">
      <c r="A890" s="529"/>
      <c r="B890" s="290" t="s">
        <v>503</v>
      </c>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45" hidden="1" outlineLevel="1">
      <c r="A891" s="529">
        <v>36</v>
      </c>
      <c r="B891" s="430" t="s">
        <v>129</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29"/>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63">Z891</f>
        <v>0</v>
      </c>
      <c r="AA892" s="413">
        <f t="shared" ref="AA892" si="2664">AA891</f>
        <v>0</v>
      </c>
      <c r="AB892" s="413">
        <f t="shared" ref="AB892" si="2665">AB891</f>
        <v>0</v>
      </c>
      <c r="AC892" s="413">
        <f t="shared" ref="AC892" si="2666">AC891</f>
        <v>0</v>
      </c>
      <c r="AD892" s="413">
        <f t="shared" ref="AD892" si="2667">AD891</f>
        <v>0</v>
      </c>
      <c r="AE892" s="413">
        <f t="shared" ref="AE892" si="2668">AE891</f>
        <v>0</v>
      </c>
      <c r="AF892" s="413">
        <f t="shared" ref="AF892" si="2669">AF891</f>
        <v>0</v>
      </c>
      <c r="AG892" s="413">
        <f t="shared" ref="AG892" si="2670">AG891</f>
        <v>0</v>
      </c>
      <c r="AH892" s="413">
        <f t="shared" ref="AH892" si="2671">AH891</f>
        <v>0</v>
      </c>
      <c r="AI892" s="413">
        <f t="shared" ref="AI892" si="2672">AI891</f>
        <v>0</v>
      </c>
      <c r="AJ892" s="413">
        <f t="shared" ref="AJ892" si="2673">AJ891</f>
        <v>0</v>
      </c>
      <c r="AK892" s="413">
        <f t="shared" ref="AK892" si="2674">AK891</f>
        <v>0</v>
      </c>
      <c r="AL892" s="413">
        <f t="shared" ref="AL892" si="2675">AL891</f>
        <v>0</v>
      </c>
      <c r="AM892" s="308"/>
    </row>
    <row r="893" spans="1:39" hidden="1" outlineLevel="1">
      <c r="A893" s="529"/>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29">
        <v>37</v>
      </c>
      <c r="B894" s="430" t="s">
        <v>130</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29"/>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676">Z894</f>
        <v>0</v>
      </c>
      <c r="AA895" s="413">
        <f t="shared" ref="AA895" si="2677">AA894</f>
        <v>0</v>
      </c>
      <c r="AB895" s="413">
        <f t="shared" ref="AB895" si="2678">AB894</f>
        <v>0</v>
      </c>
      <c r="AC895" s="413">
        <f t="shared" ref="AC895" si="2679">AC894</f>
        <v>0</v>
      </c>
      <c r="AD895" s="413">
        <f t="shared" ref="AD895" si="2680">AD894</f>
        <v>0</v>
      </c>
      <c r="AE895" s="413">
        <f t="shared" ref="AE895" si="2681">AE894</f>
        <v>0</v>
      </c>
      <c r="AF895" s="413">
        <f t="shared" ref="AF895" si="2682">AF894</f>
        <v>0</v>
      </c>
      <c r="AG895" s="413">
        <f t="shared" ref="AG895" si="2683">AG894</f>
        <v>0</v>
      </c>
      <c r="AH895" s="413">
        <f t="shared" ref="AH895" si="2684">AH894</f>
        <v>0</v>
      </c>
      <c r="AI895" s="413">
        <f t="shared" ref="AI895" si="2685">AI894</f>
        <v>0</v>
      </c>
      <c r="AJ895" s="413">
        <f t="shared" ref="AJ895" si="2686">AJ894</f>
        <v>0</v>
      </c>
      <c r="AK895" s="413">
        <f t="shared" ref="AK895" si="2687">AK894</f>
        <v>0</v>
      </c>
      <c r="AL895" s="413">
        <f t="shared" ref="AL895" si="2688">AL894</f>
        <v>0</v>
      </c>
      <c r="AM895" s="308"/>
    </row>
    <row r="896" spans="1:39" hidden="1" outlineLevel="1">
      <c r="A896" s="529"/>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idden="1" outlineLevel="1">
      <c r="A897" s="529">
        <v>38</v>
      </c>
      <c r="B897" s="430" t="s">
        <v>131</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29"/>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689">Z897</f>
        <v>0</v>
      </c>
      <c r="AA898" s="413">
        <f t="shared" ref="AA898" si="2690">AA897</f>
        <v>0</v>
      </c>
      <c r="AB898" s="413">
        <f t="shared" ref="AB898" si="2691">AB897</f>
        <v>0</v>
      </c>
      <c r="AC898" s="413">
        <f t="shared" ref="AC898" si="2692">AC897</f>
        <v>0</v>
      </c>
      <c r="AD898" s="413">
        <f t="shared" ref="AD898" si="2693">AD897</f>
        <v>0</v>
      </c>
      <c r="AE898" s="413">
        <f t="shared" ref="AE898" si="2694">AE897</f>
        <v>0</v>
      </c>
      <c r="AF898" s="413">
        <f t="shared" ref="AF898" si="2695">AF897</f>
        <v>0</v>
      </c>
      <c r="AG898" s="413">
        <f t="shared" ref="AG898" si="2696">AG897</f>
        <v>0</v>
      </c>
      <c r="AH898" s="413">
        <f t="shared" ref="AH898" si="2697">AH897</f>
        <v>0</v>
      </c>
      <c r="AI898" s="413">
        <f t="shared" ref="AI898" si="2698">AI897</f>
        <v>0</v>
      </c>
      <c r="AJ898" s="413">
        <f t="shared" ref="AJ898" si="2699">AJ897</f>
        <v>0</v>
      </c>
      <c r="AK898" s="413">
        <f t="shared" ref="AK898" si="2700">AK897</f>
        <v>0</v>
      </c>
      <c r="AL898" s="413">
        <f t="shared" ref="AL898" si="2701">AL897</f>
        <v>0</v>
      </c>
      <c r="AM898" s="308"/>
    </row>
    <row r="899" spans="1:39" hidden="1" outlineLevel="1">
      <c r="A899" s="529"/>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0" hidden="1" outlineLevel="1">
      <c r="A900" s="529">
        <v>39</v>
      </c>
      <c r="B900" s="430" t="s">
        <v>132</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29"/>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02">Z900</f>
        <v>0</v>
      </c>
      <c r="AA901" s="413">
        <f t="shared" ref="AA901" si="2703">AA900</f>
        <v>0</v>
      </c>
      <c r="AB901" s="413">
        <f t="shared" ref="AB901" si="2704">AB900</f>
        <v>0</v>
      </c>
      <c r="AC901" s="413">
        <f t="shared" ref="AC901" si="2705">AC900</f>
        <v>0</v>
      </c>
      <c r="AD901" s="413">
        <f t="shared" ref="AD901" si="2706">AD900</f>
        <v>0</v>
      </c>
      <c r="AE901" s="413">
        <f t="shared" ref="AE901" si="2707">AE900</f>
        <v>0</v>
      </c>
      <c r="AF901" s="413">
        <f t="shared" ref="AF901" si="2708">AF900</f>
        <v>0</v>
      </c>
      <c r="AG901" s="413">
        <f t="shared" ref="AG901" si="2709">AG900</f>
        <v>0</v>
      </c>
      <c r="AH901" s="413">
        <f t="shared" ref="AH901" si="2710">AH900</f>
        <v>0</v>
      </c>
      <c r="AI901" s="413">
        <f t="shared" ref="AI901" si="2711">AI900</f>
        <v>0</v>
      </c>
      <c r="AJ901" s="413">
        <f t="shared" ref="AJ901" si="2712">AJ900</f>
        <v>0</v>
      </c>
      <c r="AK901" s="413">
        <f t="shared" ref="AK901" si="2713">AK900</f>
        <v>0</v>
      </c>
      <c r="AL901" s="413">
        <f t="shared" ref="AL901" si="2714">AL900</f>
        <v>0</v>
      </c>
      <c r="AM901" s="308"/>
    </row>
    <row r="902" spans="1:39" hidden="1" outlineLevel="1">
      <c r="A902" s="529"/>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30" hidden="1" outlineLevel="1">
      <c r="A903" s="529">
        <v>40</v>
      </c>
      <c r="B903" s="430" t="s">
        <v>133</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29"/>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15">Z903</f>
        <v>0</v>
      </c>
      <c r="AA904" s="413">
        <f t="shared" ref="AA904" si="2716">AA903</f>
        <v>0</v>
      </c>
      <c r="AB904" s="413">
        <f t="shared" ref="AB904" si="2717">AB903</f>
        <v>0</v>
      </c>
      <c r="AC904" s="413">
        <f t="shared" ref="AC904" si="2718">AC903</f>
        <v>0</v>
      </c>
      <c r="AD904" s="413">
        <f t="shared" ref="AD904" si="2719">AD903</f>
        <v>0</v>
      </c>
      <c r="AE904" s="413">
        <f t="shared" ref="AE904" si="2720">AE903</f>
        <v>0</v>
      </c>
      <c r="AF904" s="413">
        <f t="shared" ref="AF904" si="2721">AF903</f>
        <v>0</v>
      </c>
      <c r="AG904" s="413">
        <f t="shared" ref="AG904" si="2722">AG903</f>
        <v>0</v>
      </c>
      <c r="AH904" s="413">
        <f t="shared" ref="AH904" si="2723">AH903</f>
        <v>0</v>
      </c>
      <c r="AI904" s="413">
        <f t="shared" ref="AI904" si="2724">AI903</f>
        <v>0</v>
      </c>
      <c r="AJ904" s="413">
        <f t="shared" ref="AJ904" si="2725">AJ903</f>
        <v>0</v>
      </c>
      <c r="AK904" s="413">
        <f t="shared" ref="AK904" si="2726">AK903</f>
        <v>0</v>
      </c>
      <c r="AL904" s="413">
        <f t="shared" ref="AL904" si="2727">AL903</f>
        <v>0</v>
      </c>
      <c r="AM904" s="308"/>
    </row>
    <row r="905" spans="1:39" hidden="1" outlineLevel="1">
      <c r="A905" s="529"/>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45" hidden="1" outlineLevel="1">
      <c r="A906" s="529">
        <v>41</v>
      </c>
      <c r="B906" s="430" t="s">
        <v>134</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29"/>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28">Z906</f>
        <v>0</v>
      </c>
      <c r="AA907" s="413">
        <f t="shared" ref="AA907" si="2729">AA906</f>
        <v>0</v>
      </c>
      <c r="AB907" s="413">
        <f t="shared" ref="AB907" si="2730">AB906</f>
        <v>0</v>
      </c>
      <c r="AC907" s="413">
        <f t="shared" ref="AC907" si="2731">AC906</f>
        <v>0</v>
      </c>
      <c r="AD907" s="413">
        <f t="shared" ref="AD907" si="2732">AD906</f>
        <v>0</v>
      </c>
      <c r="AE907" s="413">
        <f t="shared" ref="AE907" si="2733">AE906</f>
        <v>0</v>
      </c>
      <c r="AF907" s="413">
        <f t="shared" ref="AF907" si="2734">AF906</f>
        <v>0</v>
      </c>
      <c r="AG907" s="413">
        <f t="shared" ref="AG907" si="2735">AG906</f>
        <v>0</v>
      </c>
      <c r="AH907" s="413">
        <f t="shared" ref="AH907" si="2736">AH906</f>
        <v>0</v>
      </c>
      <c r="AI907" s="413">
        <f t="shared" ref="AI907" si="2737">AI906</f>
        <v>0</v>
      </c>
      <c r="AJ907" s="413">
        <f t="shared" ref="AJ907" si="2738">AJ906</f>
        <v>0</v>
      </c>
      <c r="AK907" s="413">
        <f t="shared" ref="AK907" si="2739">AK906</f>
        <v>0</v>
      </c>
      <c r="AL907" s="413">
        <f t="shared" ref="AL907" si="2740">AL906</f>
        <v>0</v>
      </c>
      <c r="AM907" s="308"/>
    </row>
    <row r="908" spans="1:39" hidden="1" outlineLevel="1">
      <c r="A908" s="529"/>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29">
        <v>42</v>
      </c>
      <c r="B909" s="430" t="s">
        <v>135</v>
      </c>
      <c r="C909" s="293" t="s">
        <v>25</v>
      </c>
      <c r="D909" s="297"/>
      <c r="E909" s="297"/>
      <c r="F909" s="297"/>
      <c r="G909" s="297"/>
      <c r="H909" s="297"/>
      <c r="I909" s="297"/>
      <c r="J909" s="297"/>
      <c r="K909" s="297"/>
      <c r="L909" s="297"/>
      <c r="M909" s="297"/>
      <c r="N909" s="293"/>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29"/>
      <c r="B910" s="296" t="s">
        <v>343</v>
      </c>
      <c r="C910" s="293" t="s">
        <v>164</v>
      </c>
      <c r="D910" s="297"/>
      <c r="E910" s="297"/>
      <c r="F910" s="297"/>
      <c r="G910" s="297"/>
      <c r="H910" s="297"/>
      <c r="I910" s="297"/>
      <c r="J910" s="297"/>
      <c r="K910" s="297"/>
      <c r="L910" s="297"/>
      <c r="M910" s="297"/>
      <c r="N910" s="470"/>
      <c r="O910" s="297"/>
      <c r="P910" s="297"/>
      <c r="Q910" s="297"/>
      <c r="R910" s="297"/>
      <c r="S910" s="297"/>
      <c r="T910" s="297"/>
      <c r="U910" s="297"/>
      <c r="V910" s="297"/>
      <c r="W910" s="297"/>
      <c r="X910" s="297"/>
      <c r="Y910" s="413">
        <f>Y909</f>
        <v>0</v>
      </c>
      <c r="Z910" s="413">
        <f t="shared" ref="Z910" si="2741">Z909</f>
        <v>0</v>
      </c>
      <c r="AA910" s="413">
        <f t="shared" ref="AA910" si="2742">AA909</f>
        <v>0</v>
      </c>
      <c r="AB910" s="413">
        <f t="shared" ref="AB910" si="2743">AB909</f>
        <v>0</v>
      </c>
      <c r="AC910" s="413">
        <f t="shared" ref="AC910" si="2744">AC909</f>
        <v>0</v>
      </c>
      <c r="AD910" s="413">
        <f t="shared" ref="AD910" si="2745">AD909</f>
        <v>0</v>
      </c>
      <c r="AE910" s="413">
        <f t="shared" ref="AE910" si="2746">AE909</f>
        <v>0</v>
      </c>
      <c r="AF910" s="413">
        <f t="shared" ref="AF910" si="2747">AF909</f>
        <v>0</v>
      </c>
      <c r="AG910" s="413">
        <f t="shared" ref="AG910" si="2748">AG909</f>
        <v>0</v>
      </c>
      <c r="AH910" s="413">
        <f t="shared" ref="AH910" si="2749">AH909</f>
        <v>0</v>
      </c>
      <c r="AI910" s="413">
        <f t="shared" ref="AI910" si="2750">AI909</f>
        <v>0</v>
      </c>
      <c r="AJ910" s="413">
        <f t="shared" ref="AJ910" si="2751">AJ909</f>
        <v>0</v>
      </c>
      <c r="AK910" s="413">
        <f t="shared" ref="AK910" si="2752">AK909</f>
        <v>0</v>
      </c>
      <c r="AL910" s="413">
        <f t="shared" ref="AL910" si="2753">AL909</f>
        <v>0</v>
      </c>
      <c r="AM910" s="308"/>
    </row>
    <row r="911" spans="1:39" hidden="1" outlineLevel="1">
      <c r="A911" s="529"/>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29">
        <v>43</v>
      </c>
      <c r="B912" s="430" t="s">
        <v>136</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29"/>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54">Z912</f>
        <v>0</v>
      </c>
      <c r="AA913" s="413">
        <f t="shared" ref="AA913" si="2755">AA912</f>
        <v>0</v>
      </c>
      <c r="AB913" s="413">
        <f t="shared" ref="AB913" si="2756">AB912</f>
        <v>0</v>
      </c>
      <c r="AC913" s="413">
        <f t="shared" ref="AC913" si="2757">AC912</f>
        <v>0</v>
      </c>
      <c r="AD913" s="413">
        <f t="shared" ref="AD913" si="2758">AD912</f>
        <v>0</v>
      </c>
      <c r="AE913" s="413">
        <f t="shared" ref="AE913" si="2759">AE912</f>
        <v>0</v>
      </c>
      <c r="AF913" s="413">
        <f t="shared" ref="AF913" si="2760">AF912</f>
        <v>0</v>
      </c>
      <c r="AG913" s="413">
        <f t="shared" ref="AG913" si="2761">AG912</f>
        <v>0</v>
      </c>
      <c r="AH913" s="413">
        <f t="shared" ref="AH913" si="2762">AH912</f>
        <v>0</v>
      </c>
      <c r="AI913" s="413">
        <f t="shared" ref="AI913" si="2763">AI912</f>
        <v>0</v>
      </c>
      <c r="AJ913" s="413">
        <f t="shared" ref="AJ913" si="2764">AJ912</f>
        <v>0</v>
      </c>
      <c r="AK913" s="413">
        <f t="shared" ref="AK913" si="2765">AK912</f>
        <v>0</v>
      </c>
      <c r="AL913" s="413">
        <f t="shared" ref="AL913" si="2766">AL912</f>
        <v>0</v>
      </c>
      <c r="AM913" s="308"/>
    </row>
    <row r="914" spans="1:39" hidden="1" outlineLevel="1">
      <c r="A914" s="529"/>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45" hidden="1" outlineLevel="1">
      <c r="A915" s="529">
        <v>44</v>
      </c>
      <c r="B915" s="430" t="s">
        <v>137</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29"/>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67">Z915</f>
        <v>0</v>
      </c>
      <c r="AA916" s="413">
        <f t="shared" ref="AA916" si="2768">AA915</f>
        <v>0</v>
      </c>
      <c r="AB916" s="413">
        <f t="shared" ref="AB916" si="2769">AB915</f>
        <v>0</v>
      </c>
      <c r="AC916" s="413">
        <f t="shared" ref="AC916" si="2770">AC915</f>
        <v>0</v>
      </c>
      <c r="AD916" s="413">
        <f t="shared" ref="AD916" si="2771">AD915</f>
        <v>0</v>
      </c>
      <c r="AE916" s="413">
        <f t="shared" ref="AE916" si="2772">AE915</f>
        <v>0</v>
      </c>
      <c r="AF916" s="413">
        <f t="shared" ref="AF916" si="2773">AF915</f>
        <v>0</v>
      </c>
      <c r="AG916" s="413">
        <f t="shared" ref="AG916" si="2774">AG915</f>
        <v>0</v>
      </c>
      <c r="AH916" s="413">
        <f t="shared" ref="AH916" si="2775">AH915</f>
        <v>0</v>
      </c>
      <c r="AI916" s="413">
        <f t="shared" ref="AI916" si="2776">AI915</f>
        <v>0</v>
      </c>
      <c r="AJ916" s="413">
        <f t="shared" ref="AJ916" si="2777">AJ915</f>
        <v>0</v>
      </c>
      <c r="AK916" s="413">
        <f t="shared" ref="AK916" si="2778">AK915</f>
        <v>0</v>
      </c>
      <c r="AL916" s="413">
        <f t="shared" ref="AL916" si="2779">AL915</f>
        <v>0</v>
      </c>
      <c r="AM916" s="308"/>
    </row>
    <row r="917" spans="1:39" hidden="1" outlineLevel="1">
      <c r="A917" s="529"/>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29">
        <v>45</v>
      </c>
      <c r="B918" s="430" t="s">
        <v>138</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29"/>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780">Z918</f>
        <v>0</v>
      </c>
      <c r="AA919" s="413">
        <f t="shared" ref="AA919" si="2781">AA918</f>
        <v>0</v>
      </c>
      <c r="AB919" s="413">
        <f t="shared" ref="AB919" si="2782">AB918</f>
        <v>0</v>
      </c>
      <c r="AC919" s="413">
        <f t="shared" ref="AC919" si="2783">AC918</f>
        <v>0</v>
      </c>
      <c r="AD919" s="413">
        <f t="shared" ref="AD919" si="2784">AD918</f>
        <v>0</v>
      </c>
      <c r="AE919" s="413">
        <f t="shared" ref="AE919" si="2785">AE918</f>
        <v>0</v>
      </c>
      <c r="AF919" s="413">
        <f t="shared" ref="AF919" si="2786">AF918</f>
        <v>0</v>
      </c>
      <c r="AG919" s="413">
        <f t="shared" ref="AG919" si="2787">AG918</f>
        <v>0</v>
      </c>
      <c r="AH919" s="413">
        <f t="shared" ref="AH919" si="2788">AH918</f>
        <v>0</v>
      </c>
      <c r="AI919" s="413">
        <f t="shared" ref="AI919" si="2789">AI918</f>
        <v>0</v>
      </c>
      <c r="AJ919" s="413">
        <f t="shared" ref="AJ919" si="2790">AJ918</f>
        <v>0</v>
      </c>
      <c r="AK919" s="413">
        <f t="shared" ref="AK919" si="2791">AK918</f>
        <v>0</v>
      </c>
      <c r="AL919" s="413">
        <f t="shared" ref="AL919" si="2792">AL918</f>
        <v>0</v>
      </c>
      <c r="AM919" s="308"/>
    </row>
    <row r="920" spans="1:39" hidden="1" outlineLevel="1">
      <c r="A920" s="529"/>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0" hidden="1" outlineLevel="1">
      <c r="A921" s="529">
        <v>46</v>
      </c>
      <c r="B921" s="430" t="s">
        <v>139</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29"/>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793">Z921</f>
        <v>0</v>
      </c>
      <c r="AA922" s="413">
        <f t="shared" ref="AA922" si="2794">AA921</f>
        <v>0</v>
      </c>
      <c r="AB922" s="413">
        <f t="shared" ref="AB922" si="2795">AB921</f>
        <v>0</v>
      </c>
      <c r="AC922" s="413">
        <f t="shared" ref="AC922" si="2796">AC921</f>
        <v>0</v>
      </c>
      <c r="AD922" s="413">
        <f t="shared" ref="AD922" si="2797">AD921</f>
        <v>0</v>
      </c>
      <c r="AE922" s="413">
        <f t="shared" ref="AE922" si="2798">AE921</f>
        <v>0</v>
      </c>
      <c r="AF922" s="413">
        <f t="shared" ref="AF922" si="2799">AF921</f>
        <v>0</v>
      </c>
      <c r="AG922" s="413">
        <f t="shared" ref="AG922" si="2800">AG921</f>
        <v>0</v>
      </c>
      <c r="AH922" s="413">
        <f t="shared" ref="AH922" si="2801">AH921</f>
        <v>0</v>
      </c>
      <c r="AI922" s="413">
        <f t="shared" ref="AI922" si="2802">AI921</f>
        <v>0</v>
      </c>
      <c r="AJ922" s="413">
        <f t="shared" ref="AJ922" si="2803">AJ921</f>
        <v>0</v>
      </c>
      <c r="AK922" s="413">
        <f t="shared" ref="AK922" si="2804">AK921</f>
        <v>0</v>
      </c>
      <c r="AL922" s="413">
        <f t="shared" ref="AL922" si="2805">AL921</f>
        <v>0</v>
      </c>
      <c r="AM922" s="308"/>
    </row>
    <row r="923" spans="1:39" hidden="1" outlineLevel="1">
      <c r="A923" s="529"/>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29">
        <v>47</v>
      </c>
      <c r="B924" s="430" t="s">
        <v>140</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29"/>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06">Z924</f>
        <v>0</v>
      </c>
      <c r="AA925" s="413">
        <f t="shared" ref="AA925" si="2807">AA924</f>
        <v>0</v>
      </c>
      <c r="AB925" s="413">
        <f t="shared" ref="AB925" si="2808">AB924</f>
        <v>0</v>
      </c>
      <c r="AC925" s="413">
        <f t="shared" ref="AC925" si="2809">AC924</f>
        <v>0</v>
      </c>
      <c r="AD925" s="413">
        <f t="shared" ref="AD925" si="2810">AD924</f>
        <v>0</v>
      </c>
      <c r="AE925" s="413">
        <f t="shared" ref="AE925" si="2811">AE924</f>
        <v>0</v>
      </c>
      <c r="AF925" s="413">
        <f t="shared" ref="AF925" si="2812">AF924</f>
        <v>0</v>
      </c>
      <c r="AG925" s="413">
        <f t="shared" ref="AG925" si="2813">AG924</f>
        <v>0</v>
      </c>
      <c r="AH925" s="413">
        <f t="shared" ref="AH925" si="2814">AH924</f>
        <v>0</v>
      </c>
      <c r="AI925" s="413">
        <f t="shared" ref="AI925" si="2815">AI924</f>
        <v>0</v>
      </c>
      <c r="AJ925" s="413">
        <f t="shared" ref="AJ925" si="2816">AJ924</f>
        <v>0</v>
      </c>
      <c r="AK925" s="413">
        <f t="shared" ref="AK925" si="2817">AK924</f>
        <v>0</v>
      </c>
      <c r="AL925" s="413">
        <f t="shared" ref="AL925" si="2818">AL924</f>
        <v>0</v>
      </c>
      <c r="AM925" s="308"/>
    </row>
    <row r="926" spans="1:39" hidden="1" outlineLevel="1">
      <c r="A926" s="529"/>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45" hidden="1" outlineLevel="1">
      <c r="A927" s="529">
        <v>48</v>
      </c>
      <c r="B927" s="430" t="s">
        <v>141</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idden="1" outlineLevel="1">
      <c r="A928" s="529"/>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19">Z927</f>
        <v>0</v>
      </c>
      <c r="AA928" s="413">
        <f t="shared" ref="AA928" si="2820">AA927</f>
        <v>0</v>
      </c>
      <c r="AB928" s="413">
        <f t="shared" ref="AB928" si="2821">AB927</f>
        <v>0</v>
      </c>
      <c r="AC928" s="413">
        <f t="shared" ref="AC928" si="2822">AC927</f>
        <v>0</v>
      </c>
      <c r="AD928" s="413">
        <f t="shared" ref="AD928" si="2823">AD927</f>
        <v>0</v>
      </c>
      <c r="AE928" s="413">
        <f t="shared" ref="AE928" si="2824">AE927</f>
        <v>0</v>
      </c>
      <c r="AF928" s="413">
        <f t="shared" ref="AF928" si="2825">AF927</f>
        <v>0</v>
      </c>
      <c r="AG928" s="413">
        <f t="shared" ref="AG928" si="2826">AG927</f>
        <v>0</v>
      </c>
      <c r="AH928" s="413">
        <f t="shared" ref="AH928" si="2827">AH927</f>
        <v>0</v>
      </c>
      <c r="AI928" s="413">
        <f t="shared" ref="AI928" si="2828">AI927</f>
        <v>0</v>
      </c>
      <c r="AJ928" s="413">
        <f t="shared" ref="AJ928" si="2829">AJ927</f>
        <v>0</v>
      </c>
      <c r="AK928" s="413">
        <f t="shared" ref="AK928" si="2830">AK927</f>
        <v>0</v>
      </c>
      <c r="AL928" s="413">
        <f t="shared" ref="AL928" si="2831">AL927</f>
        <v>0</v>
      </c>
      <c r="AM928" s="308"/>
    </row>
    <row r="929" spans="1:39" hidden="1" outlineLevel="1">
      <c r="A929" s="529"/>
      <c r="B929" s="430"/>
      <c r="C929" s="293"/>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414"/>
      <c r="Z929" s="427"/>
      <c r="AA929" s="427"/>
      <c r="AB929" s="427"/>
      <c r="AC929" s="427"/>
      <c r="AD929" s="427"/>
      <c r="AE929" s="427"/>
      <c r="AF929" s="427"/>
      <c r="AG929" s="427"/>
      <c r="AH929" s="427"/>
      <c r="AI929" s="427"/>
      <c r="AJ929" s="427"/>
      <c r="AK929" s="427"/>
      <c r="AL929" s="427"/>
      <c r="AM929" s="308"/>
    </row>
    <row r="930" spans="1:39" ht="30" hidden="1" outlineLevel="1">
      <c r="A930" s="529">
        <v>49</v>
      </c>
      <c r="B930" s="430" t="s">
        <v>142</v>
      </c>
      <c r="C930" s="293" t="s">
        <v>25</v>
      </c>
      <c r="D930" s="297"/>
      <c r="E930" s="297"/>
      <c r="F930" s="297"/>
      <c r="G930" s="297"/>
      <c r="H930" s="297"/>
      <c r="I930" s="297"/>
      <c r="J930" s="297"/>
      <c r="K930" s="297"/>
      <c r="L930" s="297"/>
      <c r="M930" s="297"/>
      <c r="N930" s="297">
        <v>0</v>
      </c>
      <c r="O930" s="297"/>
      <c r="P930" s="297"/>
      <c r="Q930" s="297"/>
      <c r="R930" s="297"/>
      <c r="S930" s="297"/>
      <c r="T930" s="297"/>
      <c r="U930" s="297"/>
      <c r="V930" s="297"/>
      <c r="W930" s="297"/>
      <c r="X930" s="297"/>
      <c r="Y930" s="428"/>
      <c r="Z930" s="417"/>
      <c r="AA930" s="417"/>
      <c r="AB930" s="417"/>
      <c r="AC930" s="417"/>
      <c r="AD930" s="417"/>
      <c r="AE930" s="417"/>
      <c r="AF930" s="417"/>
      <c r="AG930" s="417"/>
      <c r="AH930" s="417"/>
      <c r="AI930" s="417"/>
      <c r="AJ930" s="417"/>
      <c r="AK930" s="417"/>
      <c r="AL930" s="417"/>
      <c r="AM930" s="298">
        <f>SUM(Y930:AL930)</f>
        <v>0</v>
      </c>
    </row>
    <row r="931" spans="1:39" hidden="1" outlineLevel="1">
      <c r="A931" s="529"/>
      <c r="B931" s="296" t="s">
        <v>343</v>
      </c>
      <c r="C931" s="293" t="s">
        <v>164</v>
      </c>
      <c r="D931" s="297"/>
      <c r="E931" s="297"/>
      <c r="F931" s="297"/>
      <c r="G931" s="297"/>
      <c r="H931" s="297"/>
      <c r="I931" s="297"/>
      <c r="J931" s="297"/>
      <c r="K931" s="297"/>
      <c r="L931" s="297"/>
      <c r="M931" s="297"/>
      <c r="N931" s="297">
        <f>N930</f>
        <v>0</v>
      </c>
      <c r="O931" s="297"/>
      <c r="P931" s="297"/>
      <c r="Q931" s="297"/>
      <c r="R931" s="297"/>
      <c r="S931" s="297"/>
      <c r="T931" s="297"/>
      <c r="U931" s="297"/>
      <c r="V931" s="297"/>
      <c r="W931" s="297"/>
      <c r="X931" s="297"/>
      <c r="Y931" s="413">
        <f>Y930</f>
        <v>0</v>
      </c>
      <c r="Z931" s="413">
        <f t="shared" ref="Z931" si="2832">Z930</f>
        <v>0</v>
      </c>
      <c r="AA931" s="413">
        <f t="shared" ref="AA931" si="2833">AA930</f>
        <v>0</v>
      </c>
      <c r="AB931" s="413">
        <f t="shared" ref="AB931" si="2834">AB930</f>
        <v>0</v>
      </c>
      <c r="AC931" s="413">
        <f t="shared" ref="AC931" si="2835">AC930</f>
        <v>0</v>
      </c>
      <c r="AD931" s="413">
        <f t="shared" ref="AD931" si="2836">AD930</f>
        <v>0</v>
      </c>
      <c r="AE931" s="413">
        <f t="shared" ref="AE931" si="2837">AE930</f>
        <v>0</v>
      </c>
      <c r="AF931" s="413">
        <f t="shared" ref="AF931" si="2838">AF930</f>
        <v>0</v>
      </c>
      <c r="AG931" s="413">
        <f t="shared" ref="AG931" si="2839">AG930</f>
        <v>0</v>
      </c>
      <c r="AH931" s="413">
        <f t="shared" ref="AH931" si="2840">AH930</f>
        <v>0</v>
      </c>
      <c r="AI931" s="413">
        <f t="shared" ref="AI931" si="2841">AI930</f>
        <v>0</v>
      </c>
      <c r="AJ931" s="413">
        <f t="shared" ref="AJ931" si="2842">AJ930</f>
        <v>0</v>
      </c>
      <c r="AK931" s="413">
        <f t="shared" ref="AK931" si="2843">AK930</f>
        <v>0</v>
      </c>
      <c r="AL931" s="413">
        <f t="shared" ref="AL931" si="2844">AL930</f>
        <v>0</v>
      </c>
      <c r="AM931" s="308"/>
    </row>
    <row r="932" spans="1:39" hidden="1" outlineLevel="1">
      <c r="A932" s="529"/>
      <c r="B932" s="296"/>
      <c r="C932" s="307"/>
      <c r="D932" s="293"/>
      <c r="E932" s="293"/>
      <c r="F932" s="293"/>
      <c r="G932" s="293"/>
      <c r="H932" s="293"/>
      <c r="I932" s="293"/>
      <c r="J932" s="293"/>
      <c r="K932" s="293"/>
      <c r="L932" s="293"/>
      <c r="M932" s="293"/>
      <c r="N932" s="293"/>
      <c r="O932" s="293"/>
      <c r="P932" s="293"/>
      <c r="Q932" s="293"/>
      <c r="R932" s="293"/>
      <c r="S932" s="293"/>
      <c r="T932" s="293"/>
      <c r="U932" s="293"/>
      <c r="V932" s="293"/>
      <c r="W932" s="293"/>
      <c r="X932" s="293"/>
      <c r="Y932" s="303"/>
      <c r="Z932" s="303"/>
      <c r="AA932" s="303"/>
      <c r="AB932" s="303"/>
      <c r="AC932" s="303"/>
      <c r="AD932" s="303"/>
      <c r="AE932" s="303"/>
      <c r="AF932" s="303"/>
      <c r="AG932" s="303"/>
      <c r="AH932" s="303"/>
      <c r="AI932" s="303"/>
      <c r="AJ932" s="303"/>
      <c r="AK932" s="303"/>
      <c r="AL932" s="303"/>
      <c r="AM932" s="308"/>
    </row>
    <row r="933" spans="1:39" ht="15.75" collapsed="1">
      <c r="B933" s="329" t="s">
        <v>329</v>
      </c>
      <c r="C933" s="331"/>
      <c r="D933" s="331">
        <f>SUM(D776:D931)</f>
        <v>0</v>
      </c>
      <c r="E933" s="331"/>
      <c r="F933" s="331"/>
      <c r="G933" s="331"/>
      <c r="H933" s="331"/>
      <c r="I933" s="331"/>
      <c r="J933" s="331"/>
      <c r="K933" s="331"/>
      <c r="L933" s="331"/>
      <c r="M933" s="331"/>
      <c r="N933" s="331"/>
      <c r="O933" s="331">
        <f>SUM(O776:O931)</f>
        <v>0</v>
      </c>
      <c r="P933" s="331"/>
      <c r="Q933" s="331"/>
      <c r="R933" s="331"/>
      <c r="S933" s="331"/>
      <c r="T933" s="331"/>
      <c r="U933" s="331"/>
      <c r="V933" s="331"/>
      <c r="W933" s="331"/>
      <c r="X933" s="331"/>
      <c r="Y933" s="331">
        <f>IF(Y774="kWh",SUMPRODUCT(D776:D931,Y776:Y931))</f>
        <v>0</v>
      </c>
      <c r="Z933" s="331">
        <f>IF(Z774="kWh",SUMPRODUCT(D776:D931,Z776:Z931))</f>
        <v>0</v>
      </c>
      <c r="AA933" s="331">
        <f>IF(AA774="kw",SUMPRODUCT(N776:N931,O776:O931,AA776:AA931),SUMPRODUCT(D776:D931,AA776:AA931))</f>
        <v>0</v>
      </c>
      <c r="AB933" s="331">
        <f>IF(AB774="kw",SUMPRODUCT(N776:N931,O776:O931,AB776:AB931),SUMPRODUCT(D776:D931,AB776:AB931))</f>
        <v>0</v>
      </c>
      <c r="AC933" s="331">
        <f>IF(AC774="kw",SUMPRODUCT(N776:N931,O776:O931,AC776:AC931),SUMPRODUCT(D776:D931,AC776:AC931))</f>
        <v>0</v>
      </c>
      <c r="AD933" s="331">
        <f>IF(AD774="kw",SUMPRODUCT(N776:N931,O776:O931,AD776:AD931),SUMPRODUCT(D776:D931,AD776:AD931))</f>
        <v>0</v>
      </c>
      <c r="AE933" s="331">
        <f>IF(AE774="kw",SUMPRODUCT(N776:N931,O776:O931,AE776:AE931),SUMPRODUCT(D776:D931,AE776:AE931))</f>
        <v>0</v>
      </c>
      <c r="AF933" s="331">
        <f>IF(AF774="kw",SUMPRODUCT(N776:N931,O776:O931,AF776:AF931),SUMPRODUCT(D776:D931,AF776:AF931))</f>
        <v>0</v>
      </c>
      <c r="AG933" s="331">
        <f>IF(AG774="kw",SUMPRODUCT(N776:N931,O776:O931,AG776:AG931),SUMPRODUCT(D776:D931,AG776:AG931))</f>
        <v>0</v>
      </c>
      <c r="AH933" s="331">
        <f>IF(AH774="kw",SUMPRODUCT(N776:N931,O776:O931,AH776:AH931),SUMPRODUCT(D776:D931,AH776:AH931))</f>
        <v>0</v>
      </c>
      <c r="AI933" s="331">
        <f>IF(AI774="kw",SUMPRODUCT(N776:N931,O776:O931,AI776:AI931),SUMPRODUCT(D776:D931,AI776:AI931))</f>
        <v>0</v>
      </c>
      <c r="AJ933" s="331">
        <f>IF(AJ774="kw",SUMPRODUCT(N776:N931,O776:O931,AJ776:AJ931),SUMPRODUCT(D776:D931,AJ776:AJ931))</f>
        <v>0</v>
      </c>
      <c r="AK933" s="331">
        <f>IF(AK774="kw",SUMPRODUCT(N776:N931,O776:O931,AK776:AK931),SUMPRODUCT(D776:D931,AK776:AK931))</f>
        <v>0</v>
      </c>
      <c r="AL933" s="331">
        <f>IF(AL774="kw",SUMPRODUCT(N776:N931,O776:O931,AL776:AL931),SUMPRODUCT(D776:D931,AL776:AL931))</f>
        <v>0</v>
      </c>
      <c r="AM933" s="332"/>
    </row>
    <row r="934" spans="1:39" ht="15.75">
      <c r="B934" s="393" t="s">
        <v>330</v>
      </c>
      <c r="C934" s="394"/>
      <c r="D934" s="394"/>
      <c r="E934" s="394"/>
      <c r="F934" s="394"/>
      <c r="G934" s="394"/>
      <c r="H934" s="394"/>
      <c r="I934" s="394"/>
      <c r="J934" s="394"/>
      <c r="K934" s="394"/>
      <c r="L934" s="394"/>
      <c r="M934" s="394"/>
      <c r="N934" s="394"/>
      <c r="O934" s="394"/>
      <c r="P934" s="394"/>
      <c r="Q934" s="394"/>
      <c r="R934" s="394"/>
      <c r="S934" s="394"/>
      <c r="T934" s="394"/>
      <c r="U934" s="394"/>
      <c r="V934" s="394"/>
      <c r="W934" s="394"/>
      <c r="X934" s="394"/>
      <c r="Y934" s="394">
        <f>HLOOKUP(Y590,'2. LRAMVA Threshold'!$B$42:$Q$53,11,FALSE)</f>
        <v>0</v>
      </c>
      <c r="Z934" s="394">
        <f>HLOOKUP(Z590,'2. LRAMVA Threshold'!$B$42:$Q$53,11,FALSE)</f>
        <v>0</v>
      </c>
      <c r="AA934" s="394">
        <f>HLOOKUP(AA590,'2. LRAMVA Threshold'!$B$42:$Q$53,11,FALSE)</f>
        <v>0</v>
      </c>
      <c r="AB934" s="394">
        <f>HLOOKUP(AB590,'2. LRAMVA Threshold'!$B$42:$Q$53,11,FALSE)</f>
        <v>0</v>
      </c>
      <c r="AC934" s="394">
        <f>HLOOKUP(AC590,'2. LRAMVA Threshold'!$B$42:$Q$53,11,FALSE)</f>
        <v>0</v>
      </c>
      <c r="AD934" s="394">
        <f>HLOOKUP(AD590,'2. LRAMVA Threshold'!$B$42:$Q$53,11,FALSE)</f>
        <v>0</v>
      </c>
      <c r="AE934" s="394">
        <f>HLOOKUP(AE590,'2. LRAMVA Threshold'!$B$42:$Q$53,11,FALSE)</f>
        <v>0</v>
      </c>
      <c r="AF934" s="394">
        <f>HLOOKUP(AF590,'2. LRAMVA Threshold'!$B$42:$Q$53,11,FALSE)</f>
        <v>0</v>
      </c>
      <c r="AG934" s="394">
        <f>HLOOKUP(AG590,'2. LRAMVA Threshold'!$B$42:$Q$53,11,FALSE)</f>
        <v>0</v>
      </c>
      <c r="AH934" s="394">
        <f>HLOOKUP(AH590,'2. LRAMVA Threshold'!$B$42:$Q$53,11,FALSE)</f>
        <v>0</v>
      </c>
      <c r="AI934" s="394">
        <f>HLOOKUP(AI590,'2. LRAMVA Threshold'!$B$42:$Q$53,11,FALSE)</f>
        <v>0</v>
      </c>
      <c r="AJ934" s="394">
        <f>HLOOKUP(AJ590,'2. LRAMVA Threshold'!$B$42:$Q$53,11,FALSE)</f>
        <v>0</v>
      </c>
      <c r="AK934" s="394">
        <f>HLOOKUP(AK590,'2. LRAMVA Threshold'!$B$42:$Q$53,11,FALSE)</f>
        <v>0</v>
      </c>
      <c r="AL934" s="394">
        <f>HLOOKUP(AL590,'2. LRAMVA Threshold'!$B$42:$Q$53,11,FALSE)</f>
        <v>0</v>
      </c>
      <c r="AM934" s="444"/>
    </row>
    <row r="935" spans="1:39">
      <c r="B935" s="396"/>
      <c r="C935" s="434"/>
      <c r="D935" s="435"/>
      <c r="E935" s="435"/>
      <c r="F935" s="435"/>
      <c r="G935" s="435"/>
      <c r="H935" s="435"/>
      <c r="I935" s="435"/>
      <c r="J935" s="435"/>
      <c r="K935" s="435"/>
      <c r="L935" s="435"/>
      <c r="M935" s="435"/>
      <c r="N935" s="435"/>
      <c r="O935" s="436"/>
      <c r="P935" s="435"/>
      <c r="Q935" s="435"/>
      <c r="R935" s="435"/>
      <c r="S935" s="437"/>
      <c r="T935" s="437"/>
      <c r="U935" s="437"/>
      <c r="V935" s="437"/>
      <c r="W935" s="435"/>
      <c r="X935" s="435"/>
      <c r="Y935" s="438"/>
      <c r="Z935" s="438"/>
      <c r="AA935" s="438"/>
      <c r="AB935" s="438"/>
      <c r="AC935" s="438"/>
      <c r="AD935" s="438"/>
      <c r="AE935" s="438"/>
      <c r="AF935" s="401"/>
      <c r="AG935" s="401"/>
      <c r="AH935" s="401"/>
      <c r="AI935" s="401"/>
      <c r="AJ935" s="401"/>
      <c r="AK935" s="401"/>
      <c r="AL935" s="401"/>
      <c r="AM935" s="402"/>
    </row>
    <row r="936" spans="1:39">
      <c r="B936" s="326" t="s">
        <v>331</v>
      </c>
      <c r="C936" s="340"/>
      <c r="D936" s="340"/>
      <c r="E936" s="378"/>
      <c r="F936" s="378"/>
      <c r="G936" s="378"/>
      <c r="H936" s="378"/>
      <c r="I936" s="378"/>
      <c r="J936" s="378"/>
      <c r="K936" s="378"/>
      <c r="L936" s="378"/>
      <c r="M936" s="378"/>
      <c r="N936" s="378"/>
      <c r="O936" s="293"/>
      <c r="P936" s="342"/>
      <c r="Q936" s="342"/>
      <c r="R936" s="342"/>
      <c r="S936" s="341"/>
      <c r="T936" s="341"/>
      <c r="U936" s="341"/>
      <c r="V936" s="341"/>
      <c r="W936" s="342"/>
      <c r="X936" s="342"/>
      <c r="Y936" s="343">
        <f>HLOOKUP(Y$35,'3.  Distribution Rates'!$C$122:$P$133,11,FALSE)</f>
        <v>0</v>
      </c>
      <c r="Z936" s="343">
        <f>HLOOKUP(Z$35,'3.  Distribution Rates'!$C$122:$P$133,11,FALSE)</f>
        <v>0</v>
      </c>
      <c r="AA936" s="343">
        <f>HLOOKUP(AA$35,'3.  Distribution Rates'!$C$122:$P$133,11,FALSE)</f>
        <v>0</v>
      </c>
      <c r="AB936" s="343">
        <f>HLOOKUP(AB$35,'3.  Distribution Rates'!$C$122:$P$133,11,FALSE)</f>
        <v>0</v>
      </c>
      <c r="AC936" s="343">
        <f>HLOOKUP(AC$35,'3.  Distribution Rates'!$C$122:$P$133,11,FALSE)</f>
        <v>0</v>
      </c>
      <c r="AD936" s="343">
        <f>HLOOKUP(AD$35,'3.  Distribution Rates'!$C$122:$P$133,11,FALSE)</f>
        <v>0</v>
      </c>
      <c r="AE936" s="343">
        <f>HLOOKUP(AE$35,'3.  Distribution Rates'!$C$122:$P$133,11,FALSE)</f>
        <v>0</v>
      </c>
      <c r="AF936" s="343">
        <f>HLOOKUP(AF$35,'3.  Distribution Rates'!$C$122:$P$133,11,FALSE)</f>
        <v>0</v>
      </c>
      <c r="AG936" s="343">
        <f>HLOOKUP(AG$35,'3.  Distribution Rates'!$C$122:$P$133,11,FALSE)</f>
        <v>0</v>
      </c>
      <c r="AH936" s="343">
        <f>HLOOKUP(AH$35,'3.  Distribution Rates'!$C$122:$P$133,11,FALSE)</f>
        <v>0</v>
      </c>
      <c r="AI936" s="343">
        <f>HLOOKUP(AI$35,'3.  Distribution Rates'!$C$122:$P$133,11,FALSE)</f>
        <v>0</v>
      </c>
      <c r="AJ936" s="343">
        <f>HLOOKUP(AJ$35,'3.  Distribution Rates'!$C$122:$P$133,11,FALSE)</f>
        <v>0</v>
      </c>
      <c r="AK936" s="343">
        <f>HLOOKUP(AK$35,'3.  Distribution Rates'!$C$122:$P$133,11,FALSE)</f>
        <v>0</v>
      </c>
      <c r="AL936" s="343">
        <f>HLOOKUP(AL$35,'3.  Distribution Rates'!$C$122:$P$133,11,FALSE)</f>
        <v>0</v>
      </c>
      <c r="AM936" s="379"/>
    </row>
    <row r="937" spans="1:39">
      <c r="B937" s="326" t="s">
        <v>332</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LRAM'!Y142*Y936</f>
        <v>0</v>
      </c>
      <c r="Z937" s="380">
        <f>'4.  2011-2014 LRAM'!Z142*Z936</f>
        <v>0</v>
      </c>
      <c r="AA937" s="380">
        <f>'4.  2011-2014 LRAM'!AA142*AA936</f>
        <v>0</v>
      </c>
      <c r="AB937" s="380">
        <f>'4.  2011-2014 LRAM'!AB142*AB936</f>
        <v>0</v>
      </c>
      <c r="AC937" s="380">
        <f>'4.  2011-2014 LRAM'!AC142*AC936</f>
        <v>0</v>
      </c>
      <c r="AD937" s="380">
        <f>'4.  2011-2014 LRAM'!AD142*AD936</f>
        <v>0</v>
      </c>
      <c r="AE937" s="380">
        <f>'4.  2011-2014 LRAM'!AE142*AE936</f>
        <v>0</v>
      </c>
      <c r="AF937" s="380">
        <f>'4.  2011-2014 LRAM'!AF142*AF936</f>
        <v>0</v>
      </c>
      <c r="AG937" s="380">
        <f>'4.  2011-2014 LRAM'!AG142*AG936</f>
        <v>0</v>
      </c>
      <c r="AH937" s="380">
        <f>'4.  2011-2014 LRAM'!AH142*AH936</f>
        <v>0</v>
      </c>
      <c r="AI937" s="380">
        <f>'4.  2011-2014 LRAM'!AI142*AI936</f>
        <v>0</v>
      </c>
      <c r="AJ937" s="380">
        <f>'4.  2011-2014 LRAM'!AJ142*AJ936</f>
        <v>0</v>
      </c>
      <c r="AK937" s="380">
        <f>'4.  2011-2014 LRAM'!AK142*AK936</f>
        <v>0</v>
      </c>
      <c r="AL937" s="380">
        <f>'4.  2011-2014 LRAM'!AL142*AL936</f>
        <v>0</v>
      </c>
      <c r="AM937" s="626">
        <f t="shared" ref="AM937:AM945" si="2845">SUM(Y937:AL937)</f>
        <v>0</v>
      </c>
    </row>
    <row r="938" spans="1:39">
      <c r="B938" s="326" t="s">
        <v>333</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'4.  2011-2014 LRAM'!Y271*Y936</f>
        <v>0</v>
      </c>
      <c r="Z938" s="380">
        <f>'4.  2011-2014 LRAM'!Z271*Z936</f>
        <v>0</v>
      </c>
      <c r="AA938" s="380">
        <f>'4.  2011-2014 LRAM'!AA271*AA936</f>
        <v>0</v>
      </c>
      <c r="AB938" s="380">
        <f>'4.  2011-2014 LRAM'!AB271*AB936</f>
        <v>0</v>
      </c>
      <c r="AC938" s="380">
        <f>'4.  2011-2014 LRAM'!AC271*AC936</f>
        <v>0</v>
      </c>
      <c r="AD938" s="380">
        <f>'4.  2011-2014 LRAM'!AD271*AD936</f>
        <v>0</v>
      </c>
      <c r="AE938" s="380">
        <f>'4.  2011-2014 LRAM'!AE271*AE936</f>
        <v>0</v>
      </c>
      <c r="AF938" s="380">
        <f>'4.  2011-2014 LRAM'!AF271*AF936</f>
        <v>0</v>
      </c>
      <c r="AG938" s="380">
        <f>'4.  2011-2014 LRAM'!AG271*AG936</f>
        <v>0</v>
      </c>
      <c r="AH938" s="380">
        <f>'4.  2011-2014 LRAM'!AH271*AH936</f>
        <v>0</v>
      </c>
      <c r="AI938" s="380">
        <f>'4.  2011-2014 LRAM'!AI271*AI936</f>
        <v>0</v>
      </c>
      <c r="AJ938" s="380">
        <f>'4.  2011-2014 LRAM'!AJ271*AJ936</f>
        <v>0</v>
      </c>
      <c r="AK938" s="380">
        <f>'4.  2011-2014 LRAM'!AK271*AK936</f>
        <v>0</v>
      </c>
      <c r="AL938" s="380">
        <f>'4.  2011-2014 LRAM'!AL271*AL936</f>
        <v>0</v>
      </c>
      <c r="AM938" s="626">
        <f t="shared" si="2845"/>
        <v>0</v>
      </c>
    </row>
    <row r="939" spans="1:39">
      <c r="B939" s="326" t="s">
        <v>334</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'4.  2011-2014 LRAM'!Y400*Y936</f>
        <v>0</v>
      </c>
      <c r="Z939" s="380">
        <f>'4.  2011-2014 LRAM'!Z400*Z936</f>
        <v>0</v>
      </c>
      <c r="AA939" s="380">
        <f>'4.  2011-2014 LRAM'!AA400*AA936</f>
        <v>0</v>
      </c>
      <c r="AB939" s="380">
        <f>'4.  2011-2014 LRAM'!AB400*AB936</f>
        <v>0</v>
      </c>
      <c r="AC939" s="380">
        <f>'4.  2011-2014 LRAM'!AC400*AC936</f>
        <v>0</v>
      </c>
      <c r="AD939" s="380">
        <f>'4.  2011-2014 LRAM'!AD400*AD936</f>
        <v>0</v>
      </c>
      <c r="AE939" s="380">
        <f>'4.  2011-2014 LRAM'!AE400*AE936</f>
        <v>0</v>
      </c>
      <c r="AF939" s="380">
        <f>'4.  2011-2014 LRAM'!AF400*AF936</f>
        <v>0</v>
      </c>
      <c r="AG939" s="380">
        <f>'4.  2011-2014 LRAM'!AG400*AG936</f>
        <v>0</v>
      </c>
      <c r="AH939" s="380">
        <f>'4.  2011-2014 LRAM'!AH400*AH936</f>
        <v>0</v>
      </c>
      <c r="AI939" s="380">
        <f>'4.  2011-2014 LRAM'!AI400*AI936</f>
        <v>0</v>
      </c>
      <c r="AJ939" s="380">
        <f>'4.  2011-2014 LRAM'!AJ400*AJ936</f>
        <v>0</v>
      </c>
      <c r="AK939" s="380">
        <f>'4.  2011-2014 LRAM'!AK400*AK936</f>
        <v>0</v>
      </c>
      <c r="AL939" s="380">
        <f>'4.  2011-2014 LRAM'!AL400*AL936</f>
        <v>0</v>
      </c>
      <c r="AM939" s="626">
        <f t="shared" si="2845"/>
        <v>0</v>
      </c>
    </row>
    <row r="940" spans="1:39">
      <c r="B940" s="326" t="s">
        <v>335</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'4.  2011-2014 LRAM'!Y530*Y936</f>
        <v>0</v>
      </c>
      <c r="Z940" s="380">
        <f>'4.  2011-2014 LRAM'!Z530*Z936</f>
        <v>0</v>
      </c>
      <c r="AA940" s="380">
        <f>'4.  2011-2014 LRAM'!AA530*AA936</f>
        <v>0</v>
      </c>
      <c r="AB940" s="380">
        <f>'4.  2011-2014 LRAM'!AB530*AB936</f>
        <v>0</v>
      </c>
      <c r="AC940" s="380">
        <f>'4.  2011-2014 LRAM'!AC530*AC936</f>
        <v>0</v>
      </c>
      <c r="AD940" s="380">
        <f>'4.  2011-2014 LRAM'!AD530*AD936</f>
        <v>0</v>
      </c>
      <c r="AE940" s="380">
        <f>'4.  2011-2014 LRAM'!AE530*AE936</f>
        <v>0</v>
      </c>
      <c r="AF940" s="380">
        <f>'4.  2011-2014 LRAM'!AF530*AF936</f>
        <v>0</v>
      </c>
      <c r="AG940" s="380">
        <f>'4.  2011-2014 LRAM'!AG530*AG936</f>
        <v>0</v>
      </c>
      <c r="AH940" s="380">
        <f>'4.  2011-2014 LRAM'!AH530*AH936</f>
        <v>0</v>
      </c>
      <c r="AI940" s="380">
        <f>'4.  2011-2014 LRAM'!AI530*AI936</f>
        <v>0</v>
      </c>
      <c r="AJ940" s="380">
        <f>'4.  2011-2014 LRAM'!AJ530*AJ936</f>
        <v>0</v>
      </c>
      <c r="AK940" s="380">
        <f>'4.  2011-2014 LRAM'!AK530*AK936</f>
        <v>0</v>
      </c>
      <c r="AL940" s="380">
        <f>'4.  2011-2014 LRAM'!AL530*AL936</f>
        <v>0</v>
      </c>
      <c r="AM940" s="626">
        <f t="shared" si="2845"/>
        <v>0</v>
      </c>
    </row>
    <row r="941" spans="1:39">
      <c r="B941" s="326" t="s">
        <v>336</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46">Y211*Y936</f>
        <v>0</v>
      </c>
      <c r="Z941" s="380">
        <f t="shared" si="2846"/>
        <v>0</v>
      </c>
      <c r="AA941" s="380">
        <f t="shared" si="2846"/>
        <v>0</v>
      </c>
      <c r="AB941" s="380">
        <f t="shared" si="2846"/>
        <v>0</v>
      </c>
      <c r="AC941" s="380">
        <f t="shared" si="2846"/>
        <v>0</v>
      </c>
      <c r="AD941" s="380">
        <f t="shared" si="2846"/>
        <v>0</v>
      </c>
      <c r="AE941" s="380">
        <f t="shared" si="2846"/>
        <v>0</v>
      </c>
      <c r="AF941" s="380">
        <f t="shared" si="2846"/>
        <v>0</v>
      </c>
      <c r="AG941" s="380">
        <f t="shared" si="2846"/>
        <v>0</v>
      </c>
      <c r="AH941" s="380">
        <f t="shared" si="2846"/>
        <v>0</v>
      </c>
      <c r="AI941" s="380">
        <f t="shared" si="2846"/>
        <v>0</v>
      </c>
      <c r="AJ941" s="380">
        <f t="shared" si="2846"/>
        <v>0</v>
      </c>
      <c r="AK941" s="380">
        <f t="shared" si="2846"/>
        <v>0</v>
      </c>
      <c r="AL941" s="380">
        <f t="shared" si="2846"/>
        <v>0</v>
      </c>
      <c r="AM941" s="626">
        <f t="shared" si="2845"/>
        <v>0</v>
      </c>
    </row>
    <row r="942" spans="1:39">
      <c r="B942" s="326" t="s">
        <v>337</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 t="shared" ref="Y942:AL942" si="2847">Y400*Y936</f>
        <v>0</v>
      </c>
      <c r="Z942" s="380">
        <f t="shared" si="2847"/>
        <v>0</v>
      </c>
      <c r="AA942" s="380">
        <f t="shared" si="2847"/>
        <v>0</v>
      </c>
      <c r="AB942" s="380">
        <f t="shared" si="2847"/>
        <v>0</v>
      </c>
      <c r="AC942" s="380">
        <f t="shared" si="2847"/>
        <v>0</v>
      </c>
      <c r="AD942" s="380">
        <f t="shared" si="2847"/>
        <v>0</v>
      </c>
      <c r="AE942" s="380">
        <f t="shared" si="2847"/>
        <v>0</v>
      </c>
      <c r="AF942" s="380">
        <f t="shared" si="2847"/>
        <v>0</v>
      </c>
      <c r="AG942" s="380">
        <f t="shared" si="2847"/>
        <v>0</v>
      </c>
      <c r="AH942" s="380">
        <f t="shared" si="2847"/>
        <v>0</v>
      </c>
      <c r="AI942" s="380">
        <f t="shared" si="2847"/>
        <v>0</v>
      </c>
      <c r="AJ942" s="380">
        <f t="shared" si="2847"/>
        <v>0</v>
      </c>
      <c r="AK942" s="380">
        <f t="shared" si="2847"/>
        <v>0</v>
      </c>
      <c r="AL942" s="380">
        <f t="shared" si="2847"/>
        <v>0</v>
      </c>
      <c r="AM942" s="626">
        <f t="shared" si="2845"/>
        <v>0</v>
      </c>
    </row>
    <row r="943" spans="1:39">
      <c r="B943" s="326" t="s">
        <v>338</v>
      </c>
      <c r="C943" s="347"/>
      <c r="D943" s="311"/>
      <c r="E943" s="281"/>
      <c r="F943" s="281"/>
      <c r="G943" s="281"/>
      <c r="H943" s="281"/>
      <c r="I943" s="281"/>
      <c r="J943" s="281"/>
      <c r="K943" s="281"/>
      <c r="L943" s="281"/>
      <c r="M943" s="281"/>
      <c r="N943" s="281"/>
      <c r="O943" s="293"/>
      <c r="P943" s="281"/>
      <c r="Q943" s="281"/>
      <c r="R943" s="281"/>
      <c r="S943" s="311"/>
      <c r="T943" s="311"/>
      <c r="U943" s="311"/>
      <c r="V943" s="311"/>
      <c r="W943" s="281"/>
      <c r="X943" s="281"/>
      <c r="Y943" s="380">
        <f t="shared" ref="Y943:AL943" si="2848">Y583*Y936</f>
        <v>0</v>
      </c>
      <c r="Z943" s="380">
        <f t="shared" si="2848"/>
        <v>0</v>
      </c>
      <c r="AA943" s="380">
        <f t="shared" si="2848"/>
        <v>0</v>
      </c>
      <c r="AB943" s="380">
        <f t="shared" si="2848"/>
        <v>0</v>
      </c>
      <c r="AC943" s="380">
        <f t="shared" si="2848"/>
        <v>0</v>
      </c>
      <c r="AD943" s="380">
        <f t="shared" si="2848"/>
        <v>0</v>
      </c>
      <c r="AE943" s="380">
        <f t="shared" si="2848"/>
        <v>0</v>
      </c>
      <c r="AF943" s="380">
        <f t="shared" si="2848"/>
        <v>0</v>
      </c>
      <c r="AG943" s="380">
        <f t="shared" si="2848"/>
        <v>0</v>
      </c>
      <c r="AH943" s="380">
        <f t="shared" si="2848"/>
        <v>0</v>
      </c>
      <c r="AI943" s="380">
        <f t="shared" si="2848"/>
        <v>0</v>
      </c>
      <c r="AJ943" s="380">
        <f t="shared" si="2848"/>
        <v>0</v>
      </c>
      <c r="AK943" s="380">
        <f t="shared" si="2848"/>
        <v>0</v>
      </c>
      <c r="AL943" s="380">
        <f t="shared" si="2848"/>
        <v>0</v>
      </c>
      <c r="AM943" s="626">
        <f t="shared" si="2845"/>
        <v>0</v>
      </c>
    </row>
    <row r="944" spans="1:39">
      <c r="B944" s="326" t="s">
        <v>339</v>
      </c>
      <c r="C944" s="347"/>
      <c r="D944" s="311"/>
      <c r="E944" s="281"/>
      <c r="F944" s="281"/>
      <c r="G944" s="281"/>
      <c r="H944" s="281"/>
      <c r="I944" s="281"/>
      <c r="J944" s="281"/>
      <c r="K944" s="281"/>
      <c r="L944" s="281"/>
      <c r="M944" s="281"/>
      <c r="N944" s="281"/>
      <c r="O944" s="293"/>
      <c r="P944" s="281"/>
      <c r="Q944" s="281"/>
      <c r="R944" s="281"/>
      <c r="S944" s="311"/>
      <c r="T944" s="311"/>
      <c r="U944" s="311"/>
      <c r="V944" s="311"/>
      <c r="W944" s="281"/>
      <c r="X944" s="281"/>
      <c r="Y944" s="380">
        <f t="shared" ref="Y944:AL944" si="2849">Y766*Y936</f>
        <v>0</v>
      </c>
      <c r="Z944" s="380">
        <f t="shared" si="2849"/>
        <v>0</v>
      </c>
      <c r="AA944" s="380">
        <f t="shared" si="2849"/>
        <v>0</v>
      </c>
      <c r="AB944" s="380">
        <f t="shared" si="2849"/>
        <v>0</v>
      </c>
      <c r="AC944" s="380">
        <f t="shared" si="2849"/>
        <v>0</v>
      </c>
      <c r="AD944" s="380">
        <f t="shared" si="2849"/>
        <v>0</v>
      </c>
      <c r="AE944" s="380">
        <f t="shared" si="2849"/>
        <v>0</v>
      </c>
      <c r="AF944" s="380">
        <f t="shared" si="2849"/>
        <v>0</v>
      </c>
      <c r="AG944" s="380">
        <f t="shared" si="2849"/>
        <v>0</v>
      </c>
      <c r="AH944" s="380">
        <f t="shared" si="2849"/>
        <v>0</v>
      </c>
      <c r="AI944" s="380">
        <f t="shared" si="2849"/>
        <v>0</v>
      </c>
      <c r="AJ944" s="380">
        <f t="shared" si="2849"/>
        <v>0</v>
      </c>
      <c r="AK944" s="380">
        <f t="shared" si="2849"/>
        <v>0</v>
      </c>
      <c r="AL944" s="380">
        <f t="shared" si="2849"/>
        <v>0</v>
      </c>
      <c r="AM944" s="626">
        <f t="shared" si="2845"/>
        <v>0</v>
      </c>
    </row>
    <row r="945" spans="1:39">
      <c r="B945" s="326" t="s">
        <v>340</v>
      </c>
      <c r="C945" s="347"/>
      <c r="D945" s="311"/>
      <c r="E945" s="281"/>
      <c r="F945" s="281"/>
      <c r="G945" s="281"/>
      <c r="H945" s="281"/>
      <c r="I945" s="281"/>
      <c r="J945" s="281"/>
      <c r="K945" s="281"/>
      <c r="L945" s="281"/>
      <c r="M945" s="281"/>
      <c r="N945" s="281"/>
      <c r="O945" s="293"/>
      <c r="P945" s="281"/>
      <c r="Q945" s="281"/>
      <c r="R945" s="281"/>
      <c r="S945" s="311"/>
      <c r="T945" s="311"/>
      <c r="U945" s="311"/>
      <c r="V945" s="311"/>
      <c r="W945" s="281"/>
      <c r="X945" s="281"/>
      <c r="Y945" s="380">
        <f>Y933*Y936</f>
        <v>0</v>
      </c>
      <c r="Z945" s="380">
        <f t="shared" ref="Z945:AL945" si="2850">Z933*Z936</f>
        <v>0</v>
      </c>
      <c r="AA945" s="380">
        <f t="shared" si="2850"/>
        <v>0</v>
      </c>
      <c r="AB945" s="380">
        <f t="shared" si="2850"/>
        <v>0</v>
      </c>
      <c r="AC945" s="380">
        <f t="shared" si="2850"/>
        <v>0</v>
      </c>
      <c r="AD945" s="380">
        <f t="shared" si="2850"/>
        <v>0</v>
      </c>
      <c r="AE945" s="380">
        <f t="shared" si="2850"/>
        <v>0</v>
      </c>
      <c r="AF945" s="380">
        <f t="shared" si="2850"/>
        <v>0</v>
      </c>
      <c r="AG945" s="380">
        <f t="shared" si="2850"/>
        <v>0</v>
      </c>
      <c r="AH945" s="380">
        <f t="shared" si="2850"/>
        <v>0</v>
      </c>
      <c r="AI945" s="380">
        <f t="shared" si="2850"/>
        <v>0</v>
      </c>
      <c r="AJ945" s="380">
        <f t="shared" si="2850"/>
        <v>0</v>
      </c>
      <c r="AK945" s="380">
        <f t="shared" si="2850"/>
        <v>0</v>
      </c>
      <c r="AL945" s="380">
        <f t="shared" si="2850"/>
        <v>0</v>
      </c>
      <c r="AM945" s="626">
        <f t="shared" si="2845"/>
        <v>0</v>
      </c>
    </row>
    <row r="946" spans="1:39" ht="15.75">
      <c r="B946" s="351" t="s">
        <v>344</v>
      </c>
      <c r="C946" s="347"/>
      <c r="D946" s="338"/>
      <c r="E946" s="336"/>
      <c r="F946" s="336"/>
      <c r="G946" s="336"/>
      <c r="H946" s="336"/>
      <c r="I946" s="336"/>
      <c r="J946" s="336"/>
      <c r="K946" s="336"/>
      <c r="L946" s="336"/>
      <c r="M946" s="336"/>
      <c r="N946" s="336"/>
      <c r="O946" s="302"/>
      <c r="P946" s="336"/>
      <c r="Q946" s="336"/>
      <c r="R946" s="336"/>
      <c r="S946" s="338"/>
      <c r="T946" s="338"/>
      <c r="U946" s="338"/>
      <c r="V946" s="338"/>
      <c r="W946" s="336"/>
      <c r="X946" s="336"/>
      <c r="Y946" s="348">
        <f>SUM(Y937:Y945)</f>
        <v>0</v>
      </c>
      <c r="Z946" s="348">
        <f t="shared" ref="Z946:AE946" si="2851">SUM(Z937:Z945)</f>
        <v>0</v>
      </c>
      <c r="AA946" s="348">
        <f t="shared" si="2851"/>
        <v>0</v>
      </c>
      <c r="AB946" s="348">
        <f t="shared" si="2851"/>
        <v>0</v>
      </c>
      <c r="AC946" s="348">
        <f t="shared" si="2851"/>
        <v>0</v>
      </c>
      <c r="AD946" s="348">
        <f t="shared" si="2851"/>
        <v>0</v>
      </c>
      <c r="AE946" s="348">
        <f t="shared" si="2851"/>
        <v>0</v>
      </c>
      <c r="AF946" s="348">
        <f>SUM(AF937:AF945)</f>
        <v>0</v>
      </c>
      <c r="AG946" s="348">
        <f t="shared" ref="AG946:AL946" si="2852">SUM(AG937:AG945)</f>
        <v>0</v>
      </c>
      <c r="AH946" s="348">
        <f t="shared" si="2852"/>
        <v>0</v>
      </c>
      <c r="AI946" s="348">
        <f t="shared" si="2852"/>
        <v>0</v>
      </c>
      <c r="AJ946" s="348">
        <f t="shared" si="2852"/>
        <v>0</v>
      </c>
      <c r="AK946" s="348">
        <f t="shared" si="2852"/>
        <v>0</v>
      </c>
      <c r="AL946" s="348">
        <f t="shared" si="2852"/>
        <v>0</v>
      </c>
      <c r="AM946" s="409">
        <f>SUM(AM937:AM945)</f>
        <v>0</v>
      </c>
    </row>
    <row r="947" spans="1:39" ht="15.75">
      <c r="B947" s="351" t="s">
        <v>345</v>
      </c>
      <c r="C947" s="347"/>
      <c r="D947" s="352"/>
      <c r="E947" s="336"/>
      <c r="F947" s="336"/>
      <c r="G947" s="336"/>
      <c r="H947" s="336"/>
      <c r="I947" s="336"/>
      <c r="J947" s="336"/>
      <c r="K947" s="336"/>
      <c r="L947" s="336"/>
      <c r="M947" s="336"/>
      <c r="N947" s="336"/>
      <c r="O947" s="302"/>
      <c r="P947" s="336"/>
      <c r="Q947" s="336"/>
      <c r="R947" s="336"/>
      <c r="S947" s="338"/>
      <c r="T947" s="338"/>
      <c r="U947" s="338"/>
      <c r="V947" s="338"/>
      <c r="W947" s="336"/>
      <c r="X947" s="336"/>
      <c r="Y947" s="349">
        <f>Y934*Y936</f>
        <v>0</v>
      </c>
      <c r="Z947" s="349">
        <f t="shared" ref="Z947:AE947" si="2853">Z934*Z936</f>
        <v>0</v>
      </c>
      <c r="AA947" s="349">
        <f t="shared" si="2853"/>
        <v>0</v>
      </c>
      <c r="AB947" s="349">
        <f t="shared" si="2853"/>
        <v>0</v>
      </c>
      <c r="AC947" s="349">
        <f t="shared" si="2853"/>
        <v>0</v>
      </c>
      <c r="AD947" s="349">
        <f t="shared" si="2853"/>
        <v>0</v>
      </c>
      <c r="AE947" s="349">
        <f t="shared" si="2853"/>
        <v>0</v>
      </c>
      <c r="AF947" s="349">
        <f>AF934*AF936</f>
        <v>0</v>
      </c>
      <c r="AG947" s="349">
        <f t="shared" ref="AG947:AL947" si="2854">AG934*AG936</f>
        <v>0</v>
      </c>
      <c r="AH947" s="349">
        <f t="shared" si="2854"/>
        <v>0</v>
      </c>
      <c r="AI947" s="349">
        <f t="shared" si="2854"/>
        <v>0</v>
      </c>
      <c r="AJ947" s="349">
        <f t="shared" si="2854"/>
        <v>0</v>
      </c>
      <c r="AK947" s="349">
        <f t="shared" si="2854"/>
        <v>0</v>
      </c>
      <c r="AL947" s="349">
        <f t="shared" si="2854"/>
        <v>0</v>
      </c>
      <c r="AM947" s="409">
        <f>SUM(Y947:AL947)</f>
        <v>0</v>
      </c>
    </row>
    <row r="948" spans="1:39" ht="15.75">
      <c r="B948" s="351" t="s">
        <v>346</v>
      </c>
      <c r="C948" s="347"/>
      <c r="D948" s="352"/>
      <c r="E948" s="336"/>
      <c r="F948" s="336"/>
      <c r="G948" s="336"/>
      <c r="H948" s="336"/>
      <c r="I948" s="336"/>
      <c r="J948" s="336"/>
      <c r="K948" s="336"/>
      <c r="L948" s="336"/>
      <c r="M948" s="336"/>
      <c r="N948" s="336"/>
      <c r="O948" s="302"/>
      <c r="P948" s="336"/>
      <c r="Q948" s="336"/>
      <c r="R948" s="336"/>
      <c r="S948" s="352"/>
      <c r="T948" s="352"/>
      <c r="U948" s="352"/>
      <c r="V948" s="352"/>
      <c r="W948" s="336"/>
      <c r="X948" s="336"/>
      <c r="Y948" s="353"/>
      <c r="Z948" s="353"/>
      <c r="AA948" s="353"/>
      <c r="AB948" s="353"/>
      <c r="AC948" s="353"/>
      <c r="AD948" s="353"/>
      <c r="AE948" s="353"/>
      <c r="AF948" s="353"/>
      <c r="AG948" s="353"/>
      <c r="AH948" s="353"/>
      <c r="AI948" s="353"/>
      <c r="AJ948" s="353"/>
      <c r="AK948" s="353"/>
      <c r="AL948" s="353"/>
      <c r="AM948" s="409">
        <f>AM946-AM947</f>
        <v>0</v>
      </c>
    </row>
    <row r="949" spans="1:39">
      <c r="B949" s="326"/>
      <c r="C949" s="352"/>
      <c r="D949" s="352"/>
      <c r="E949" s="336"/>
      <c r="F949" s="336"/>
      <c r="G949" s="336"/>
      <c r="H949" s="336"/>
      <c r="I949" s="336"/>
      <c r="J949" s="336"/>
      <c r="K949" s="336"/>
      <c r="L949" s="336"/>
      <c r="M949" s="336"/>
      <c r="N949" s="336"/>
      <c r="O949" s="302"/>
      <c r="P949" s="336"/>
      <c r="Q949" s="336"/>
      <c r="R949" s="336"/>
      <c r="S949" s="352"/>
      <c r="T949" s="347"/>
      <c r="U949" s="352"/>
      <c r="V949" s="352"/>
      <c r="W949" s="336"/>
      <c r="X949" s="336"/>
      <c r="Y949" s="354"/>
      <c r="Z949" s="354"/>
      <c r="AA949" s="354"/>
      <c r="AB949" s="354"/>
      <c r="AC949" s="354"/>
      <c r="AD949" s="354"/>
      <c r="AE949" s="354"/>
      <c r="AF949" s="354"/>
      <c r="AG949" s="354"/>
      <c r="AH949" s="354"/>
      <c r="AI949" s="354"/>
      <c r="AJ949" s="354"/>
      <c r="AK949" s="354"/>
      <c r="AL949" s="354"/>
      <c r="AM949" s="339"/>
    </row>
    <row r="950" spans="1:39">
      <c r="B950" s="442" t="s">
        <v>341</v>
      </c>
      <c r="C950" s="366"/>
      <c r="D950" s="386"/>
      <c r="E950" s="386"/>
      <c r="F950" s="386"/>
      <c r="G950" s="386"/>
      <c r="H950" s="386"/>
      <c r="I950" s="386"/>
      <c r="J950" s="386"/>
      <c r="K950" s="386"/>
      <c r="L950" s="386"/>
      <c r="M950" s="386"/>
      <c r="N950" s="386"/>
      <c r="O950" s="385"/>
      <c r="P950" s="386"/>
      <c r="Q950" s="386"/>
      <c r="R950" s="386"/>
      <c r="S950" s="366"/>
      <c r="T950" s="387"/>
      <c r="U950" s="387"/>
      <c r="V950" s="386"/>
      <c r="W950" s="386"/>
      <c r="X950" s="387"/>
      <c r="Y950" s="328">
        <f>SUMPRODUCT(E776:E931,Y776:Y931)</f>
        <v>0</v>
      </c>
      <c r="Z950" s="328">
        <f>SUMPRODUCT(E776:E931,Z776:Z931)</f>
        <v>0</v>
      </c>
      <c r="AA950" s="328">
        <f t="shared" ref="AA950:AL950" si="2855">IF(AA774="kw",SUMPRODUCT($N$776:$N$931,$P$776:$P$931,AA776:AA931),SUMPRODUCT($E$776:$E$931,AA776:AA931))</f>
        <v>0</v>
      </c>
      <c r="AB950" s="328">
        <f t="shared" si="2855"/>
        <v>0</v>
      </c>
      <c r="AC950" s="328">
        <f t="shared" si="2855"/>
        <v>0</v>
      </c>
      <c r="AD950" s="328">
        <f t="shared" si="2855"/>
        <v>0</v>
      </c>
      <c r="AE950" s="328">
        <f t="shared" si="2855"/>
        <v>0</v>
      </c>
      <c r="AF950" s="328">
        <f t="shared" si="2855"/>
        <v>0</v>
      </c>
      <c r="AG950" s="328">
        <f t="shared" si="2855"/>
        <v>0</v>
      </c>
      <c r="AH950" s="328">
        <f t="shared" si="2855"/>
        <v>0</v>
      </c>
      <c r="AI950" s="328">
        <f t="shared" si="2855"/>
        <v>0</v>
      </c>
      <c r="AJ950" s="328">
        <f t="shared" si="2855"/>
        <v>0</v>
      </c>
      <c r="AK950" s="328">
        <f t="shared" si="2855"/>
        <v>0</v>
      </c>
      <c r="AL950" s="328">
        <f t="shared" si="2855"/>
        <v>0</v>
      </c>
      <c r="AM950" s="388"/>
    </row>
    <row r="951" spans="1:39" ht="18.75" customHeight="1">
      <c r="B951" s="370" t="s">
        <v>593</v>
      </c>
      <c r="C951" s="389"/>
      <c r="D951" s="390"/>
      <c r="E951" s="390"/>
      <c r="F951" s="390"/>
      <c r="G951" s="390"/>
      <c r="H951" s="390"/>
      <c r="I951" s="390"/>
      <c r="J951" s="390"/>
      <c r="K951" s="390"/>
      <c r="L951" s="390"/>
      <c r="M951" s="390"/>
      <c r="N951" s="390"/>
      <c r="O951" s="390"/>
      <c r="P951" s="390"/>
      <c r="Q951" s="390"/>
      <c r="R951" s="390"/>
      <c r="S951" s="373"/>
      <c r="T951" s="374"/>
      <c r="U951" s="390"/>
      <c r="V951" s="390"/>
      <c r="W951" s="390"/>
      <c r="X951" s="390"/>
      <c r="Y951" s="411"/>
      <c r="Z951" s="411"/>
      <c r="AA951" s="411"/>
      <c r="AB951" s="411"/>
      <c r="AC951" s="411"/>
      <c r="AD951" s="411"/>
      <c r="AE951" s="411"/>
      <c r="AF951" s="411"/>
      <c r="AG951" s="411"/>
      <c r="AH951" s="411"/>
      <c r="AI951" s="411"/>
      <c r="AJ951" s="411"/>
      <c r="AK951" s="411"/>
      <c r="AL951" s="411"/>
      <c r="AM951" s="391"/>
    </row>
    <row r="952" spans="1:39" collapsed="1"/>
    <row r="954" spans="1:39" ht="15.75">
      <c r="B954" s="282" t="s">
        <v>342</v>
      </c>
      <c r="C954" s="283"/>
      <c r="D954" s="587" t="s">
        <v>527</v>
      </c>
      <c r="E954" s="255"/>
      <c r="F954" s="587"/>
      <c r="G954" s="255"/>
      <c r="H954" s="255"/>
      <c r="I954" s="255"/>
      <c r="J954" s="255"/>
      <c r="K954" s="255"/>
      <c r="L954" s="255"/>
      <c r="M954" s="255"/>
      <c r="N954" s="255"/>
      <c r="O954" s="283"/>
      <c r="P954" s="255"/>
      <c r="Q954" s="255"/>
      <c r="R954" s="255"/>
      <c r="S954" s="255"/>
      <c r="T954" s="255"/>
      <c r="U954" s="255"/>
      <c r="V954" s="255"/>
      <c r="W954" s="255"/>
      <c r="X954" s="255"/>
      <c r="Y954" s="272"/>
      <c r="Z954" s="269"/>
      <c r="AA954" s="269"/>
      <c r="AB954" s="269"/>
      <c r="AC954" s="269"/>
      <c r="AD954" s="269"/>
      <c r="AE954" s="269"/>
      <c r="AF954" s="269"/>
      <c r="AG954" s="269"/>
      <c r="AH954" s="269"/>
      <c r="AI954" s="269"/>
      <c r="AJ954" s="269"/>
      <c r="AK954" s="269"/>
      <c r="AL954" s="269"/>
    </row>
    <row r="955" spans="1:39" ht="39.75" customHeight="1">
      <c r="B955" s="826" t="s">
        <v>212</v>
      </c>
      <c r="C955" s="828" t="s">
        <v>33</v>
      </c>
      <c r="D955" s="286" t="s">
        <v>424</v>
      </c>
      <c r="E955" s="830" t="s">
        <v>210</v>
      </c>
      <c r="F955" s="831"/>
      <c r="G955" s="831"/>
      <c r="H955" s="831"/>
      <c r="I955" s="831"/>
      <c r="J955" s="831"/>
      <c r="K955" s="831"/>
      <c r="L955" s="831"/>
      <c r="M955" s="832"/>
      <c r="N955" s="836" t="s">
        <v>214</v>
      </c>
      <c r="O955" s="286" t="s">
        <v>425</v>
      </c>
      <c r="P955" s="830" t="s">
        <v>213</v>
      </c>
      <c r="Q955" s="831"/>
      <c r="R955" s="831"/>
      <c r="S955" s="831"/>
      <c r="T955" s="831"/>
      <c r="U955" s="831"/>
      <c r="V955" s="831"/>
      <c r="W955" s="831"/>
      <c r="X955" s="832"/>
      <c r="Y955" s="833" t="s">
        <v>244</v>
      </c>
      <c r="Z955" s="834"/>
      <c r="AA955" s="834"/>
      <c r="AB955" s="834"/>
      <c r="AC955" s="834"/>
      <c r="AD955" s="834"/>
      <c r="AE955" s="834"/>
      <c r="AF955" s="834"/>
      <c r="AG955" s="834"/>
      <c r="AH955" s="834"/>
      <c r="AI955" s="834"/>
      <c r="AJ955" s="834"/>
      <c r="AK955" s="834"/>
      <c r="AL955" s="834"/>
      <c r="AM955" s="835"/>
    </row>
    <row r="956" spans="1:39" ht="65.25" customHeight="1">
      <c r="B956" s="827"/>
      <c r="C956" s="829"/>
      <c r="D956" s="287">
        <v>2020</v>
      </c>
      <c r="E956" s="287">
        <v>2021</v>
      </c>
      <c r="F956" s="287">
        <v>2022</v>
      </c>
      <c r="G956" s="287">
        <v>2023</v>
      </c>
      <c r="H956" s="287">
        <v>2024</v>
      </c>
      <c r="I956" s="287">
        <v>2025</v>
      </c>
      <c r="J956" s="287">
        <v>2026</v>
      </c>
      <c r="K956" s="287">
        <v>2027</v>
      </c>
      <c r="L956" s="287">
        <v>2028</v>
      </c>
      <c r="M956" s="287">
        <v>2029</v>
      </c>
      <c r="N956" s="837"/>
      <c r="O956" s="287">
        <v>2020</v>
      </c>
      <c r="P956" s="287">
        <v>2021</v>
      </c>
      <c r="Q956" s="287">
        <v>2022</v>
      </c>
      <c r="R956" s="287">
        <v>2023</v>
      </c>
      <c r="S956" s="287">
        <v>2024</v>
      </c>
      <c r="T956" s="287">
        <v>2025</v>
      </c>
      <c r="U956" s="287">
        <v>2026</v>
      </c>
      <c r="V956" s="287">
        <v>2027</v>
      </c>
      <c r="W956" s="287">
        <v>2028</v>
      </c>
      <c r="X956" s="287">
        <v>2029</v>
      </c>
      <c r="Y956" s="287" t="str">
        <f>'1.  LRAMVA Summary'!D50</f>
        <v>Residential</v>
      </c>
      <c r="Z956" s="287" t="str">
        <f>'1.  LRAMVA Summary'!E50</f>
        <v>General Service &lt; 50 kW</v>
      </c>
      <c r="AA956" s="287" t="str">
        <f>'1.  LRAMVA Summary'!F50</f>
        <v>General Service 50 - 4,999 kW</v>
      </c>
      <c r="AB956" s="287" t="str">
        <f>'1.  LRAMVA Summary'!G50</f>
        <v>General Service 3,000 - 4,999 kW</v>
      </c>
      <c r="AC956" s="287" t="str">
        <f>'1.  LRAMVA Summary'!H50</f>
        <v>Large Use - Regular</v>
      </c>
      <c r="AD956" s="287" t="str">
        <f>'1.  LRAMVA Summary'!I50</f>
        <v>Large Use - 3TS</v>
      </c>
      <c r="AE956" s="287" t="str">
        <f>'1.  LRAMVA Summary'!J50</f>
        <v>Large Use - Ford Annex</v>
      </c>
      <c r="AF956" s="287" t="str">
        <f>'1.  LRAMVA Summary'!K50</f>
        <v>Other</v>
      </c>
      <c r="AG956" s="287" t="str">
        <f>'1.  LRAMVA Summary'!L50</f>
        <v/>
      </c>
      <c r="AH956" s="287" t="str">
        <f>'1.  LRAMVA Summary'!M50</f>
        <v/>
      </c>
      <c r="AI956" s="287" t="str">
        <f>'1.  LRAMVA Summary'!N50</f>
        <v/>
      </c>
      <c r="AJ956" s="287" t="str">
        <f>'1.  LRAMVA Summary'!O50</f>
        <v/>
      </c>
      <c r="AK956" s="287" t="str">
        <f>'1.  LRAMVA Summary'!P50</f>
        <v/>
      </c>
      <c r="AL956" s="287" t="str">
        <f>'1.  LRAMVA Summary'!Q50</f>
        <v/>
      </c>
      <c r="AM956" s="289" t="str">
        <f>'1.  LRAMVA Summary'!R50</f>
        <v>Total</v>
      </c>
    </row>
    <row r="957" spans="1:39" ht="15" customHeight="1">
      <c r="A957" s="529"/>
      <c r="B957" s="516" t="s">
        <v>505</v>
      </c>
      <c r="C957" s="291"/>
      <c r="D957" s="291"/>
      <c r="E957" s="291"/>
      <c r="F957" s="291"/>
      <c r="G957" s="291"/>
      <c r="H957" s="291"/>
      <c r="I957" s="291"/>
      <c r="J957" s="291"/>
      <c r="K957" s="291"/>
      <c r="L957" s="291"/>
      <c r="M957" s="291"/>
      <c r="N957" s="292"/>
      <c r="O957" s="291"/>
      <c r="P957" s="291"/>
      <c r="Q957" s="291"/>
      <c r="R957" s="291"/>
      <c r="S957" s="291"/>
      <c r="T957" s="291"/>
      <c r="U957" s="291"/>
      <c r="V957" s="291"/>
      <c r="W957" s="291"/>
      <c r="X957" s="291"/>
      <c r="Y957" s="293" t="str">
        <f>'1.  LRAMVA Summary'!D51</f>
        <v>kWh</v>
      </c>
      <c r="Z957" s="293" t="str">
        <f>'1.  LRAMVA Summary'!E51</f>
        <v>kWh</v>
      </c>
      <c r="AA957" s="293" t="str">
        <f>'1.  LRAMVA Summary'!F51</f>
        <v>kW</v>
      </c>
      <c r="AB957" s="293" t="str">
        <f>'1.  LRAMVA Summary'!G51</f>
        <v>kW</v>
      </c>
      <c r="AC957" s="293" t="str">
        <f>'1.  LRAMVA Summary'!H51</f>
        <v>kW</v>
      </c>
      <c r="AD957" s="293" t="str">
        <f>'1.  LRAMVA Summary'!I51</f>
        <v>kW</v>
      </c>
      <c r="AE957" s="293" t="str">
        <f>'1.  LRAMVA Summary'!J51</f>
        <v>kW</v>
      </c>
      <c r="AF957" s="293" t="str">
        <f>'1.  LRAMVA Summary'!K51</f>
        <v>kW</v>
      </c>
      <c r="AG957" s="293">
        <f>'1.  LRAMVA Summary'!L51</f>
        <v>0</v>
      </c>
      <c r="AH957" s="293">
        <f>'1.  LRAMVA Summary'!M51</f>
        <v>0</v>
      </c>
      <c r="AI957" s="293">
        <f>'1.  LRAMVA Summary'!N51</f>
        <v>0</v>
      </c>
      <c r="AJ957" s="293">
        <f>'1.  LRAMVA Summary'!O51</f>
        <v>0</v>
      </c>
      <c r="AK957" s="293">
        <f>'1.  LRAMVA Summary'!P51</f>
        <v>0</v>
      </c>
      <c r="AL957" s="293">
        <f>'1.  LRAMVA Summary'!Q51</f>
        <v>0</v>
      </c>
      <c r="AM957" s="294"/>
    </row>
    <row r="958" spans="1:39" ht="15" hidden="1" customHeight="1" outlineLevel="1">
      <c r="A958" s="529"/>
      <c r="B958" s="506" t="s">
        <v>498</v>
      </c>
      <c r="C958" s="291"/>
      <c r="D958" s="291"/>
      <c r="E958" s="291"/>
      <c r="F958" s="291"/>
      <c r="G958" s="291"/>
      <c r="H958" s="291"/>
      <c r="I958" s="291"/>
      <c r="J958" s="291"/>
      <c r="K958" s="291"/>
      <c r="L958" s="291"/>
      <c r="M958" s="291"/>
      <c r="N958" s="292"/>
      <c r="O958" s="291"/>
      <c r="P958" s="291"/>
      <c r="Q958" s="291"/>
      <c r="R958" s="291"/>
      <c r="S958" s="291"/>
      <c r="T958" s="291"/>
      <c r="U958" s="291"/>
      <c r="V958" s="291"/>
      <c r="W958" s="291"/>
      <c r="X958" s="291"/>
      <c r="Y958" s="293"/>
      <c r="Z958" s="293"/>
      <c r="AA958" s="293"/>
      <c r="AB958" s="293"/>
      <c r="AC958" s="293"/>
      <c r="AD958" s="293"/>
      <c r="AE958" s="293"/>
      <c r="AF958" s="293"/>
      <c r="AG958" s="293"/>
      <c r="AH958" s="293"/>
      <c r="AI958" s="293"/>
      <c r="AJ958" s="293"/>
      <c r="AK958" s="293"/>
      <c r="AL958" s="293"/>
      <c r="AM958" s="294"/>
    </row>
    <row r="959" spans="1:39" ht="15" hidden="1" customHeight="1" outlineLevel="1">
      <c r="A959" s="529">
        <v>1</v>
      </c>
      <c r="B959" s="430" t="s">
        <v>95</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29"/>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56">Z959</f>
        <v>0</v>
      </c>
      <c r="AA960" s="413">
        <f t="shared" ref="AA960" si="2857">AA959</f>
        <v>0</v>
      </c>
      <c r="AB960" s="413">
        <f t="shared" ref="AB960" si="2858">AB959</f>
        <v>0</v>
      </c>
      <c r="AC960" s="413">
        <f t="shared" ref="AC960" si="2859">AC959</f>
        <v>0</v>
      </c>
      <c r="AD960" s="413">
        <f t="shared" ref="AD960" si="2860">AD959</f>
        <v>0</v>
      </c>
      <c r="AE960" s="413">
        <f t="shared" ref="AE960" si="2861">AE959</f>
        <v>0</v>
      </c>
      <c r="AF960" s="413">
        <f t="shared" ref="AF960" si="2862">AF959</f>
        <v>0</v>
      </c>
      <c r="AG960" s="413">
        <f t="shared" ref="AG960" si="2863">AG959</f>
        <v>0</v>
      </c>
      <c r="AH960" s="413">
        <f t="shared" ref="AH960" si="2864">AH959</f>
        <v>0</v>
      </c>
      <c r="AI960" s="413">
        <f t="shared" ref="AI960" si="2865">AI959</f>
        <v>0</v>
      </c>
      <c r="AJ960" s="413">
        <f t="shared" ref="AJ960" si="2866">AJ959</f>
        <v>0</v>
      </c>
      <c r="AK960" s="413">
        <f t="shared" ref="AK960" si="2867">AK959</f>
        <v>0</v>
      </c>
      <c r="AL960" s="413">
        <f t="shared" ref="AL960" si="2868">AL959</f>
        <v>0</v>
      </c>
      <c r="AM960" s="299"/>
    </row>
    <row r="961" spans="1:39" ht="15" hidden="1" customHeight="1" outlineLevel="1">
      <c r="A961" s="529"/>
      <c r="B961" s="300"/>
      <c r="C961" s="301"/>
      <c r="D961" s="301"/>
      <c r="E961" s="301"/>
      <c r="F961" s="301"/>
      <c r="G961" s="301"/>
      <c r="H961" s="301"/>
      <c r="I961" s="301"/>
      <c r="J961" s="301"/>
      <c r="K961" s="301"/>
      <c r="L961" s="301"/>
      <c r="M961" s="301"/>
      <c r="N961" s="302"/>
      <c r="O961" s="301"/>
      <c r="P961" s="301"/>
      <c r="Q961" s="301"/>
      <c r="R961" s="301"/>
      <c r="S961" s="301"/>
      <c r="T961" s="301"/>
      <c r="U961" s="301"/>
      <c r="V961" s="301"/>
      <c r="W961" s="301"/>
      <c r="X961" s="301"/>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29">
        <v>2</v>
      </c>
      <c r="B962" s="430" t="s">
        <v>96</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29"/>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869">Z962</f>
        <v>0</v>
      </c>
      <c r="AA963" s="413">
        <f t="shared" ref="AA963" si="2870">AA962</f>
        <v>0</v>
      </c>
      <c r="AB963" s="413">
        <f t="shared" ref="AB963" si="2871">AB962</f>
        <v>0</v>
      </c>
      <c r="AC963" s="413">
        <f t="shared" ref="AC963" si="2872">AC962</f>
        <v>0</v>
      </c>
      <c r="AD963" s="413">
        <f t="shared" ref="AD963" si="2873">AD962</f>
        <v>0</v>
      </c>
      <c r="AE963" s="413">
        <f t="shared" ref="AE963" si="2874">AE962</f>
        <v>0</v>
      </c>
      <c r="AF963" s="413">
        <f t="shared" ref="AF963" si="2875">AF962</f>
        <v>0</v>
      </c>
      <c r="AG963" s="413">
        <f t="shared" ref="AG963" si="2876">AG962</f>
        <v>0</v>
      </c>
      <c r="AH963" s="413">
        <f t="shared" ref="AH963" si="2877">AH962</f>
        <v>0</v>
      </c>
      <c r="AI963" s="413">
        <f t="shared" ref="AI963" si="2878">AI962</f>
        <v>0</v>
      </c>
      <c r="AJ963" s="413">
        <f t="shared" ref="AJ963" si="2879">AJ962</f>
        <v>0</v>
      </c>
      <c r="AK963" s="413">
        <f t="shared" ref="AK963" si="2880">AK962</f>
        <v>0</v>
      </c>
      <c r="AL963" s="413">
        <f t="shared" ref="AL963" si="2881">AL962</f>
        <v>0</v>
      </c>
      <c r="AM963" s="299"/>
    </row>
    <row r="964" spans="1:39" ht="15" hidden="1" customHeight="1" outlineLevel="1">
      <c r="A964" s="529"/>
      <c r="B964" s="300"/>
      <c r="C964" s="301"/>
      <c r="D964" s="306"/>
      <c r="E964" s="306"/>
      <c r="F964" s="306"/>
      <c r="G964" s="306"/>
      <c r="H964" s="306"/>
      <c r="I964" s="306"/>
      <c r="J964" s="306"/>
      <c r="K964" s="306"/>
      <c r="L964" s="306"/>
      <c r="M964" s="306"/>
      <c r="N964" s="302"/>
      <c r="O964" s="306"/>
      <c r="P964" s="306"/>
      <c r="Q964" s="306"/>
      <c r="R964" s="306"/>
      <c r="S964" s="306"/>
      <c r="T964" s="306"/>
      <c r="U964" s="306"/>
      <c r="V964" s="306"/>
      <c r="W964" s="306"/>
      <c r="X964" s="306"/>
      <c r="Y964" s="414"/>
      <c r="Z964" s="415"/>
      <c r="AA964" s="415"/>
      <c r="AB964" s="415"/>
      <c r="AC964" s="415"/>
      <c r="AD964" s="415"/>
      <c r="AE964" s="415"/>
      <c r="AF964" s="415"/>
      <c r="AG964" s="415"/>
      <c r="AH964" s="415"/>
      <c r="AI964" s="415"/>
      <c r="AJ964" s="415"/>
      <c r="AK964" s="415"/>
      <c r="AL964" s="415"/>
      <c r="AM964" s="304"/>
    </row>
    <row r="965" spans="1:39" ht="15" hidden="1" customHeight="1" outlineLevel="1">
      <c r="A965" s="529">
        <v>3</v>
      </c>
      <c r="B965" s="430" t="s">
        <v>97</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29"/>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882">Z965</f>
        <v>0</v>
      </c>
      <c r="AA966" s="413">
        <f t="shared" ref="AA966" si="2883">AA965</f>
        <v>0</v>
      </c>
      <c r="AB966" s="413">
        <f t="shared" ref="AB966" si="2884">AB965</f>
        <v>0</v>
      </c>
      <c r="AC966" s="413">
        <f t="shared" ref="AC966" si="2885">AC965</f>
        <v>0</v>
      </c>
      <c r="AD966" s="413">
        <f t="shared" ref="AD966" si="2886">AD965</f>
        <v>0</v>
      </c>
      <c r="AE966" s="413">
        <f t="shared" ref="AE966" si="2887">AE965</f>
        <v>0</v>
      </c>
      <c r="AF966" s="413">
        <f t="shared" ref="AF966" si="2888">AF965</f>
        <v>0</v>
      </c>
      <c r="AG966" s="413">
        <f t="shared" ref="AG966" si="2889">AG965</f>
        <v>0</v>
      </c>
      <c r="AH966" s="413">
        <f t="shared" ref="AH966" si="2890">AH965</f>
        <v>0</v>
      </c>
      <c r="AI966" s="413">
        <f t="shared" ref="AI966" si="2891">AI965</f>
        <v>0</v>
      </c>
      <c r="AJ966" s="413">
        <f t="shared" ref="AJ966" si="2892">AJ965</f>
        <v>0</v>
      </c>
      <c r="AK966" s="413">
        <f t="shared" ref="AK966" si="2893">AK965</f>
        <v>0</v>
      </c>
      <c r="AL966" s="413">
        <f t="shared" ref="AL966" si="2894">AL965</f>
        <v>0</v>
      </c>
      <c r="AM966" s="299"/>
    </row>
    <row r="967" spans="1:39" ht="15" hidden="1" customHeight="1" outlineLevel="1">
      <c r="A967" s="529"/>
      <c r="B967" s="296"/>
      <c r="C967" s="307"/>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29">
        <v>4</v>
      </c>
      <c r="B968" s="430" t="s">
        <v>98</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29"/>
      <c r="B969" s="296" t="s">
        <v>347</v>
      </c>
      <c r="C969" s="293" t="s">
        <v>164</v>
      </c>
      <c r="D969" s="297"/>
      <c r="E969" s="297"/>
      <c r="F969" s="297"/>
      <c r="G969" s="297"/>
      <c r="H969" s="297"/>
      <c r="I969" s="297"/>
      <c r="J969" s="297"/>
      <c r="K969" s="297"/>
      <c r="L969" s="297"/>
      <c r="M969" s="297"/>
      <c r="N969" s="470"/>
      <c r="O969" s="297"/>
      <c r="P969" s="297"/>
      <c r="Q969" s="297"/>
      <c r="R969" s="297"/>
      <c r="S969" s="297"/>
      <c r="T969" s="297"/>
      <c r="U969" s="297"/>
      <c r="V969" s="297"/>
      <c r="W969" s="297"/>
      <c r="X969" s="297"/>
      <c r="Y969" s="413">
        <f>Y968</f>
        <v>0</v>
      </c>
      <c r="Z969" s="413">
        <f t="shared" ref="Z969" si="2895">Z968</f>
        <v>0</v>
      </c>
      <c r="AA969" s="413">
        <f t="shared" ref="AA969" si="2896">AA968</f>
        <v>0</v>
      </c>
      <c r="AB969" s="413">
        <f t="shared" ref="AB969" si="2897">AB968</f>
        <v>0</v>
      </c>
      <c r="AC969" s="413">
        <f t="shared" ref="AC969" si="2898">AC968</f>
        <v>0</v>
      </c>
      <c r="AD969" s="413">
        <f t="shared" ref="AD969" si="2899">AD968</f>
        <v>0</v>
      </c>
      <c r="AE969" s="413">
        <f t="shared" ref="AE969" si="2900">AE968</f>
        <v>0</v>
      </c>
      <c r="AF969" s="413">
        <f t="shared" ref="AF969" si="2901">AF968</f>
        <v>0</v>
      </c>
      <c r="AG969" s="413">
        <f t="shared" ref="AG969" si="2902">AG968</f>
        <v>0</v>
      </c>
      <c r="AH969" s="413">
        <f t="shared" ref="AH969" si="2903">AH968</f>
        <v>0</v>
      </c>
      <c r="AI969" s="413">
        <f t="shared" ref="AI969" si="2904">AI968</f>
        <v>0</v>
      </c>
      <c r="AJ969" s="413">
        <f t="shared" ref="AJ969" si="2905">AJ968</f>
        <v>0</v>
      </c>
      <c r="AK969" s="413">
        <f t="shared" ref="AK969" si="2906">AK968</f>
        <v>0</v>
      </c>
      <c r="AL969" s="413">
        <f t="shared" ref="AL969" si="2907">AL968</f>
        <v>0</v>
      </c>
      <c r="AM969" s="299"/>
    </row>
    <row r="970" spans="1:39" ht="15" hidden="1" customHeight="1" outlineLevel="1">
      <c r="A970" s="529"/>
      <c r="B970" s="296"/>
      <c r="C970" s="307"/>
      <c r="D970" s="306"/>
      <c r="E970" s="306"/>
      <c r="F970" s="306"/>
      <c r="G970" s="306"/>
      <c r="H970" s="306"/>
      <c r="I970" s="306"/>
      <c r="J970" s="306"/>
      <c r="K970" s="306"/>
      <c r="L970" s="306"/>
      <c r="M970" s="306"/>
      <c r="N970" s="293"/>
      <c r="O970" s="306"/>
      <c r="P970" s="306"/>
      <c r="Q970" s="306"/>
      <c r="R970" s="306"/>
      <c r="S970" s="306"/>
      <c r="T970" s="306"/>
      <c r="U970" s="306"/>
      <c r="V970" s="306"/>
      <c r="W970" s="306"/>
      <c r="X970" s="306"/>
      <c r="Y970" s="414"/>
      <c r="Z970" s="414"/>
      <c r="AA970" s="414"/>
      <c r="AB970" s="414"/>
      <c r="AC970" s="414"/>
      <c r="AD970" s="414"/>
      <c r="AE970" s="414"/>
      <c r="AF970" s="414"/>
      <c r="AG970" s="414"/>
      <c r="AH970" s="414"/>
      <c r="AI970" s="414"/>
      <c r="AJ970" s="414"/>
      <c r="AK970" s="414"/>
      <c r="AL970" s="414"/>
      <c r="AM970" s="308"/>
    </row>
    <row r="971" spans="1:39" ht="15" hidden="1" customHeight="1" outlineLevel="1">
      <c r="A971" s="529">
        <v>5</v>
      </c>
      <c r="B971" s="430" t="s">
        <v>99</v>
      </c>
      <c r="C971" s="293" t="s">
        <v>25</v>
      </c>
      <c r="D971" s="297"/>
      <c r="E971" s="297"/>
      <c r="F971" s="297"/>
      <c r="G971" s="297"/>
      <c r="H971" s="297"/>
      <c r="I971" s="297"/>
      <c r="J971" s="297"/>
      <c r="K971" s="297"/>
      <c r="L971" s="297"/>
      <c r="M971" s="297"/>
      <c r="N971" s="293"/>
      <c r="O971" s="297"/>
      <c r="P971" s="297"/>
      <c r="Q971" s="297"/>
      <c r="R971" s="297"/>
      <c r="S971" s="297"/>
      <c r="T971" s="297"/>
      <c r="U971" s="297"/>
      <c r="V971" s="297"/>
      <c r="W971" s="297"/>
      <c r="X971" s="297"/>
      <c r="Y971" s="417"/>
      <c r="Z971" s="417"/>
      <c r="AA971" s="417"/>
      <c r="AB971" s="417"/>
      <c r="AC971" s="417"/>
      <c r="AD971" s="417"/>
      <c r="AE971" s="417"/>
      <c r="AF971" s="412"/>
      <c r="AG971" s="412"/>
      <c r="AH971" s="412"/>
      <c r="AI971" s="412"/>
      <c r="AJ971" s="412"/>
      <c r="AK971" s="412"/>
      <c r="AL971" s="412"/>
      <c r="AM971" s="298">
        <f>SUM(Y971:AL971)</f>
        <v>0</v>
      </c>
    </row>
    <row r="972" spans="1:39" ht="15" hidden="1" customHeight="1" outlineLevel="1">
      <c r="A972" s="529"/>
      <c r="B972" s="296" t="s">
        <v>347</v>
      </c>
      <c r="C972" s="293" t="s">
        <v>164</v>
      </c>
      <c r="D972" s="297"/>
      <c r="E972" s="297"/>
      <c r="F972" s="297"/>
      <c r="G972" s="297"/>
      <c r="H972" s="297"/>
      <c r="I972" s="297"/>
      <c r="J972" s="297"/>
      <c r="K972" s="297"/>
      <c r="L972" s="297"/>
      <c r="M972" s="297"/>
      <c r="N972" s="470"/>
      <c r="O972" s="297"/>
      <c r="P972" s="297"/>
      <c r="Q972" s="297"/>
      <c r="R972" s="297"/>
      <c r="S972" s="297"/>
      <c r="T972" s="297"/>
      <c r="U972" s="297"/>
      <c r="V972" s="297"/>
      <c r="W972" s="297"/>
      <c r="X972" s="297"/>
      <c r="Y972" s="413">
        <f>Y971</f>
        <v>0</v>
      </c>
      <c r="Z972" s="413">
        <f t="shared" ref="Z972" si="2908">Z971</f>
        <v>0</v>
      </c>
      <c r="AA972" s="413">
        <f t="shared" ref="AA972" si="2909">AA971</f>
        <v>0</v>
      </c>
      <c r="AB972" s="413">
        <f t="shared" ref="AB972" si="2910">AB971</f>
        <v>0</v>
      </c>
      <c r="AC972" s="413">
        <f t="shared" ref="AC972" si="2911">AC971</f>
        <v>0</v>
      </c>
      <c r="AD972" s="413">
        <f t="shared" ref="AD972" si="2912">AD971</f>
        <v>0</v>
      </c>
      <c r="AE972" s="413">
        <f t="shared" ref="AE972" si="2913">AE971</f>
        <v>0</v>
      </c>
      <c r="AF972" s="413">
        <f t="shared" ref="AF972" si="2914">AF971</f>
        <v>0</v>
      </c>
      <c r="AG972" s="413">
        <f t="shared" ref="AG972" si="2915">AG971</f>
        <v>0</v>
      </c>
      <c r="AH972" s="413">
        <f t="shared" ref="AH972" si="2916">AH971</f>
        <v>0</v>
      </c>
      <c r="AI972" s="413">
        <f t="shared" ref="AI972" si="2917">AI971</f>
        <v>0</v>
      </c>
      <c r="AJ972" s="413">
        <f t="shared" ref="AJ972" si="2918">AJ971</f>
        <v>0</v>
      </c>
      <c r="AK972" s="413">
        <f t="shared" ref="AK972" si="2919">AK971</f>
        <v>0</v>
      </c>
      <c r="AL972" s="413">
        <f t="shared" ref="AL972" si="2920">AL971</f>
        <v>0</v>
      </c>
      <c r="AM972" s="299"/>
    </row>
    <row r="973" spans="1:39" ht="15" hidden="1" customHeight="1" outlineLevel="1">
      <c r="A973" s="529"/>
      <c r="B973" s="296"/>
      <c r="C973" s="293"/>
      <c r="D973" s="293"/>
      <c r="E973" s="293"/>
      <c r="F973" s="293"/>
      <c r="G973" s="293"/>
      <c r="H973" s="293"/>
      <c r="I973" s="293"/>
      <c r="J973" s="293"/>
      <c r="K973" s="293"/>
      <c r="L973" s="293"/>
      <c r="M973" s="293"/>
      <c r="N973" s="293"/>
      <c r="O973" s="293"/>
      <c r="P973" s="293"/>
      <c r="Q973" s="293"/>
      <c r="R973" s="293"/>
      <c r="S973" s="293"/>
      <c r="T973" s="293"/>
      <c r="U973" s="293"/>
      <c r="V973" s="293"/>
      <c r="W973" s="293"/>
      <c r="X973" s="293"/>
      <c r="Y973" s="424"/>
      <c r="Z973" s="425"/>
      <c r="AA973" s="425"/>
      <c r="AB973" s="425"/>
      <c r="AC973" s="425"/>
      <c r="AD973" s="425"/>
      <c r="AE973" s="425"/>
      <c r="AF973" s="425"/>
      <c r="AG973" s="425"/>
      <c r="AH973" s="425"/>
      <c r="AI973" s="425"/>
      <c r="AJ973" s="425"/>
      <c r="AK973" s="425"/>
      <c r="AL973" s="425"/>
      <c r="AM973" s="299"/>
    </row>
    <row r="974" spans="1:39" ht="15.75" hidden="1" outlineLevel="1">
      <c r="A974" s="529"/>
      <c r="B974" s="321" t="s">
        <v>499</v>
      </c>
      <c r="C974" s="291"/>
      <c r="D974" s="291"/>
      <c r="E974" s="291"/>
      <c r="F974" s="291"/>
      <c r="G974" s="291"/>
      <c r="H974" s="291"/>
      <c r="I974" s="291"/>
      <c r="J974" s="291"/>
      <c r="K974" s="291"/>
      <c r="L974" s="291"/>
      <c r="M974" s="291"/>
      <c r="N974" s="292"/>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294"/>
    </row>
    <row r="975" spans="1:39" ht="15" hidden="1" customHeight="1" outlineLevel="1">
      <c r="A975" s="529">
        <v>6</v>
      </c>
      <c r="B975" s="430" t="s">
        <v>100</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29"/>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21">Z975</f>
        <v>0</v>
      </c>
      <c r="AA976" s="413">
        <f t="shared" ref="AA976" si="2922">AA975</f>
        <v>0</v>
      </c>
      <c r="AB976" s="413">
        <f t="shared" ref="AB976" si="2923">AB975</f>
        <v>0</v>
      </c>
      <c r="AC976" s="413">
        <f t="shared" ref="AC976" si="2924">AC975</f>
        <v>0</v>
      </c>
      <c r="AD976" s="413">
        <f t="shared" ref="AD976" si="2925">AD975</f>
        <v>0</v>
      </c>
      <c r="AE976" s="413">
        <f t="shared" ref="AE976" si="2926">AE975</f>
        <v>0</v>
      </c>
      <c r="AF976" s="413">
        <f t="shared" ref="AF976" si="2927">AF975</f>
        <v>0</v>
      </c>
      <c r="AG976" s="413">
        <f t="shared" ref="AG976" si="2928">AG975</f>
        <v>0</v>
      </c>
      <c r="AH976" s="413">
        <f t="shared" ref="AH976" si="2929">AH975</f>
        <v>0</v>
      </c>
      <c r="AI976" s="413">
        <f t="shared" ref="AI976" si="2930">AI975</f>
        <v>0</v>
      </c>
      <c r="AJ976" s="413">
        <f t="shared" ref="AJ976" si="2931">AJ975</f>
        <v>0</v>
      </c>
      <c r="AK976" s="413">
        <f t="shared" ref="AK976" si="2932">AK975</f>
        <v>0</v>
      </c>
      <c r="AL976" s="413">
        <f t="shared" ref="AL976" si="2933">AL975</f>
        <v>0</v>
      </c>
      <c r="AM976" s="313"/>
    </row>
    <row r="977" spans="1:39" ht="15" hidden="1" customHeight="1" outlineLevel="1">
      <c r="A977" s="529"/>
      <c r="B977" s="312"/>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8"/>
      <c r="AA977" s="418"/>
      <c r="AB977" s="418"/>
      <c r="AC977" s="418"/>
      <c r="AD977" s="418"/>
      <c r="AE977" s="418"/>
      <c r="AF977" s="418"/>
      <c r="AG977" s="418"/>
      <c r="AH977" s="418"/>
      <c r="AI977" s="418"/>
      <c r="AJ977" s="418"/>
      <c r="AK977" s="418"/>
      <c r="AL977" s="418"/>
      <c r="AM977" s="315"/>
    </row>
    <row r="978" spans="1:39" ht="15" hidden="1" customHeight="1" outlineLevel="1">
      <c r="A978" s="529">
        <v>7</v>
      </c>
      <c r="B978" s="430" t="s">
        <v>101</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29"/>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34">Z978</f>
        <v>0</v>
      </c>
      <c r="AA979" s="413">
        <f t="shared" ref="AA979" si="2935">AA978</f>
        <v>0</v>
      </c>
      <c r="AB979" s="413">
        <f t="shared" ref="AB979" si="2936">AB978</f>
        <v>0</v>
      </c>
      <c r="AC979" s="413">
        <f t="shared" ref="AC979" si="2937">AC978</f>
        <v>0</v>
      </c>
      <c r="AD979" s="413">
        <f t="shared" ref="AD979" si="2938">AD978</f>
        <v>0</v>
      </c>
      <c r="AE979" s="413">
        <f t="shared" ref="AE979" si="2939">AE978</f>
        <v>0</v>
      </c>
      <c r="AF979" s="413">
        <f t="shared" ref="AF979" si="2940">AF978</f>
        <v>0</v>
      </c>
      <c r="AG979" s="413">
        <f t="shared" ref="AG979" si="2941">AG978</f>
        <v>0</v>
      </c>
      <c r="AH979" s="413">
        <f t="shared" ref="AH979" si="2942">AH978</f>
        <v>0</v>
      </c>
      <c r="AI979" s="413">
        <f t="shared" ref="AI979" si="2943">AI978</f>
        <v>0</v>
      </c>
      <c r="AJ979" s="413">
        <f t="shared" ref="AJ979" si="2944">AJ978</f>
        <v>0</v>
      </c>
      <c r="AK979" s="413">
        <f t="shared" ref="AK979" si="2945">AK978</f>
        <v>0</v>
      </c>
      <c r="AL979" s="413">
        <f t="shared" ref="AL979" si="2946">AL978</f>
        <v>0</v>
      </c>
      <c r="AM979" s="313"/>
    </row>
    <row r="980" spans="1:39" ht="15" hidden="1" customHeight="1" outlineLevel="1">
      <c r="A980" s="529"/>
      <c r="B980" s="316"/>
      <c r="C980" s="314"/>
      <c r="D980" s="293"/>
      <c r="E980" s="293"/>
      <c r="F980" s="293"/>
      <c r="G980" s="293"/>
      <c r="H980" s="293"/>
      <c r="I980" s="293"/>
      <c r="J980" s="293"/>
      <c r="K980" s="293"/>
      <c r="L980" s="293"/>
      <c r="M980" s="293"/>
      <c r="N980" s="293"/>
      <c r="O980" s="293"/>
      <c r="P980" s="293"/>
      <c r="Q980" s="293"/>
      <c r="R980" s="293"/>
      <c r="S980" s="293"/>
      <c r="T980" s="293"/>
      <c r="U980" s="293"/>
      <c r="V980" s="293"/>
      <c r="W980" s="293"/>
      <c r="X980" s="293"/>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29">
        <v>8</v>
      </c>
      <c r="B981" s="430" t="s">
        <v>102</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29"/>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47">Z981</f>
        <v>0</v>
      </c>
      <c r="AA982" s="413">
        <f t="shared" ref="AA982" si="2948">AA981</f>
        <v>0</v>
      </c>
      <c r="AB982" s="413">
        <f t="shared" ref="AB982" si="2949">AB981</f>
        <v>0</v>
      </c>
      <c r="AC982" s="413">
        <f t="shared" ref="AC982" si="2950">AC981</f>
        <v>0</v>
      </c>
      <c r="AD982" s="413">
        <f t="shared" ref="AD982" si="2951">AD981</f>
        <v>0</v>
      </c>
      <c r="AE982" s="413">
        <f t="shared" ref="AE982" si="2952">AE981</f>
        <v>0</v>
      </c>
      <c r="AF982" s="413">
        <f t="shared" ref="AF982" si="2953">AF981</f>
        <v>0</v>
      </c>
      <c r="AG982" s="413">
        <f t="shared" ref="AG982" si="2954">AG981</f>
        <v>0</v>
      </c>
      <c r="AH982" s="413">
        <f t="shared" ref="AH982" si="2955">AH981</f>
        <v>0</v>
      </c>
      <c r="AI982" s="413">
        <f t="shared" ref="AI982" si="2956">AI981</f>
        <v>0</v>
      </c>
      <c r="AJ982" s="413">
        <f t="shared" ref="AJ982" si="2957">AJ981</f>
        <v>0</v>
      </c>
      <c r="AK982" s="413">
        <f t="shared" ref="AK982" si="2958">AK981</f>
        <v>0</v>
      </c>
      <c r="AL982" s="413">
        <f t="shared" ref="AL982" si="2959">AL981</f>
        <v>0</v>
      </c>
      <c r="AM982" s="313"/>
    </row>
    <row r="983" spans="1:39" ht="15" hidden="1" customHeight="1" outlineLevel="1">
      <c r="A983" s="529"/>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29">
        <v>9</v>
      </c>
      <c r="B984" s="430" t="s">
        <v>103</v>
      </c>
      <c r="C984" s="293" t="s">
        <v>25</v>
      </c>
      <c r="D984" s="297"/>
      <c r="E984" s="297"/>
      <c r="F984" s="297"/>
      <c r="G984" s="297"/>
      <c r="H984" s="297"/>
      <c r="I984" s="297"/>
      <c r="J984" s="297"/>
      <c r="K984" s="297"/>
      <c r="L984" s="297"/>
      <c r="M984" s="297"/>
      <c r="N984" s="297">
        <v>12</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29"/>
      <c r="B985" s="296" t="s">
        <v>347</v>
      </c>
      <c r="C985" s="293" t="s">
        <v>164</v>
      </c>
      <c r="D985" s="297"/>
      <c r="E985" s="297"/>
      <c r="F985" s="297"/>
      <c r="G985" s="297"/>
      <c r="H985" s="297"/>
      <c r="I985" s="297"/>
      <c r="J985" s="297"/>
      <c r="K985" s="297"/>
      <c r="L985" s="297"/>
      <c r="M985" s="297"/>
      <c r="N985" s="297">
        <f>N984</f>
        <v>12</v>
      </c>
      <c r="O985" s="297"/>
      <c r="P985" s="297"/>
      <c r="Q985" s="297"/>
      <c r="R985" s="297"/>
      <c r="S985" s="297"/>
      <c r="T985" s="297"/>
      <c r="U985" s="297"/>
      <c r="V985" s="297"/>
      <c r="W985" s="297"/>
      <c r="X985" s="297"/>
      <c r="Y985" s="413">
        <f>Y984</f>
        <v>0</v>
      </c>
      <c r="Z985" s="413">
        <f t="shared" ref="Z985" si="2960">Z984</f>
        <v>0</v>
      </c>
      <c r="AA985" s="413">
        <f t="shared" ref="AA985" si="2961">AA984</f>
        <v>0</v>
      </c>
      <c r="AB985" s="413">
        <f t="shared" ref="AB985" si="2962">AB984</f>
        <v>0</v>
      </c>
      <c r="AC985" s="413">
        <f t="shared" ref="AC985" si="2963">AC984</f>
        <v>0</v>
      </c>
      <c r="AD985" s="413">
        <f t="shared" ref="AD985" si="2964">AD984</f>
        <v>0</v>
      </c>
      <c r="AE985" s="413">
        <f t="shared" ref="AE985" si="2965">AE984</f>
        <v>0</v>
      </c>
      <c r="AF985" s="413">
        <f t="shared" ref="AF985" si="2966">AF984</f>
        <v>0</v>
      </c>
      <c r="AG985" s="413">
        <f t="shared" ref="AG985" si="2967">AG984</f>
        <v>0</v>
      </c>
      <c r="AH985" s="413">
        <f t="shared" ref="AH985" si="2968">AH984</f>
        <v>0</v>
      </c>
      <c r="AI985" s="413">
        <f t="shared" ref="AI985" si="2969">AI984</f>
        <v>0</v>
      </c>
      <c r="AJ985" s="413">
        <f t="shared" ref="AJ985" si="2970">AJ984</f>
        <v>0</v>
      </c>
      <c r="AK985" s="413">
        <f t="shared" ref="AK985" si="2971">AK984</f>
        <v>0</v>
      </c>
      <c r="AL985" s="413">
        <f t="shared" ref="AL985" si="2972">AL984</f>
        <v>0</v>
      </c>
      <c r="AM985" s="313"/>
    </row>
    <row r="986" spans="1:39" ht="15" hidden="1" customHeight="1" outlineLevel="1">
      <c r="A986" s="529"/>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8"/>
      <c r="AA986" s="418"/>
      <c r="AB986" s="418"/>
      <c r="AC986" s="418"/>
      <c r="AD986" s="418"/>
      <c r="AE986" s="418"/>
      <c r="AF986" s="418"/>
      <c r="AG986" s="418"/>
      <c r="AH986" s="418"/>
      <c r="AI986" s="418"/>
      <c r="AJ986" s="418"/>
      <c r="AK986" s="418"/>
      <c r="AL986" s="418"/>
      <c r="AM986" s="315"/>
    </row>
    <row r="987" spans="1:39" ht="15" hidden="1" customHeight="1" outlineLevel="1">
      <c r="A987" s="529">
        <v>10</v>
      </c>
      <c r="B987" s="430" t="s">
        <v>104</v>
      </c>
      <c r="C987" s="293" t="s">
        <v>25</v>
      </c>
      <c r="D987" s="297"/>
      <c r="E987" s="297"/>
      <c r="F987" s="297"/>
      <c r="G987" s="297"/>
      <c r="H987" s="297"/>
      <c r="I987" s="297"/>
      <c r="J987" s="297"/>
      <c r="K987" s="297"/>
      <c r="L987" s="297"/>
      <c r="M987" s="297"/>
      <c r="N987" s="297">
        <v>3</v>
      </c>
      <c r="O987" s="297"/>
      <c r="P987" s="297"/>
      <c r="Q987" s="297"/>
      <c r="R987" s="297"/>
      <c r="S987" s="297"/>
      <c r="T987" s="297"/>
      <c r="U987" s="297"/>
      <c r="V987" s="297"/>
      <c r="W987" s="297"/>
      <c r="X987" s="297"/>
      <c r="Y987" s="417"/>
      <c r="Z987" s="417"/>
      <c r="AA987" s="417"/>
      <c r="AB987" s="417"/>
      <c r="AC987" s="417"/>
      <c r="AD987" s="417"/>
      <c r="AE987" s="417"/>
      <c r="AF987" s="417"/>
      <c r="AG987" s="417"/>
      <c r="AH987" s="417"/>
      <c r="AI987" s="417"/>
      <c r="AJ987" s="417"/>
      <c r="AK987" s="417"/>
      <c r="AL987" s="417"/>
      <c r="AM987" s="298">
        <f>SUM(Y987:AL987)</f>
        <v>0</v>
      </c>
    </row>
    <row r="988" spans="1:39" ht="15" hidden="1" customHeight="1" outlineLevel="1">
      <c r="A988" s="529"/>
      <c r="B988" s="296" t="s">
        <v>347</v>
      </c>
      <c r="C988" s="293" t="s">
        <v>164</v>
      </c>
      <c r="D988" s="297"/>
      <c r="E988" s="297"/>
      <c r="F988" s="297"/>
      <c r="G988" s="297"/>
      <c r="H988" s="297"/>
      <c r="I988" s="297"/>
      <c r="J988" s="297"/>
      <c r="K988" s="297"/>
      <c r="L988" s="297"/>
      <c r="M988" s="297"/>
      <c r="N988" s="297">
        <f>N987</f>
        <v>3</v>
      </c>
      <c r="O988" s="297"/>
      <c r="P988" s="297"/>
      <c r="Q988" s="297"/>
      <c r="R988" s="297"/>
      <c r="S988" s="297"/>
      <c r="T988" s="297"/>
      <c r="U988" s="297"/>
      <c r="V988" s="297"/>
      <c r="W988" s="297"/>
      <c r="X988" s="297"/>
      <c r="Y988" s="413">
        <f>Y987</f>
        <v>0</v>
      </c>
      <c r="Z988" s="413">
        <f t="shared" ref="Z988" si="2973">Z987</f>
        <v>0</v>
      </c>
      <c r="AA988" s="413">
        <f t="shared" ref="AA988" si="2974">AA987</f>
        <v>0</v>
      </c>
      <c r="AB988" s="413">
        <f t="shared" ref="AB988" si="2975">AB987</f>
        <v>0</v>
      </c>
      <c r="AC988" s="413">
        <f t="shared" ref="AC988" si="2976">AC987</f>
        <v>0</v>
      </c>
      <c r="AD988" s="413">
        <f t="shared" ref="AD988" si="2977">AD987</f>
        <v>0</v>
      </c>
      <c r="AE988" s="413">
        <f t="shared" ref="AE988" si="2978">AE987</f>
        <v>0</v>
      </c>
      <c r="AF988" s="413">
        <f t="shared" ref="AF988" si="2979">AF987</f>
        <v>0</v>
      </c>
      <c r="AG988" s="413">
        <f t="shared" ref="AG988" si="2980">AG987</f>
        <v>0</v>
      </c>
      <c r="AH988" s="413">
        <f t="shared" ref="AH988" si="2981">AH987</f>
        <v>0</v>
      </c>
      <c r="AI988" s="413">
        <f t="shared" ref="AI988" si="2982">AI987</f>
        <v>0</v>
      </c>
      <c r="AJ988" s="413">
        <f t="shared" ref="AJ988" si="2983">AJ987</f>
        <v>0</v>
      </c>
      <c r="AK988" s="413">
        <f t="shared" ref="AK988" si="2984">AK987</f>
        <v>0</v>
      </c>
      <c r="AL988" s="413">
        <f t="shared" ref="AL988" si="2985">AL987</f>
        <v>0</v>
      </c>
      <c r="AM988" s="313"/>
    </row>
    <row r="989" spans="1:39" ht="15" hidden="1" customHeight="1" outlineLevel="1">
      <c r="A989" s="529"/>
      <c r="B989" s="316"/>
      <c r="C989" s="314"/>
      <c r="D989" s="318"/>
      <c r="E989" s="318"/>
      <c r="F989" s="318"/>
      <c r="G989" s="318"/>
      <c r="H989" s="318"/>
      <c r="I989" s="318"/>
      <c r="J989" s="318"/>
      <c r="K989" s="318"/>
      <c r="L989" s="318"/>
      <c r="M989" s="318"/>
      <c r="N989" s="293"/>
      <c r="O989" s="318"/>
      <c r="P989" s="318"/>
      <c r="Q989" s="318"/>
      <c r="R989" s="318"/>
      <c r="S989" s="318"/>
      <c r="T989" s="318"/>
      <c r="U989" s="318"/>
      <c r="V989" s="318"/>
      <c r="W989" s="318"/>
      <c r="X989" s="318"/>
      <c r="Y989" s="418"/>
      <c r="Z989" s="419"/>
      <c r="AA989" s="418"/>
      <c r="AB989" s="418"/>
      <c r="AC989" s="418"/>
      <c r="AD989" s="418"/>
      <c r="AE989" s="418"/>
      <c r="AF989" s="418"/>
      <c r="AG989" s="418"/>
      <c r="AH989" s="418"/>
      <c r="AI989" s="418"/>
      <c r="AJ989" s="418"/>
      <c r="AK989" s="418"/>
      <c r="AL989" s="418"/>
      <c r="AM989" s="315"/>
    </row>
    <row r="990" spans="1:39" ht="15" hidden="1" customHeight="1" outlineLevel="1">
      <c r="A990" s="529"/>
      <c r="B990" s="290" t="s">
        <v>10</v>
      </c>
      <c r="C990" s="291"/>
      <c r="D990" s="291"/>
      <c r="E990" s="291"/>
      <c r="F990" s="291"/>
      <c r="G990" s="291"/>
      <c r="H990" s="291"/>
      <c r="I990" s="291"/>
      <c r="J990" s="291"/>
      <c r="K990" s="291"/>
      <c r="L990" s="291"/>
      <c r="M990" s="291"/>
      <c r="N990" s="292"/>
      <c r="O990" s="291"/>
      <c r="P990" s="291"/>
      <c r="Q990" s="291"/>
      <c r="R990" s="291"/>
      <c r="S990" s="291"/>
      <c r="T990" s="291"/>
      <c r="U990" s="291"/>
      <c r="V990" s="291"/>
      <c r="W990" s="291"/>
      <c r="X990" s="291"/>
      <c r="Y990" s="416"/>
      <c r="Z990" s="416"/>
      <c r="AA990" s="416"/>
      <c r="AB990" s="416"/>
      <c r="AC990" s="416"/>
      <c r="AD990" s="416"/>
      <c r="AE990" s="416"/>
      <c r="AF990" s="416"/>
      <c r="AG990" s="416"/>
      <c r="AH990" s="416"/>
      <c r="AI990" s="416"/>
      <c r="AJ990" s="416"/>
      <c r="AK990" s="416"/>
      <c r="AL990" s="416"/>
      <c r="AM990" s="294"/>
    </row>
    <row r="991" spans="1:39" ht="15" hidden="1" customHeight="1" outlineLevel="1">
      <c r="A991" s="529">
        <v>11</v>
      </c>
      <c r="B991" s="430" t="s">
        <v>105</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28"/>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29"/>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2986">Z991</f>
        <v>0</v>
      </c>
      <c r="AA992" s="413">
        <f t="shared" ref="AA992" si="2987">AA991</f>
        <v>0</v>
      </c>
      <c r="AB992" s="413">
        <f t="shared" ref="AB992" si="2988">AB991</f>
        <v>0</v>
      </c>
      <c r="AC992" s="413">
        <f t="shared" ref="AC992" si="2989">AC991</f>
        <v>0</v>
      </c>
      <c r="AD992" s="413">
        <f t="shared" ref="AD992" si="2990">AD991</f>
        <v>0</v>
      </c>
      <c r="AE992" s="413">
        <f t="shared" ref="AE992" si="2991">AE991</f>
        <v>0</v>
      </c>
      <c r="AF992" s="413">
        <f t="shared" ref="AF992" si="2992">AF991</f>
        <v>0</v>
      </c>
      <c r="AG992" s="413">
        <f t="shared" ref="AG992" si="2993">AG991</f>
        <v>0</v>
      </c>
      <c r="AH992" s="413">
        <f t="shared" ref="AH992" si="2994">AH991</f>
        <v>0</v>
      </c>
      <c r="AI992" s="413">
        <f t="shared" ref="AI992" si="2995">AI991</f>
        <v>0</v>
      </c>
      <c r="AJ992" s="413">
        <f t="shared" ref="AJ992" si="2996">AJ991</f>
        <v>0</v>
      </c>
      <c r="AK992" s="413">
        <f t="shared" ref="AK992" si="2997">AK991</f>
        <v>0</v>
      </c>
      <c r="AL992" s="413">
        <f t="shared" ref="AL992" si="2998">AL991</f>
        <v>0</v>
      </c>
      <c r="AM992" s="299"/>
    </row>
    <row r="993" spans="1:40" ht="15" hidden="1" customHeight="1" outlineLevel="1">
      <c r="A993" s="529"/>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23"/>
      <c r="AA993" s="423"/>
      <c r="AB993" s="423"/>
      <c r="AC993" s="423"/>
      <c r="AD993" s="423"/>
      <c r="AE993" s="423"/>
      <c r="AF993" s="423"/>
      <c r="AG993" s="423"/>
      <c r="AH993" s="423"/>
      <c r="AI993" s="423"/>
      <c r="AJ993" s="423"/>
      <c r="AK993" s="423"/>
      <c r="AL993" s="423"/>
      <c r="AM993" s="308"/>
    </row>
    <row r="994" spans="1:40" ht="28.5" hidden="1" customHeight="1" outlineLevel="1">
      <c r="A994" s="529">
        <v>12</v>
      </c>
      <c r="B994" s="430" t="s">
        <v>106</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29"/>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2999">Z994</f>
        <v>0</v>
      </c>
      <c r="AA995" s="413">
        <f t="shared" ref="AA995" si="3000">AA994</f>
        <v>0</v>
      </c>
      <c r="AB995" s="413">
        <f t="shared" ref="AB995" si="3001">AB994</f>
        <v>0</v>
      </c>
      <c r="AC995" s="413">
        <f t="shared" ref="AC995" si="3002">AC994</f>
        <v>0</v>
      </c>
      <c r="AD995" s="413">
        <f t="shared" ref="AD995" si="3003">AD994</f>
        <v>0</v>
      </c>
      <c r="AE995" s="413">
        <f t="shared" ref="AE995" si="3004">AE994</f>
        <v>0</v>
      </c>
      <c r="AF995" s="413">
        <f t="shared" ref="AF995" si="3005">AF994</f>
        <v>0</v>
      </c>
      <c r="AG995" s="413">
        <f t="shared" ref="AG995" si="3006">AG994</f>
        <v>0</v>
      </c>
      <c r="AH995" s="413">
        <f t="shared" ref="AH995" si="3007">AH994</f>
        <v>0</v>
      </c>
      <c r="AI995" s="413">
        <f t="shared" ref="AI995" si="3008">AI994</f>
        <v>0</v>
      </c>
      <c r="AJ995" s="413">
        <f t="shared" ref="AJ995" si="3009">AJ994</f>
        <v>0</v>
      </c>
      <c r="AK995" s="413">
        <f t="shared" ref="AK995" si="3010">AK994</f>
        <v>0</v>
      </c>
      <c r="AL995" s="413">
        <f t="shared" ref="AL995" si="3011">AL994</f>
        <v>0</v>
      </c>
      <c r="AM995" s="299"/>
    </row>
    <row r="996" spans="1:40" ht="15" hidden="1" customHeight="1" outlineLevel="1">
      <c r="A996" s="529"/>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24"/>
      <c r="Z996" s="424"/>
      <c r="AA996" s="414"/>
      <c r="AB996" s="414"/>
      <c r="AC996" s="414"/>
      <c r="AD996" s="414"/>
      <c r="AE996" s="414"/>
      <c r="AF996" s="414"/>
      <c r="AG996" s="414"/>
      <c r="AH996" s="414"/>
      <c r="AI996" s="414"/>
      <c r="AJ996" s="414"/>
      <c r="AK996" s="414"/>
      <c r="AL996" s="414"/>
      <c r="AM996" s="308"/>
    </row>
    <row r="997" spans="1:40" ht="15" hidden="1" customHeight="1" outlineLevel="1">
      <c r="A997" s="529">
        <v>13</v>
      </c>
      <c r="B997" s="430" t="s">
        <v>107</v>
      </c>
      <c r="C997" s="293" t="s">
        <v>25</v>
      </c>
      <c r="D997" s="297"/>
      <c r="E997" s="297"/>
      <c r="F997" s="297"/>
      <c r="G997" s="297"/>
      <c r="H997" s="297"/>
      <c r="I997" s="297"/>
      <c r="J997" s="297"/>
      <c r="K997" s="297"/>
      <c r="L997" s="297"/>
      <c r="M997" s="297"/>
      <c r="N997" s="297">
        <v>12</v>
      </c>
      <c r="O997" s="297"/>
      <c r="P997" s="297"/>
      <c r="Q997" s="297"/>
      <c r="R997" s="297"/>
      <c r="S997" s="297"/>
      <c r="T997" s="297"/>
      <c r="U997" s="297"/>
      <c r="V997" s="297"/>
      <c r="W997" s="297"/>
      <c r="X997" s="297"/>
      <c r="Y997" s="412"/>
      <c r="Z997" s="417"/>
      <c r="AA997" s="417"/>
      <c r="AB997" s="417"/>
      <c r="AC997" s="417"/>
      <c r="AD997" s="417"/>
      <c r="AE997" s="417"/>
      <c r="AF997" s="417"/>
      <c r="AG997" s="417"/>
      <c r="AH997" s="417"/>
      <c r="AI997" s="417"/>
      <c r="AJ997" s="417"/>
      <c r="AK997" s="417"/>
      <c r="AL997" s="417"/>
      <c r="AM997" s="298">
        <f>SUM(Y997:AL997)</f>
        <v>0</v>
      </c>
    </row>
    <row r="998" spans="1:40" ht="15" hidden="1" customHeight="1" outlineLevel="1">
      <c r="A998" s="529"/>
      <c r="B998" s="296" t="s">
        <v>347</v>
      </c>
      <c r="C998" s="293" t="s">
        <v>164</v>
      </c>
      <c r="D998" s="297"/>
      <c r="E998" s="297"/>
      <c r="F998" s="297"/>
      <c r="G998" s="297"/>
      <c r="H998" s="297"/>
      <c r="I998" s="297"/>
      <c r="J998" s="297"/>
      <c r="K998" s="297"/>
      <c r="L998" s="297"/>
      <c r="M998" s="297"/>
      <c r="N998" s="297">
        <f>N997</f>
        <v>12</v>
      </c>
      <c r="O998" s="297"/>
      <c r="P998" s="297"/>
      <c r="Q998" s="297"/>
      <c r="R998" s="297"/>
      <c r="S998" s="297"/>
      <c r="T998" s="297"/>
      <c r="U998" s="297"/>
      <c r="V998" s="297"/>
      <c r="W998" s="297"/>
      <c r="X998" s="297"/>
      <c r="Y998" s="413">
        <f>Y997</f>
        <v>0</v>
      </c>
      <c r="Z998" s="413">
        <f t="shared" ref="Z998" si="3012">Z997</f>
        <v>0</v>
      </c>
      <c r="AA998" s="413">
        <f t="shared" ref="AA998" si="3013">AA997</f>
        <v>0</v>
      </c>
      <c r="AB998" s="413">
        <f t="shared" ref="AB998" si="3014">AB997</f>
        <v>0</v>
      </c>
      <c r="AC998" s="413">
        <f t="shared" ref="AC998" si="3015">AC997</f>
        <v>0</v>
      </c>
      <c r="AD998" s="413">
        <f t="shared" ref="AD998" si="3016">AD997</f>
        <v>0</v>
      </c>
      <c r="AE998" s="413">
        <f t="shared" ref="AE998" si="3017">AE997</f>
        <v>0</v>
      </c>
      <c r="AF998" s="413">
        <f t="shared" ref="AF998" si="3018">AF997</f>
        <v>0</v>
      </c>
      <c r="AG998" s="413">
        <f t="shared" ref="AG998" si="3019">AG997</f>
        <v>0</v>
      </c>
      <c r="AH998" s="413">
        <f t="shared" ref="AH998" si="3020">AH997</f>
        <v>0</v>
      </c>
      <c r="AI998" s="413">
        <f t="shared" ref="AI998" si="3021">AI997</f>
        <v>0</v>
      </c>
      <c r="AJ998" s="413">
        <f t="shared" ref="AJ998" si="3022">AJ997</f>
        <v>0</v>
      </c>
      <c r="AK998" s="413">
        <f t="shared" ref="AK998" si="3023">AK997</f>
        <v>0</v>
      </c>
      <c r="AL998" s="413">
        <f t="shared" ref="AL998" si="3024">AL997</f>
        <v>0</v>
      </c>
      <c r="AM998" s="308"/>
    </row>
    <row r="999" spans="1:40" ht="15" hidden="1" customHeight="1" outlineLevel="1">
      <c r="A999" s="529"/>
      <c r="B999" s="317"/>
      <c r="C999" s="307"/>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414"/>
      <c r="Z999" s="414"/>
      <c r="AA999" s="414"/>
      <c r="AB999" s="414"/>
      <c r="AC999" s="414"/>
      <c r="AD999" s="414"/>
      <c r="AE999" s="414"/>
      <c r="AF999" s="414"/>
      <c r="AG999" s="414"/>
      <c r="AH999" s="414"/>
      <c r="AI999" s="414"/>
      <c r="AJ999" s="414"/>
      <c r="AK999" s="414"/>
      <c r="AL999" s="414"/>
      <c r="AM999" s="308"/>
    </row>
    <row r="1000" spans="1:40" ht="15" hidden="1" customHeight="1" outlineLevel="1">
      <c r="A1000" s="529"/>
      <c r="B1000" s="290" t="s">
        <v>108</v>
      </c>
      <c r="C1000" s="291"/>
      <c r="D1000" s="292"/>
      <c r="E1000" s="292"/>
      <c r="F1000" s="292"/>
      <c r="G1000" s="292"/>
      <c r="H1000" s="292"/>
      <c r="I1000" s="292"/>
      <c r="J1000" s="292"/>
      <c r="K1000" s="292"/>
      <c r="L1000" s="292"/>
      <c r="M1000" s="292"/>
      <c r="N1000" s="292"/>
      <c r="O1000" s="292"/>
      <c r="P1000" s="291"/>
      <c r="Q1000" s="291"/>
      <c r="R1000" s="291"/>
      <c r="S1000" s="291"/>
      <c r="T1000" s="291"/>
      <c r="U1000" s="291"/>
      <c r="V1000" s="291"/>
      <c r="W1000" s="291"/>
      <c r="X1000" s="291"/>
      <c r="Y1000" s="416"/>
      <c r="Z1000" s="416"/>
      <c r="AA1000" s="416"/>
      <c r="AB1000" s="416"/>
      <c r="AC1000" s="416"/>
      <c r="AD1000" s="416"/>
      <c r="AE1000" s="416"/>
      <c r="AF1000" s="416"/>
      <c r="AG1000" s="416"/>
      <c r="AH1000" s="416"/>
      <c r="AI1000" s="416"/>
      <c r="AJ1000" s="416"/>
      <c r="AK1000" s="416"/>
      <c r="AL1000" s="416"/>
      <c r="AM1000" s="294"/>
    </row>
    <row r="1001" spans="1:40" ht="15" hidden="1" customHeight="1" outlineLevel="1">
      <c r="A1001" s="529">
        <v>14</v>
      </c>
      <c r="B1001" s="317" t="s">
        <v>109</v>
      </c>
      <c r="C1001" s="293" t="s">
        <v>25</v>
      </c>
      <c r="D1001" s="297"/>
      <c r="E1001" s="297"/>
      <c r="F1001" s="297"/>
      <c r="G1001" s="297"/>
      <c r="H1001" s="297"/>
      <c r="I1001" s="297"/>
      <c r="J1001" s="297"/>
      <c r="K1001" s="297"/>
      <c r="L1001" s="297"/>
      <c r="M1001" s="297"/>
      <c r="N1001" s="297">
        <v>12</v>
      </c>
      <c r="O1001" s="297"/>
      <c r="P1001" s="297"/>
      <c r="Q1001" s="297"/>
      <c r="R1001" s="297"/>
      <c r="S1001" s="297"/>
      <c r="T1001" s="297"/>
      <c r="U1001" s="297"/>
      <c r="V1001" s="297"/>
      <c r="W1001" s="297"/>
      <c r="X1001" s="297"/>
      <c r="Y1001" s="412"/>
      <c r="Z1001" s="412"/>
      <c r="AA1001" s="412"/>
      <c r="AB1001" s="412"/>
      <c r="AC1001" s="412"/>
      <c r="AD1001" s="412"/>
      <c r="AE1001" s="412"/>
      <c r="AF1001" s="412"/>
      <c r="AG1001" s="412"/>
      <c r="AH1001" s="412"/>
      <c r="AI1001" s="412"/>
      <c r="AJ1001" s="412"/>
      <c r="AK1001" s="412"/>
      <c r="AL1001" s="412"/>
      <c r="AM1001" s="298">
        <f>SUM(Y1001:AL1001)</f>
        <v>0</v>
      </c>
    </row>
    <row r="1002" spans="1:40" ht="15" hidden="1" customHeight="1" outlineLevel="1">
      <c r="A1002" s="529"/>
      <c r="B1002" s="296" t="s">
        <v>347</v>
      </c>
      <c r="C1002" s="293" t="s">
        <v>164</v>
      </c>
      <c r="D1002" s="297"/>
      <c r="E1002" s="297"/>
      <c r="F1002" s="297"/>
      <c r="G1002" s="297"/>
      <c r="H1002" s="297"/>
      <c r="I1002" s="297"/>
      <c r="J1002" s="297"/>
      <c r="K1002" s="297"/>
      <c r="L1002" s="297"/>
      <c r="M1002" s="297"/>
      <c r="N1002" s="297">
        <f>N1001</f>
        <v>12</v>
      </c>
      <c r="O1002" s="297"/>
      <c r="P1002" s="297"/>
      <c r="Q1002" s="297"/>
      <c r="R1002" s="297"/>
      <c r="S1002" s="297"/>
      <c r="T1002" s="297"/>
      <c r="U1002" s="297"/>
      <c r="V1002" s="297"/>
      <c r="W1002" s="297"/>
      <c r="X1002" s="297"/>
      <c r="Y1002" s="413">
        <f>Y1001</f>
        <v>0</v>
      </c>
      <c r="Z1002" s="413">
        <f t="shared" ref="Z1002" si="3025">Z1001</f>
        <v>0</v>
      </c>
      <c r="AA1002" s="413">
        <f t="shared" ref="AA1002" si="3026">AA1001</f>
        <v>0</v>
      </c>
      <c r="AB1002" s="413">
        <f t="shared" ref="AB1002" si="3027">AB1001</f>
        <v>0</v>
      </c>
      <c r="AC1002" s="413">
        <f t="shared" ref="AC1002" si="3028">AC1001</f>
        <v>0</v>
      </c>
      <c r="AD1002" s="413">
        <f t="shared" ref="AD1002" si="3029">AD1001</f>
        <v>0</v>
      </c>
      <c r="AE1002" s="413">
        <f t="shared" ref="AE1002" si="3030">AE1001</f>
        <v>0</v>
      </c>
      <c r="AF1002" s="413">
        <f t="shared" ref="AF1002" si="3031">AF1001</f>
        <v>0</v>
      </c>
      <c r="AG1002" s="413">
        <f t="shared" ref="AG1002" si="3032">AG1001</f>
        <v>0</v>
      </c>
      <c r="AH1002" s="413">
        <f t="shared" ref="AH1002" si="3033">AH1001</f>
        <v>0</v>
      </c>
      <c r="AI1002" s="413">
        <f t="shared" ref="AI1002" si="3034">AI1001</f>
        <v>0</v>
      </c>
      <c r="AJ1002" s="413">
        <f t="shared" ref="AJ1002" si="3035">AJ1001</f>
        <v>0</v>
      </c>
      <c r="AK1002" s="413">
        <f t="shared" ref="AK1002" si="3036">AK1001</f>
        <v>0</v>
      </c>
      <c r="AL1002" s="413">
        <f t="shared" ref="AL1002" si="3037">AL1001</f>
        <v>0</v>
      </c>
      <c r="AM1002" s="299"/>
    </row>
    <row r="1003" spans="1:40" ht="15" hidden="1" customHeight="1" outlineLevel="1">
      <c r="A1003" s="529"/>
      <c r="B1003" s="317"/>
      <c r="C1003" s="307"/>
      <c r="D1003" s="293"/>
      <c r="E1003" s="293"/>
      <c r="F1003" s="293"/>
      <c r="G1003" s="293"/>
      <c r="H1003" s="293"/>
      <c r="I1003" s="293"/>
      <c r="J1003" s="293"/>
      <c r="K1003" s="293"/>
      <c r="L1003" s="293"/>
      <c r="M1003" s="293"/>
      <c r="N1003" s="470"/>
      <c r="O1003" s="293"/>
      <c r="P1003" s="293"/>
      <c r="Q1003" s="293"/>
      <c r="R1003" s="293"/>
      <c r="S1003" s="293"/>
      <c r="T1003" s="293"/>
      <c r="U1003" s="293"/>
      <c r="V1003" s="293"/>
      <c r="W1003" s="293"/>
      <c r="X1003" s="293"/>
      <c r="Y1003" s="414"/>
      <c r="Z1003" s="414"/>
      <c r="AA1003" s="414"/>
      <c r="AB1003" s="414"/>
      <c r="AC1003" s="414"/>
      <c r="AD1003" s="414"/>
      <c r="AE1003" s="414"/>
      <c r="AF1003" s="414"/>
      <c r="AG1003" s="414"/>
      <c r="AH1003" s="414"/>
      <c r="AI1003" s="414"/>
      <c r="AJ1003" s="414"/>
      <c r="AK1003" s="414"/>
      <c r="AL1003" s="414"/>
      <c r="AM1003" s="303"/>
      <c r="AN1003" s="627"/>
    </row>
    <row r="1004" spans="1:40" s="311" customFormat="1" ht="15.75" hidden="1" outlineLevel="1">
      <c r="A1004" s="529"/>
      <c r="B1004" s="290" t="s">
        <v>491</v>
      </c>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515"/>
      <c r="AN1004" s="628"/>
    </row>
    <row r="1005" spans="1:40" hidden="1" outlineLevel="1">
      <c r="A1005" s="529">
        <v>15</v>
      </c>
      <c r="B1005" s="296" t="s">
        <v>496</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629">
        <f>SUM(Y1005:AL1005)</f>
        <v>0</v>
      </c>
      <c r="AN1005" s="627"/>
    </row>
    <row r="1006" spans="1:40" hidden="1" outlineLevel="1">
      <c r="A1006" s="529"/>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Z1005</f>
        <v>0</v>
      </c>
      <c r="AA1006" s="413">
        <f t="shared" ref="AA1006:AL1006" si="3038">AA1005</f>
        <v>0</v>
      </c>
      <c r="AB1006" s="413">
        <f t="shared" si="3038"/>
        <v>0</v>
      </c>
      <c r="AC1006" s="413">
        <f t="shared" si="3038"/>
        <v>0</v>
      </c>
      <c r="AD1006" s="413">
        <f>AD1005</f>
        <v>0</v>
      </c>
      <c r="AE1006" s="413">
        <f t="shared" si="3038"/>
        <v>0</v>
      </c>
      <c r="AF1006" s="413">
        <f t="shared" si="3038"/>
        <v>0</v>
      </c>
      <c r="AG1006" s="413">
        <f t="shared" si="3038"/>
        <v>0</v>
      </c>
      <c r="AH1006" s="413">
        <f t="shared" si="3038"/>
        <v>0</v>
      </c>
      <c r="AI1006" s="413">
        <f t="shared" si="3038"/>
        <v>0</v>
      </c>
      <c r="AJ1006" s="413">
        <f t="shared" si="3038"/>
        <v>0</v>
      </c>
      <c r="AK1006" s="413">
        <f t="shared" si="3038"/>
        <v>0</v>
      </c>
      <c r="AL1006" s="413">
        <f t="shared" si="3038"/>
        <v>0</v>
      </c>
      <c r="AM1006" s="299"/>
    </row>
    <row r="1007" spans="1:40" hidden="1" outlineLevel="1">
      <c r="A1007" s="529"/>
      <c r="B1007" s="317"/>
      <c r="C1007" s="307"/>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4"/>
      <c r="AF1007" s="414"/>
      <c r="AG1007" s="414"/>
      <c r="AH1007" s="414"/>
      <c r="AI1007" s="414"/>
      <c r="AJ1007" s="414"/>
      <c r="AK1007" s="414"/>
      <c r="AL1007" s="414"/>
      <c r="AM1007" s="308"/>
    </row>
    <row r="1008" spans="1:40" s="285" customFormat="1" hidden="1" outlineLevel="1">
      <c r="A1008" s="529">
        <v>16</v>
      </c>
      <c r="B1008" s="326" t="s">
        <v>492</v>
      </c>
      <c r="C1008" s="293" t="s">
        <v>25</v>
      </c>
      <c r="D1008" s="297"/>
      <c r="E1008" s="297"/>
      <c r="F1008" s="297"/>
      <c r="G1008" s="297"/>
      <c r="H1008" s="297"/>
      <c r="I1008" s="297"/>
      <c r="J1008" s="297"/>
      <c r="K1008" s="297"/>
      <c r="L1008" s="297"/>
      <c r="M1008" s="297"/>
      <c r="N1008" s="297">
        <v>0</v>
      </c>
      <c r="O1008" s="297"/>
      <c r="P1008" s="297"/>
      <c r="Q1008" s="297"/>
      <c r="R1008" s="297"/>
      <c r="S1008" s="297"/>
      <c r="T1008" s="297"/>
      <c r="U1008" s="297"/>
      <c r="V1008" s="297"/>
      <c r="W1008" s="297"/>
      <c r="X1008" s="297"/>
      <c r="Y1008" s="412"/>
      <c r="Z1008" s="412"/>
      <c r="AA1008" s="412"/>
      <c r="AB1008" s="412"/>
      <c r="AC1008" s="412"/>
      <c r="AD1008" s="412"/>
      <c r="AE1008" s="412"/>
      <c r="AF1008" s="412"/>
      <c r="AG1008" s="412"/>
      <c r="AH1008" s="412"/>
      <c r="AI1008" s="412"/>
      <c r="AJ1008" s="412"/>
      <c r="AK1008" s="412"/>
      <c r="AL1008" s="412"/>
      <c r="AM1008" s="298">
        <f>SUM(Y1008:AL1008)</f>
        <v>0</v>
      </c>
    </row>
    <row r="1009" spans="1:39" s="285" customFormat="1" hidden="1" outlineLevel="1">
      <c r="A1009" s="529"/>
      <c r="B1009" s="296" t="s">
        <v>343</v>
      </c>
      <c r="C1009" s="293" t="s">
        <v>164</v>
      </c>
      <c r="D1009" s="297"/>
      <c r="E1009" s="297"/>
      <c r="F1009" s="297"/>
      <c r="G1009" s="297"/>
      <c r="H1009" s="297"/>
      <c r="I1009" s="297"/>
      <c r="J1009" s="297"/>
      <c r="K1009" s="297"/>
      <c r="L1009" s="297"/>
      <c r="M1009" s="297"/>
      <c r="N1009" s="297">
        <f>N1008</f>
        <v>0</v>
      </c>
      <c r="O1009" s="297"/>
      <c r="P1009" s="297"/>
      <c r="Q1009" s="297"/>
      <c r="R1009" s="297"/>
      <c r="S1009" s="297"/>
      <c r="T1009" s="297"/>
      <c r="U1009" s="297"/>
      <c r="V1009" s="297"/>
      <c r="W1009" s="297"/>
      <c r="X1009" s="297"/>
      <c r="Y1009" s="413">
        <f>Y1008</f>
        <v>0</v>
      </c>
      <c r="Z1009" s="413">
        <f t="shared" ref="Z1009:AK1009" si="3039">Z1008</f>
        <v>0</v>
      </c>
      <c r="AA1009" s="413">
        <f t="shared" si="3039"/>
        <v>0</v>
      </c>
      <c r="AB1009" s="413">
        <f t="shared" si="3039"/>
        <v>0</v>
      </c>
      <c r="AC1009" s="413">
        <f t="shared" si="3039"/>
        <v>0</v>
      </c>
      <c r="AD1009" s="413">
        <f t="shared" si="3039"/>
        <v>0</v>
      </c>
      <c r="AE1009" s="413">
        <f t="shared" si="3039"/>
        <v>0</v>
      </c>
      <c r="AF1009" s="413">
        <f t="shared" si="3039"/>
        <v>0</v>
      </c>
      <c r="AG1009" s="413">
        <f t="shared" si="3039"/>
        <v>0</v>
      </c>
      <c r="AH1009" s="413">
        <f t="shared" si="3039"/>
        <v>0</v>
      </c>
      <c r="AI1009" s="413">
        <f t="shared" si="3039"/>
        <v>0</v>
      </c>
      <c r="AJ1009" s="413">
        <f t="shared" si="3039"/>
        <v>0</v>
      </c>
      <c r="AK1009" s="413">
        <f t="shared" si="3039"/>
        <v>0</v>
      </c>
      <c r="AL1009" s="413">
        <f>AL1008</f>
        <v>0</v>
      </c>
      <c r="AM1009" s="299"/>
    </row>
    <row r="1010" spans="1:39" s="285" customFormat="1" hidden="1" outlineLevel="1">
      <c r="A1010" s="529"/>
      <c r="B1010" s="326"/>
      <c r="C1010" s="293"/>
      <c r="D1010" s="293"/>
      <c r="E1010" s="293"/>
      <c r="F1010" s="293"/>
      <c r="G1010" s="293"/>
      <c r="H1010" s="293"/>
      <c r="I1010" s="293"/>
      <c r="J1010" s="293"/>
      <c r="K1010" s="293"/>
      <c r="L1010" s="293"/>
      <c r="M1010" s="293"/>
      <c r="N1010" s="293"/>
      <c r="O1010" s="293"/>
      <c r="P1010" s="293"/>
      <c r="Q1010" s="293"/>
      <c r="R1010" s="293"/>
      <c r="S1010" s="293"/>
      <c r="T1010" s="293"/>
      <c r="U1010" s="293"/>
      <c r="V1010" s="293"/>
      <c r="W1010" s="293"/>
      <c r="X1010" s="293"/>
      <c r="Y1010" s="414"/>
      <c r="Z1010" s="414"/>
      <c r="AA1010" s="414"/>
      <c r="AB1010" s="414"/>
      <c r="AC1010" s="414"/>
      <c r="AD1010" s="414"/>
      <c r="AE1010" s="418"/>
      <c r="AF1010" s="418"/>
      <c r="AG1010" s="418"/>
      <c r="AH1010" s="418"/>
      <c r="AI1010" s="418"/>
      <c r="AJ1010" s="418"/>
      <c r="AK1010" s="418"/>
      <c r="AL1010" s="418"/>
      <c r="AM1010" s="315"/>
    </row>
    <row r="1011" spans="1:39" ht="15.75" hidden="1" outlineLevel="1">
      <c r="A1011" s="529"/>
      <c r="B1011" s="517" t="s">
        <v>497</v>
      </c>
      <c r="C1011" s="322"/>
      <c r="D1011" s="292"/>
      <c r="E1011" s="291"/>
      <c r="F1011" s="291"/>
      <c r="G1011" s="291"/>
      <c r="H1011" s="291"/>
      <c r="I1011" s="291"/>
      <c r="J1011" s="291"/>
      <c r="K1011" s="291"/>
      <c r="L1011" s="291"/>
      <c r="M1011" s="291"/>
      <c r="N1011" s="292"/>
      <c r="O1011" s="291"/>
      <c r="P1011" s="291"/>
      <c r="Q1011" s="291"/>
      <c r="R1011" s="291"/>
      <c r="S1011" s="291"/>
      <c r="T1011" s="291"/>
      <c r="U1011" s="291"/>
      <c r="V1011" s="291"/>
      <c r="W1011" s="291"/>
      <c r="X1011" s="291"/>
      <c r="Y1011" s="416"/>
      <c r="Z1011" s="416"/>
      <c r="AA1011" s="416"/>
      <c r="AB1011" s="416"/>
      <c r="AC1011" s="416"/>
      <c r="AD1011" s="416"/>
      <c r="AE1011" s="416"/>
      <c r="AF1011" s="416"/>
      <c r="AG1011" s="416"/>
      <c r="AH1011" s="416"/>
      <c r="AI1011" s="416"/>
      <c r="AJ1011" s="416"/>
      <c r="AK1011" s="416"/>
      <c r="AL1011" s="416"/>
      <c r="AM1011" s="294"/>
    </row>
    <row r="1012" spans="1:39" hidden="1" outlineLevel="1">
      <c r="A1012" s="529">
        <v>17</v>
      </c>
      <c r="B1012" s="430" t="s">
        <v>113</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29"/>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0">Z1012</f>
        <v>0</v>
      </c>
      <c r="AA1013" s="413">
        <f t="shared" si="3040"/>
        <v>0</v>
      </c>
      <c r="AB1013" s="413">
        <f t="shared" si="3040"/>
        <v>0</v>
      </c>
      <c r="AC1013" s="413">
        <f t="shared" si="3040"/>
        <v>0</v>
      </c>
      <c r="AD1013" s="413">
        <f t="shared" si="3040"/>
        <v>0</v>
      </c>
      <c r="AE1013" s="413">
        <f t="shared" si="3040"/>
        <v>0</v>
      </c>
      <c r="AF1013" s="413">
        <f t="shared" si="3040"/>
        <v>0</v>
      </c>
      <c r="AG1013" s="413">
        <f t="shared" si="3040"/>
        <v>0</v>
      </c>
      <c r="AH1013" s="413">
        <f t="shared" si="3040"/>
        <v>0</v>
      </c>
      <c r="AI1013" s="413">
        <f t="shared" si="3040"/>
        <v>0</v>
      </c>
      <c r="AJ1013" s="413">
        <f t="shared" si="3040"/>
        <v>0</v>
      </c>
      <c r="AK1013" s="413">
        <f t="shared" si="3040"/>
        <v>0</v>
      </c>
      <c r="AL1013" s="413">
        <f t="shared" si="3040"/>
        <v>0</v>
      </c>
      <c r="AM1013" s="308"/>
    </row>
    <row r="1014" spans="1:39" hidden="1" outlineLevel="1">
      <c r="A1014" s="529"/>
      <c r="B1014" s="296"/>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4"/>
      <c r="Z1014" s="427"/>
      <c r="AA1014" s="427"/>
      <c r="AB1014" s="427"/>
      <c r="AC1014" s="427"/>
      <c r="AD1014" s="427"/>
      <c r="AE1014" s="427"/>
      <c r="AF1014" s="427"/>
      <c r="AG1014" s="427"/>
      <c r="AH1014" s="427"/>
      <c r="AI1014" s="427"/>
      <c r="AJ1014" s="427"/>
      <c r="AK1014" s="427"/>
      <c r="AL1014" s="427"/>
      <c r="AM1014" s="308"/>
    </row>
    <row r="1015" spans="1:39" hidden="1" outlineLevel="1">
      <c r="A1015" s="529">
        <v>18</v>
      </c>
      <c r="B1015" s="430" t="s">
        <v>110</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29"/>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41">Z1015</f>
        <v>0</v>
      </c>
      <c r="AA1016" s="413">
        <f t="shared" si="3041"/>
        <v>0</v>
      </c>
      <c r="AB1016" s="413">
        <f t="shared" si="3041"/>
        <v>0</v>
      </c>
      <c r="AC1016" s="413">
        <f t="shared" si="3041"/>
        <v>0</v>
      </c>
      <c r="AD1016" s="413">
        <f t="shared" si="3041"/>
        <v>0</v>
      </c>
      <c r="AE1016" s="413">
        <f t="shared" si="3041"/>
        <v>0</v>
      </c>
      <c r="AF1016" s="413">
        <f t="shared" si="3041"/>
        <v>0</v>
      </c>
      <c r="AG1016" s="413">
        <f t="shared" si="3041"/>
        <v>0</v>
      </c>
      <c r="AH1016" s="413">
        <f t="shared" si="3041"/>
        <v>0</v>
      </c>
      <c r="AI1016" s="413">
        <f t="shared" si="3041"/>
        <v>0</v>
      </c>
      <c r="AJ1016" s="413">
        <f t="shared" si="3041"/>
        <v>0</v>
      </c>
      <c r="AK1016" s="413">
        <f t="shared" si="3041"/>
        <v>0</v>
      </c>
      <c r="AL1016" s="413">
        <f t="shared" si="3041"/>
        <v>0</v>
      </c>
      <c r="AM1016" s="308"/>
    </row>
    <row r="1017" spans="1:39" hidden="1" outlineLevel="1">
      <c r="A1017" s="529"/>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25"/>
      <c r="Z1017" s="426"/>
      <c r="AA1017" s="426"/>
      <c r="AB1017" s="426"/>
      <c r="AC1017" s="426"/>
      <c r="AD1017" s="426"/>
      <c r="AE1017" s="426"/>
      <c r="AF1017" s="426"/>
      <c r="AG1017" s="426"/>
      <c r="AH1017" s="426"/>
      <c r="AI1017" s="426"/>
      <c r="AJ1017" s="426"/>
      <c r="AK1017" s="426"/>
      <c r="AL1017" s="426"/>
      <c r="AM1017" s="299"/>
    </row>
    <row r="1018" spans="1:39" hidden="1" outlineLevel="1">
      <c r="A1018" s="529">
        <v>19</v>
      </c>
      <c r="B1018" s="430" t="s">
        <v>112</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idden="1" outlineLevel="1">
      <c r="A1019" s="529"/>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Y1018</f>
        <v>0</v>
      </c>
      <c r="Z1019" s="413">
        <f t="shared" ref="Z1019:AL1019" si="3042">Z1018</f>
        <v>0</v>
      </c>
      <c r="AA1019" s="413">
        <f t="shared" si="3042"/>
        <v>0</v>
      </c>
      <c r="AB1019" s="413">
        <f t="shared" si="3042"/>
        <v>0</v>
      </c>
      <c r="AC1019" s="413">
        <f t="shared" si="3042"/>
        <v>0</v>
      </c>
      <c r="AD1019" s="413">
        <f t="shared" si="3042"/>
        <v>0</v>
      </c>
      <c r="AE1019" s="413">
        <f t="shared" si="3042"/>
        <v>0</v>
      </c>
      <c r="AF1019" s="413">
        <f t="shared" si="3042"/>
        <v>0</v>
      </c>
      <c r="AG1019" s="413">
        <f t="shared" si="3042"/>
        <v>0</v>
      </c>
      <c r="AH1019" s="413">
        <f t="shared" si="3042"/>
        <v>0</v>
      </c>
      <c r="AI1019" s="413">
        <f t="shared" si="3042"/>
        <v>0</v>
      </c>
      <c r="AJ1019" s="413">
        <f t="shared" si="3042"/>
        <v>0</v>
      </c>
      <c r="AK1019" s="413">
        <f t="shared" si="3042"/>
        <v>0</v>
      </c>
      <c r="AL1019" s="413">
        <f t="shared" si="3042"/>
        <v>0</v>
      </c>
      <c r="AM1019" s="299"/>
    </row>
    <row r="1020" spans="1:39" hidden="1" outlineLevel="1">
      <c r="A1020" s="529"/>
      <c r="B1020" s="324"/>
      <c r="C1020" s="293"/>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idden="1" outlineLevel="1">
      <c r="A1021" s="529">
        <v>20</v>
      </c>
      <c r="B1021" s="430" t="s">
        <v>111</v>
      </c>
      <c r="C1021" s="293" t="s">
        <v>25</v>
      </c>
      <c r="D1021" s="297"/>
      <c r="E1021" s="297"/>
      <c r="F1021" s="297"/>
      <c r="G1021" s="297"/>
      <c r="H1021" s="297"/>
      <c r="I1021" s="297"/>
      <c r="J1021" s="297"/>
      <c r="K1021" s="297"/>
      <c r="L1021" s="297"/>
      <c r="M1021" s="297"/>
      <c r="N1021" s="297">
        <v>0</v>
      </c>
      <c r="O1021" s="297"/>
      <c r="P1021" s="297"/>
      <c r="Q1021" s="297"/>
      <c r="R1021" s="297"/>
      <c r="S1021" s="297"/>
      <c r="T1021" s="297"/>
      <c r="U1021" s="297"/>
      <c r="V1021" s="297"/>
      <c r="W1021" s="297"/>
      <c r="X1021" s="297"/>
      <c r="Y1021" s="428"/>
      <c r="Z1021" s="412"/>
      <c r="AA1021" s="412"/>
      <c r="AB1021" s="412"/>
      <c r="AC1021" s="412"/>
      <c r="AD1021" s="412"/>
      <c r="AE1021" s="412"/>
      <c r="AF1021" s="417"/>
      <c r="AG1021" s="417"/>
      <c r="AH1021" s="417"/>
      <c r="AI1021" s="417"/>
      <c r="AJ1021" s="417"/>
      <c r="AK1021" s="417"/>
      <c r="AL1021" s="417"/>
      <c r="AM1021" s="298">
        <f>SUM(Y1021:AL1021)</f>
        <v>0</v>
      </c>
    </row>
    <row r="1022" spans="1:39" hidden="1" outlineLevel="1">
      <c r="A1022" s="529"/>
      <c r="B1022" s="296" t="s">
        <v>343</v>
      </c>
      <c r="C1022" s="293" t="s">
        <v>164</v>
      </c>
      <c r="D1022" s="297"/>
      <c r="E1022" s="297"/>
      <c r="F1022" s="297"/>
      <c r="G1022" s="297"/>
      <c r="H1022" s="297"/>
      <c r="I1022" s="297"/>
      <c r="J1022" s="297"/>
      <c r="K1022" s="297"/>
      <c r="L1022" s="297"/>
      <c r="M1022" s="297"/>
      <c r="N1022" s="297">
        <f>N1021</f>
        <v>0</v>
      </c>
      <c r="O1022" s="297"/>
      <c r="P1022" s="297"/>
      <c r="Q1022" s="297"/>
      <c r="R1022" s="297"/>
      <c r="S1022" s="297"/>
      <c r="T1022" s="297"/>
      <c r="U1022" s="297"/>
      <c r="V1022" s="297"/>
      <c r="W1022" s="297"/>
      <c r="X1022" s="297"/>
      <c r="Y1022" s="413">
        <f t="shared" ref="Y1022:AL1022" si="3043">Y1021</f>
        <v>0</v>
      </c>
      <c r="Z1022" s="413">
        <f t="shared" si="3043"/>
        <v>0</v>
      </c>
      <c r="AA1022" s="413">
        <f t="shared" si="3043"/>
        <v>0</v>
      </c>
      <c r="AB1022" s="413">
        <f t="shared" si="3043"/>
        <v>0</v>
      </c>
      <c r="AC1022" s="413">
        <f t="shared" si="3043"/>
        <v>0</v>
      </c>
      <c r="AD1022" s="413">
        <f t="shared" si="3043"/>
        <v>0</v>
      </c>
      <c r="AE1022" s="413">
        <f t="shared" si="3043"/>
        <v>0</v>
      </c>
      <c r="AF1022" s="413">
        <f t="shared" si="3043"/>
        <v>0</v>
      </c>
      <c r="AG1022" s="413">
        <f t="shared" si="3043"/>
        <v>0</v>
      </c>
      <c r="AH1022" s="413">
        <f t="shared" si="3043"/>
        <v>0</v>
      </c>
      <c r="AI1022" s="413">
        <f t="shared" si="3043"/>
        <v>0</v>
      </c>
      <c r="AJ1022" s="413">
        <f t="shared" si="3043"/>
        <v>0</v>
      </c>
      <c r="AK1022" s="413">
        <f t="shared" si="3043"/>
        <v>0</v>
      </c>
      <c r="AL1022" s="413">
        <f t="shared" si="3043"/>
        <v>0</v>
      </c>
      <c r="AM1022" s="308"/>
    </row>
    <row r="1023" spans="1:39" ht="15.75" hidden="1" outlineLevel="1">
      <c r="A1023" s="529"/>
      <c r="B1023" s="325"/>
      <c r="C1023" s="302"/>
      <c r="D1023" s="293"/>
      <c r="E1023" s="293"/>
      <c r="F1023" s="293"/>
      <c r="G1023" s="293"/>
      <c r="H1023" s="293"/>
      <c r="I1023" s="293"/>
      <c r="J1023" s="293"/>
      <c r="K1023" s="293"/>
      <c r="L1023" s="293"/>
      <c r="M1023" s="293"/>
      <c r="N1023" s="302"/>
      <c r="O1023" s="293"/>
      <c r="P1023" s="293"/>
      <c r="Q1023" s="293"/>
      <c r="R1023" s="293"/>
      <c r="S1023" s="293"/>
      <c r="T1023" s="293"/>
      <c r="U1023" s="293"/>
      <c r="V1023" s="293"/>
      <c r="W1023" s="293"/>
      <c r="X1023" s="293"/>
      <c r="Y1023" s="414"/>
      <c r="Z1023" s="414"/>
      <c r="AA1023" s="414"/>
      <c r="AB1023" s="414"/>
      <c r="AC1023" s="414"/>
      <c r="AD1023" s="414"/>
      <c r="AE1023" s="414"/>
      <c r="AF1023" s="414"/>
      <c r="AG1023" s="414"/>
      <c r="AH1023" s="414"/>
      <c r="AI1023" s="414"/>
      <c r="AJ1023" s="414"/>
      <c r="AK1023" s="414"/>
      <c r="AL1023" s="414"/>
      <c r="AM1023" s="308"/>
    </row>
    <row r="1024" spans="1:39" ht="15.75" hidden="1" outlineLevel="1">
      <c r="A1024" s="529"/>
      <c r="B1024" s="516" t="s">
        <v>504</v>
      </c>
      <c r="C1024" s="293"/>
      <c r="D1024" s="293"/>
      <c r="E1024" s="293"/>
      <c r="F1024" s="293"/>
      <c r="G1024" s="293"/>
      <c r="H1024" s="293"/>
      <c r="I1024" s="293"/>
      <c r="J1024" s="293"/>
      <c r="K1024" s="293"/>
      <c r="L1024" s="293"/>
      <c r="M1024" s="293"/>
      <c r="N1024" s="293"/>
      <c r="O1024" s="293"/>
      <c r="P1024" s="293"/>
      <c r="Q1024" s="293"/>
      <c r="R1024" s="293"/>
      <c r="S1024" s="293"/>
      <c r="T1024" s="293"/>
      <c r="U1024" s="293"/>
      <c r="V1024" s="293"/>
      <c r="W1024" s="293"/>
      <c r="X1024" s="293"/>
      <c r="Y1024" s="424"/>
      <c r="Z1024" s="427"/>
      <c r="AA1024" s="427"/>
      <c r="AB1024" s="427"/>
      <c r="AC1024" s="427"/>
      <c r="AD1024" s="427"/>
      <c r="AE1024" s="427"/>
      <c r="AF1024" s="427"/>
      <c r="AG1024" s="427"/>
      <c r="AH1024" s="427"/>
      <c r="AI1024" s="427"/>
      <c r="AJ1024" s="427"/>
      <c r="AK1024" s="427"/>
      <c r="AL1024" s="427"/>
      <c r="AM1024" s="308"/>
    </row>
    <row r="1025" spans="1:39" ht="15.75" hidden="1" outlineLevel="1">
      <c r="A1025" s="529"/>
      <c r="B1025" s="506" t="s">
        <v>500</v>
      </c>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29">
        <v>21</v>
      </c>
      <c r="B1026" s="430" t="s">
        <v>114</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29"/>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44">Z1026</f>
        <v>0</v>
      </c>
      <c r="AA1027" s="413">
        <f t="shared" ref="AA1027" si="3045">AA1026</f>
        <v>0</v>
      </c>
      <c r="AB1027" s="413">
        <f t="shared" ref="AB1027" si="3046">AB1026</f>
        <v>0</v>
      </c>
      <c r="AC1027" s="413">
        <f t="shared" ref="AC1027" si="3047">AC1026</f>
        <v>0</v>
      </c>
      <c r="AD1027" s="413">
        <f t="shared" ref="AD1027" si="3048">AD1026</f>
        <v>0</v>
      </c>
      <c r="AE1027" s="413">
        <f t="shared" ref="AE1027" si="3049">AE1026</f>
        <v>0</v>
      </c>
      <c r="AF1027" s="413">
        <f t="shared" ref="AF1027" si="3050">AF1026</f>
        <v>0</v>
      </c>
      <c r="AG1027" s="413">
        <f t="shared" ref="AG1027" si="3051">AG1026</f>
        <v>0</v>
      </c>
      <c r="AH1027" s="413">
        <f t="shared" ref="AH1027" si="3052">AH1026</f>
        <v>0</v>
      </c>
      <c r="AI1027" s="413">
        <f t="shared" ref="AI1027" si="3053">AI1026</f>
        <v>0</v>
      </c>
      <c r="AJ1027" s="413">
        <f t="shared" ref="AJ1027" si="3054">AJ1026</f>
        <v>0</v>
      </c>
      <c r="AK1027" s="413">
        <f t="shared" ref="AK1027" si="3055">AK1026</f>
        <v>0</v>
      </c>
      <c r="AL1027" s="413">
        <f t="shared" ref="AL1027" si="3056">AL1026</f>
        <v>0</v>
      </c>
      <c r="AM1027" s="308"/>
    </row>
    <row r="1028" spans="1:39" ht="15" hidden="1" customHeight="1" outlineLevel="1">
      <c r="A1028" s="529"/>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29">
        <v>22</v>
      </c>
      <c r="B1029" s="430" t="s">
        <v>115</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29"/>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57">Z1029</f>
        <v>0</v>
      </c>
      <c r="AA1030" s="413">
        <f t="shared" ref="AA1030" si="3058">AA1029</f>
        <v>0</v>
      </c>
      <c r="AB1030" s="413">
        <f t="shared" ref="AB1030" si="3059">AB1029</f>
        <v>0</v>
      </c>
      <c r="AC1030" s="413">
        <f t="shared" ref="AC1030" si="3060">AC1029</f>
        <v>0</v>
      </c>
      <c r="AD1030" s="413">
        <f t="shared" ref="AD1030" si="3061">AD1029</f>
        <v>0</v>
      </c>
      <c r="AE1030" s="413">
        <f t="shared" ref="AE1030" si="3062">AE1029</f>
        <v>0</v>
      </c>
      <c r="AF1030" s="413">
        <f t="shared" ref="AF1030" si="3063">AF1029</f>
        <v>0</v>
      </c>
      <c r="AG1030" s="413">
        <f t="shared" ref="AG1030" si="3064">AG1029</f>
        <v>0</v>
      </c>
      <c r="AH1030" s="413">
        <f t="shared" ref="AH1030" si="3065">AH1029</f>
        <v>0</v>
      </c>
      <c r="AI1030" s="413">
        <f t="shared" ref="AI1030" si="3066">AI1029</f>
        <v>0</v>
      </c>
      <c r="AJ1030" s="413">
        <f t="shared" ref="AJ1030" si="3067">AJ1029</f>
        <v>0</v>
      </c>
      <c r="AK1030" s="413">
        <f t="shared" ref="AK1030" si="3068">AK1029</f>
        <v>0</v>
      </c>
      <c r="AL1030" s="413">
        <f t="shared" ref="AL1030" si="3069">AL1029</f>
        <v>0</v>
      </c>
      <c r="AM1030" s="308"/>
    </row>
    <row r="1031" spans="1:39" ht="15" hidden="1" customHeight="1" outlineLevel="1">
      <c r="A1031" s="529"/>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29">
        <v>23</v>
      </c>
      <c r="B1032" s="430" t="s">
        <v>116</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29"/>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070">Z1032</f>
        <v>0</v>
      </c>
      <c r="AA1033" s="413">
        <f t="shared" ref="AA1033" si="3071">AA1032</f>
        <v>0</v>
      </c>
      <c r="AB1033" s="413">
        <f t="shared" ref="AB1033" si="3072">AB1032</f>
        <v>0</v>
      </c>
      <c r="AC1033" s="413">
        <f t="shared" ref="AC1033" si="3073">AC1032</f>
        <v>0</v>
      </c>
      <c r="AD1033" s="413">
        <f t="shared" ref="AD1033" si="3074">AD1032</f>
        <v>0</v>
      </c>
      <c r="AE1033" s="413">
        <f t="shared" ref="AE1033" si="3075">AE1032</f>
        <v>0</v>
      </c>
      <c r="AF1033" s="413">
        <f t="shared" ref="AF1033" si="3076">AF1032</f>
        <v>0</v>
      </c>
      <c r="AG1033" s="413">
        <f t="shared" ref="AG1033" si="3077">AG1032</f>
        <v>0</v>
      </c>
      <c r="AH1033" s="413">
        <f t="shared" ref="AH1033" si="3078">AH1032</f>
        <v>0</v>
      </c>
      <c r="AI1033" s="413">
        <f t="shared" ref="AI1033" si="3079">AI1032</f>
        <v>0</v>
      </c>
      <c r="AJ1033" s="413">
        <f t="shared" ref="AJ1033" si="3080">AJ1032</f>
        <v>0</v>
      </c>
      <c r="AK1033" s="413">
        <f t="shared" ref="AK1033" si="3081">AK1032</f>
        <v>0</v>
      </c>
      <c r="AL1033" s="413">
        <f t="shared" ref="AL1033" si="3082">AL1032</f>
        <v>0</v>
      </c>
      <c r="AM1033" s="308"/>
    </row>
    <row r="1034" spans="1:39" ht="15" hidden="1" customHeight="1" outlineLevel="1">
      <c r="A1034" s="529"/>
      <c r="B1034" s="432"/>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2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29">
        <v>24</v>
      </c>
      <c r="B1035" s="430" t="s">
        <v>117</v>
      </c>
      <c r="C1035" s="293" t="s">
        <v>25</v>
      </c>
      <c r="D1035" s="297"/>
      <c r="E1035" s="297"/>
      <c r="F1035" s="297"/>
      <c r="G1035" s="297"/>
      <c r="H1035" s="297"/>
      <c r="I1035" s="297"/>
      <c r="J1035" s="297"/>
      <c r="K1035" s="297"/>
      <c r="L1035" s="297"/>
      <c r="M1035" s="297"/>
      <c r="N1035" s="293"/>
      <c r="O1035" s="297"/>
      <c r="P1035" s="297"/>
      <c r="Q1035" s="297"/>
      <c r="R1035" s="297"/>
      <c r="S1035" s="297"/>
      <c r="T1035" s="297"/>
      <c r="U1035" s="297"/>
      <c r="V1035" s="297"/>
      <c r="W1035" s="297"/>
      <c r="X1035" s="297"/>
      <c r="Y1035" s="412"/>
      <c r="Z1035" s="412"/>
      <c r="AA1035" s="412"/>
      <c r="AB1035" s="412"/>
      <c r="AC1035" s="412"/>
      <c r="AD1035" s="412"/>
      <c r="AE1035" s="412"/>
      <c r="AF1035" s="412"/>
      <c r="AG1035" s="412"/>
      <c r="AH1035" s="412"/>
      <c r="AI1035" s="412"/>
      <c r="AJ1035" s="412"/>
      <c r="AK1035" s="412"/>
      <c r="AL1035" s="412"/>
      <c r="AM1035" s="298">
        <f>SUM(Y1035:AL1035)</f>
        <v>0</v>
      </c>
    </row>
    <row r="1036" spans="1:39" ht="15" hidden="1" customHeight="1" outlineLevel="1">
      <c r="A1036" s="529"/>
      <c r="B1036" s="296" t="s">
        <v>347</v>
      </c>
      <c r="C1036" s="293" t="s">
        <v>164</v>
      </c>
      <c r="D1036" s="297"/>
      <c r="E1036" s="297"/>
      <c r="F1036" s="297"/>
      <c r="G1036" s="297"/>
      <c r="H1036" s="297"/>
      <c r="I1036" s="297"/>
      <c r="J1036" s="297"/>
      <c r="K1036" s="297"/>
      <c r="L1036" s="297"/>
      <c r="M1036" s="297"/>
      <c r="N1036" s="293"/>
      <c r="O1036" s="297"/>
      <c r="P1036" s="297"/>
      <c r="Q1036" s="297"/>
      <c r="R1036" s="297"/>
      <c r="S1036" s="297"/>
      <c r="T1036" s="297"/>
      <c r="U1036" s="297"/>
      <c r="V1036" s="297"/>
      <c r="W1036" s="297"/>
      <c r="X1036" s="297"/>
      <c r="Y1036" s="413">
        <f>Y1035</f>
        <v>0</v>
      </c>
      <c r="Z1036" s="413">
        <f t="shared" ref="Z1036" si="3083">Z1035</f>
        <v>0</v>
      </c>
      <c r="AA1036" s="413">
        <f t="shared" ref="AA1036" si="3084">AA1035</f>
        <v>0</v>
      </c>
      <c r="AB1036" s="413">
        <f t="shared" ref="AB1036" si="3085">AB1035</f>
        <v>0</v>
      </c>
      <c r="AC1036" s="413">
        <f t="shared" ref="AC1036" si="3086">AC1035</f>
        <v>0</v>
      </c>
      <c r="AD1036" s="413">
        <f t="shared" ref="AD1036" si="3087">AD1035</f>
        <v>0</v>
      </c>
      <c r="AE1036" s="413">
        <f t="shared" ref="AE1036" si="3088">AE1035</f>
        <v>0</v>
      </c>
      <c r="AF1036" s="413">
        <f t="shared" ref="AF1036" si="3089">AF1035</f>
        <v>0</v>
      </c>
      <c r="AG1036" s="413">
        <f t="shared" ref="AG1036" si="3090">AG1035</f>
        <v>0</v>
      </c>
      <c r="AH1036" s="413">
        <f t="shared" ref="AH1036" si="3091">AH1035</f>
        <v>0</v>
      </c>
      <c r="AI1036" s="413">
        <f t="shared" ref="AI1036" si="3092">AI1035</f>
        <v>0</v>
      </c>
      <c r="AJ1036" s="413">
        <f t="shared" ref="AJ1036" si="3093">AJ1035</f>
        <v>0</v>
      </c>
      <c r="AK1036" s="413">
        <f t="shared" ref="AK1036" si="3094">AK1035</f>
        <v>0</v>
      </c>
      <c r="AL1036" s="413">
        <f t="shared" ref="AL1036" si="3095">AL1035</f>
        <v>0</v>
      </c>
      <c r="AM1036" s="308"/>
    </row>
    <row r="1037" spans="1:39" ht="15" hidden="1" customHeight="1" outlineLevel="1">
      <c r="A1037" s="529"/>
      <c r="B1037" s="296"/>
      <c r="C1037" s="293"/>
      <c r="D1037" s="293"/>
      <c r="E1037" s="293"/>
      <c r="F1037" s="293"/>
      <c r="G1037" s="293"/>
      <c r="H1037" s="293"/>
      <c r="I1037" s="293"/>
      <c r="J1037" s="293"/>
      <c r="K1037" s="293"/>
      <c r="L1037" s="293"/>
      <c r="M1037" s="293"/>
      <c r="N1037" s="293"/>
      <c r="O1037" s="293"/>
      <c r="P1037" s="293"/>
      <c r="Q1037" s="293"/>
      <c r="R1037" s="293"/>
      <c r="S1037" s="293"/>
      <c r="T1037" s="293"/>
      <c r="U1037" s="293"/>
      <c r="V1037" s="293"/>
      <c r="W1037" s="293"/>
      <c r="X1037" s="293"/>
      <c r="Y1037" s="414"/>
      <c r="Z1037" s="427"/>
      <c r="AA1037" s="427"/>
      <c r="AB1037" s="427"/>
      <c r="AC1037" s="427"/>
      <c r="AD1037" s="427"/>
      <c r="AE1037" s="427"/>
      <c r="AF1037" s="427"/>
      <c r="AG1037" s="427"/>
      <c r="AH1037" s="427"/>
      <c r="AI1037" s="427"/>
      <c r="AJ1037" s="427"/>
      <c r="AK1037" s="427"/>
      <c r="AL1037" s="427"/>
      <c r="AM1037" s="308"/>
    </row>
    <row r="1038" spans="1:39" ht="15" hidden="1" customHeight="1" outlineLevel="1">
      <c r="A1038" s="529"/>
      <c r="B1038" s="290" t="s">
        <v>501</v>
      </c>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29">
        <v>25</v>
      </c>
      <c r="B1039" s="430" t="s">
        <v>118</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29"/>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096">Z1039</f>
        <v>0</v>
      </c>
      <c r="AA1040" s="413">
        <f t="shared" ref="AA1040" si="3097">AA1039</f>
        <v>0</v>
      </c>
      <c r="AB1040" s="413">
        <f t="shared" ref="AB1040" si="3098">AB1039</f>
        <v>0</v>
      </c>
      <c r="AC1040" s="413">
        <f t="shared" ref="AC1040" si="3099">AC1039</f>
        <v>0</v>
      </c>
      <c r="AD1040" s="413">
        <f t="shared" ref="AD1040" si="3100">AD1039</f>
        <v>0</v>
      </c>
      <c r="AE1040" s="413">
        <f t="shared" ref="AE1040" si="3101">AE1039</f>
        <v>0</v>
      </c>
      <c r="AF1040" s="413">
        <f t="shared" ref="AF1040" si="3102">AF1039</f>
        <v>0</v>
      </c>
      <c r="AG1040" s="413">
        <f t="shared" ref="AG1040" si="3103">AG1039</f>
        <v>0</v>
      </c>
      <c r="AH1040" s="413">
        <f t="shared" ref="AH1040" si="3104">AH1039</f>
        <v>0</v>
      </c>
      <c r="AI1040" s="413">
        <f t="shared" ref="AI1040" si="3105">AI1039</f>
        <v>0</v>
      </c>
      <c r="AJ1040" s="413">
        <f t="shared" ref="AJ1040" si="3106">AJ1039</f>
        <v>0</v>
      </c>
      <c r="AK1040" s="413">
        <f t="shared" ref="AK1040" si="3107">AK1039</f>
        <v>0</v>
      </c>
      <c r="AL1040" s="413">
        <f t="shared" ref="AL1040" si="3108">AL1039</f>
        <v>0</v>
      </c>
      <c r="AM1040" s="308"/>
    </row>
    <row r="1041" spans="1:39" ht="15" hidden="1" customHeight="1" outlineLevel="1">
      <c r="A1041" s="529"/>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29">
        <v>26</v>
      </c>
      <c r="B1042" s="430" t="s">
        <v>119</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29"/>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09">Z1042</f>
        <v>0</v>
      </c>
      <c r="AA1043" s="413">
        <f t="shared" ref="AA1043" si="3110">AA1042</f>
        <v>0</v>
      </c>
      <c r="AB1043" s="413">
        <f t="shared" ref="AB1043" si="3111">AB1042</f>
        <v>0</v>
      </c>
      <c r="AC1043" s="413">
        <f t="shared" ref="AC1043" si="3112">AC1042</f>
        <v>0</v>
      </c>
      <c r="AD1043" s="413">
        <f t="shared" ref="AD1043" si="3113">AD1042</f>
        <v>0</v>
      </c>
      <c r="AE1043" s="413">
        <f t="shared" ref="AE1043" si="3114">AE1042</f>
        <v>0</v>
      </c>
      <c r="AF1043" s="413">
        <f t="shared" ref="AF1043" si="3115">AF1042</f>
        <v>0</v>
      </c>
      <c r="AG1043" s="413">
        <f t="shared" ref="AG1043" si="3116">AG1042</f>
        <v>0</v>
      </c>
      <c r="AH1043" s="413">
        <f t="shared" ref="AH1043" si="3117">AH1042</f>
        <v>0</v>
      </c>
      <c r="AI1043" s="413">
        <f t="shared" ref="AI1043" si="3118">AI1042</f>
        <v>0</v>
      </c>
      <c r="AJ1043" s="413">
        <f t="shared" ref="AJ1043" si="3119">AJ1042</f>
        <v>0</v>
      </c>
      <c r="AK1043" s="413">
        <f t="shared" ref="AK1043" si="3120">AK1042</f>
        <v>0</v>
      </c>
      <c r="AL1043" s="413">
        <f t="shared" ref="AL1043" si="3121">AL1042</f>
        <v>0</v>
      </c>
      <c r="AM1043" s="308"/>
    </row>
    <row r="1044" spans="1:39" ht="15" hidden="1" customHeight="1" outlineLevel="1">
      <c r="A1044" s="529"/>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29">
        <v>27</v>
      </c>
      <c r="B1045" s="430" t="s">
        <v>120</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29"/>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 t="shared" ref="Z1046" si="3122">Z1045</f>
        <v>0</v>
      </c>
      <c r="AA1046" s="413">
        <f t="shared" ref="AA1046" si="3123">AA1045</f>
        <v>0</v>
      </c>
      <c r="AB1046" s="413">
        <f t="shared" ref="AB1046" si="3124">AB1045</f>
        <v>0</v>
      </c>
      <c r="AC1046" s="413">
        <f t="shared" ref="AC1046" si="3125">AC1045</f>
        <v>0</v>
      </c>
      <c r="AD1046" s="413">
        <f t="shared" ref="AD1046" si="3126">AD1045</f>
        <v>0</v>
      </c>
      <c r="AE1046" s="413">
        <f t="shared" ref="AE1046" si="3127">AE1045</f>
        <v>0</v>
      </c>
      <c r="AF1046" s="413">
        <f t="shared" ref="AF1046" si="3128">AF1045</f>
        <v>0</v>
      </c>
      <c r="AG1046" s="413">
        <f t="shared" ref="AG1046" si="3129">AG1045</f>
        <v>0</v>
      </c>
      <c r="AH1046" s="413">
        <f t="shared" ref="AH1046" si="3130">AH1045</f>
        <v>0</v>
      </c>
      <c r="AI1046" s="413">
        <f t="shared" ref="AI1046" si="3131">AI1045</f>
        <v>0</v>
      </c>
      <c r="AJ1046" s="413">
        <f t="shared" ref="AJ1046" si="3132">AJ1045</f>
        <v>0</v>
      </c>
      <c r="AK1046" s="413">
        <f t="shared" ref="AK1046" si="3133">AK1045</f>
        <v>0</v>
      </c>
      <c r="AL1046" s="413">
        <f t="shared" ref="AL1046" si="3134">AL1045</f>
        <v>0</v>
      </c>
      <c r="AM1046" s="308"/>
    </row>
    <row r="1047" spans="1:39" ht="15" hidden="1" customHeight="1" outlineLevel="1">
      <c r="A1047" s="529"/>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29">
        <v>28</v>
      </c>
      <c r="B1048" s="430" t="s">
        <v>121</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29"/>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Z1048</f>
        <v>0</v>
      </c>
      <c r="AA1049" s="413">
        <f t="shared" ref="AA1049" si="3135">AA1048</f>
        <v>0</v>
      </c>
      <c r="AB1049" s="413">
        <f t="shared" ref="AB1049" si="3136">AB1048</f>
        <v>0</v>
      </c>
      <c r="AC1049" s="413">
        <f t="shared" ref="AC1049" si="3137">AC1048</f>
        <v>0</v>
      </c>
      <c r="AD1049" s="413">
        <f t="shared" ref="AD1049" si="3138">AD1048</f>
        <v>0</v>
      </c>
      <c r="AE1049" s="413">
        <f>AE1048</f>
        <v>0</v>
      </c>
      <c r="AF1049" s="413">
        <f t="shared" ref="AF1049" si="3139">AF1048</f>
        <v>0</v>
      </c>
      <c r="AG1049" s="413">
        <f t="shared" ref="AG1049" si="3140">AG1048</f>
        <v>0</v>
      </c>
      <c r="AH1049" s="413">
        <f t="shared" ref="AH1049" si="3141">AH1048</f>
        <v>0</v>
      </c>
      <c r="AI1049" s="413">
        <f t="shared" ref="AI1049" si="3142">AI1048</f>
        <v>0</v>
      </c>
      <c r="AJ1049" s="413">
        <f t="shared" ref="AJ1049" si="3143">AJ1048</f>
        <v>0</v>
      </c>
      <c r="AK1049" s="413">
        <f t="shared" ref="AK1049" si="3144">AK1048</f>
        <v>0</v>
      </c>
      <c r="AL1049" s="413">
        <f t="shared" ref="AL1049" si="3145">AL1048</f>
        <v>0</v>
      </c>
      <c r="AM1049" s="308"/>
    </row>
    <row r="1050" spans="1:39" ht="15" hidden="1" customHeight="1" outlineLevel="1">
      <c r="A1050" s="529"/>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29">
        <v>29</v>
      </c>
      <c r="B1051" s="430" t="s">
        <v>122</v>
      </c>
      <c r="C1051" s="293" t="s">
        <v>25</v>
      </c>
      <c r="D1051" s="297"/>
      <c r="E1051" s="297"/>
      <c r="F1051" s="297"/>
      <c r="G1051" s="297"/>
      <c r="H1051" s="297"/>
      <c r="I1051" s="297"/>
      <c r="J1051" s="297"/>
      <c r="K1051" s="297"/>
      <c r="L1051" s="297"/>
      <c r="M1051" s="297"/>
      <c r="N1051" s="297">
        <v>3</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29"/>
      <c r="B1052" s="296" t="s">
        <v>347</v>
      </c>
      <c r="C1052" s="293" t="s">
        <v>164</v>
      </c>
      <c r="D1052" s="297"/>
      <c r="E1052" s="297"/>
      <c r="F1052" s="297"/>
      <c r="G1052" s="297"/>
      <c r="H1052" s="297"/>
      <c r="I1052" s="297"/>
      <c r="J1052" s="297"/>
      <c r="K1052" s="297"/>
      <c r="L1052" s="297"/>
      <c r="M1052" s="297"/>
      <c r="N1052" s="297">
        <f>N1051</f>
        <v>3</v>
      </c>
      <c r="O1052" s="297"/>
      <c r="P1052" s="297"/>
      <c r="Q1052" s="297"/>
      <c r="R1052" s="297"/>
      <c r="S1052" s="297"/>
      <c r="T1052" s="297"/>
      <c r="U1052" s="297"/>
      <c r="V1052" s="297"/>
      <c r="W1052" s="297"/>
      <c r="X1052" s="297"/>
      <c r="Y1052" s="413">
        <f>Y1051</f>
        <v>0</v>
      </c>
      <c r="Z1052" s="413">
        <f t="shared" ref="Z1052" si="3146">Z1051</f>
        <v>0</v>
      </c>
      <c r="AA1052" s="413">
        <f t="shared" ref="AA1052" si="3147">AA1051</f>
        <v>0</v>
      </c>
      <c r="AB1052" s="413">
        <f t="shared" ref="AB1052" si="3148">AB1051</f>
        <v>0</v>
      </c>
      <c r="AC1052" s="413">
        <f t="shared" ref="AC1052" si="3149">AC1051</f>
        <v>0</v>
      </c>
      <c r="AD1052" s="413">
        <f t="shared" ref="AD1052" si="3150">AD1051</f>
        <v>0</v>
      </c>
      <c r="AE1052" s="413">
        <f t="shared" ref="AE1052" si="3151">AE1051</f>
        <v>0</v>
      </c>
      <c r="AF1052" s="413">
        <f t="shared" ref="AF1052" si="3152">AF1051</f>
        <v>0</v>
      </c>
      <c r="AG1052" s="413">
        <f t="shared" ref="AG1052" si="3153">AG1051</f>
        <v>0</v>
      </c>
      <c r="AH1052" s="413">
        <f t="shared" ref="AH1052" si="3154">AH1051</f>
        <v>0</v>
      </c>
      <c r="AI1052" s="413">
        <f t="shared" ref="AI1052" si="3155">AI1051</f>
        <v>0</v>
      </c>
      <c r="AJ1052" s="413">
        <f t="shared" ref="AJ1052" si="3156">AJ1051</f>
        <v>0</v>
      </c>
      <c r="AK1052" s="413">
        <f t="shared" ref="AK1052" si="3157">AK1051</f>
        <v>0</v>
      </c>
      <c r="AL1052" s="413">
        <f t="shared" ref="AL1052" si="3158">AL1051</f>
        <v>0</v>
      </c>
      <c r="AM1052" s="308"/>
    </row>
    <row r="1053" spans="1:39" ht="15" hidden="1" customHeight="1" outlineLevel="1">
      <c r="A1053" s="529"/>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29">
        <v>30</v>
      </c>
      <c r="B1054" s="430" t="s">
        <v>123</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29"/>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59">Z1054</f>
        <v>0</v>
      </c>
      <c r="AA1055" s="413">
        <f t="shared" ref="AA1055" si="3160">AA1054</f>
        <v>0</v>
      </c>
      <c r="AB1055" s="413">
        <f t="shared" ref="AB1055" si="3161">AB1054</f>
        <v>0</v>
      </c>
      <c r="AC1055" s="413">
        <f t="shared" ref="AC1055" si="3162">AC1054</f>
        <v>0</v>
      </c>
      <c r="AD1055" s="413">
        <f t="shared" ref="AD1055" si="3163">AD1054</f>
        <v>0</v>
      </c>
      <c r="AE1055" s="413">
        <f t="shared" ref="AE1055" si="3164">AE1054</f>
        <v>0</v>
      </c>
      <c r="AF1055" s="413">
        <f t="shared" ref="AF1055" si="3165">AF1054</f>
        <v>0</v>
      </c>
      <c r="AG1055" s="413">
        <f t="shared" ref="AG1055" si="3166">AG1054</f>
        <v>0</v>
      </c>
      <c r="AH1055" s="413">
        <f t="shared" ref="AH1055" si="3167">AH1054</f>
        <v>0</v>
      </c>
      <c r="AI1055" s="413">
        <f t="shared" ref="AI1055" si="3168">AI1054</f>
        <v>0</v>
      </c>
      <c r="AJ1055" s="413">
        <f t="shared" ref="AJ1055" si="3169">AJ1054</f>
        <v>0</v>
      </c>
      <c r="AK1055" s="413">
        <f t="shared" ref="AK1055" si="3170">AK1054</f>
        <v>0</v>
      </c>
      <c r="AL1055" s="413">
        <f t="shared" ref="AL1055" si="3171">AL1054</f>
        <v>0</v>
      </c>
      <c r="AM1055" s="308"/>
    </row>
    <row r="1056" spans="1:39" ht="15" hidden="1" customHeight="1" outlineLevel="1">
      <c r="A1056" s="529"/>
      <c r="B1056" s="296"/>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29">
        <v>31</v>
      </c>
      <c r="B1057" s="430" t="s">
        <v>124</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29"/>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172">Z1057</f>
        <v>0</v>
      </c>
      <c r="AA1058" s="413">
        <f t="shared" ref="AA1058" si="3173">AA1057</f>
        <v>0</v>
      </c>
      <c r="AB1058" s="413">
        <f t="shared" ref="AB1058" si="3174">AB1057</f>
        <v>0</v>
      </c>
      <c r="AC1058" s="413">
        <f t="shared" ref="AC1058" si="3175">AC1057</f>
        <v>0</v>
      </c>
      <c r="AD1058" s="413">
        <f t="shared" ref="AD1058" si="3176">AD1057</f>
        <v>0</v>
      </c>
      <c r="AE1058" s="413">
        <f t="shared" ref="AE1058" si="3177">AE1057</f>
        <v>0</v>
      </c>
      <c r="AF1058" s="413">
        <f t="shared" ref="AF1058" si="3178">AF1057</f>
        <v>0</v>
      </c>
      <c r="AG1058" s="413">
        <f t="shared" ref="AG1058" si="3179">AG1057</f>
        <v>0</v>
      </c>
      <c r="AH1058" s="413">
        <f t="shared" ref="AH1058" si="3180">AH1057</f>
        <v>0</v>
      </c>
      <c r="AI1058" s="413">
        <f t="shared" ref="AI1058" si="3181">AI1057</f>
        <v>0</v>
      </c>
      <c r="AJ1058" s="413">
        <f t="shared" ref="AJ1058" si="3182">AJ1057</f>
        <v>0</v>
      </c>
      <c r="AK1058" s="413">
        <f t="shared" ref="AK1058" si="3183">AK1057</f>
        <v>0</v>
      </c>
      <c r="AL1058" s="413">
        <f t="shared" ref="AL1058" si="3184">AL1057</f>
        <v>0</v>
      </c>
      <c r="AM1058" s="308"/>
    </row>
    <row r="1059" spans="1:39" ht="15" hidden="1" customHeight="1" outlineLevel="1">
      <c r="A1059" s="529"/>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29">
        <v>32</v>
      </c>
      <c r="B1060" s="430" t="s">
        <v>125</v>
      </c>
      <c r="C1060" s="293" t="s">
        <v>25</v>
      </c>
      <c r="D1060" s="297"/>
      <c r="E1060" s="297"/>
      <c r="F1060" s="297"/>
      <c r="G1060" s="297"/>
      <c r="H1060" s="297"/>
      <c r="I1060" s="297"/>
      <c r="J1060" s="297"/>
      <c r="K1060" s="297"/>
      <c r="L1060" s="297"/>
      <c r="M1060" s="297"/>
      <c r="N1060" s="297">
        <v>12</v>
      </c>
      <c r="O1060" s="297"/>
      <c r="P1060" s="297"/>
      <c r="Q1060" s="297"/>
      <c r="R1060" s="297"/>
      <c r="S1060" s="297"/>
      <c r="T1060" s="297"/>
      <c r="U1060" s="297"/>
      <c r="V1060" s="297"/>
      <c r="W1060" s="297"/>
      <c r="X1060" s="297"/>
      <c r="Y1060" s="428"/>
      <c r="Z1060" s="417"/>
      <c r="AA1060" s="417"/>
      <c r="AB1060" s="417"/>
      <c r="AC1060" s="417"/>
      <c r="AD1060" s="417"/>
      <c r="AE1060" s="417"/>
      <c r="AF1060" s="417"/>
      <c r="AG1060" s="417"/>
      <c r="AH1060" s="417"/>
      <c r="AI1060" s="417"/>
      <c r="AJ1060" s="417"/>
      <c r="AK1060" s="417"/>
      <c r="AL1060" s="417"/>
      <c r="AM1060" s="298">
        <f>SUM(Y1060:AL1060)</f>
        <v>0</v>
      </c>
    </row>
    <row r="1061" spans="1:39" ht="15" hidden="1" customHeight="1" outlineLevel="1">
      <c r="A1061" s="529"/>
      <c r="B1061" s="296" t="s">
        <v>347</v>
      </c>
      <c r="C1061" s="293" t="s">
        <v>164</v>
      </c>
      <c r="D1061" s="297"/>
      <c r="E1061" s="297"/>
      <c r="F1061" s="297"/>
      <c r="G1061" s="297"/>
      <c r="H1061" s="297"/>
      <c r="I1061" s="297"/>
      <c r="J1061" s="297"/>
      <c r="K1061" s="297"/>
      <c r="L1061" s="297"/>
      <c r="M1061" s="297"/>
      <c r="N1061" s="297">
        <f>N1060</f>
        <v>12</v>
      </c>
      <c r="O1061" s="297"/>
      <c r="P1061" s="297"/>
      <c r="Q1061" s="297"/>
      <c r="R1061" s="297"/>
      <c r="S1061" s="297"/>
      <c r="T1061" s="297"/>
      <c r="U1061" s="297"/>
      <c r="V1061" s="297"/>
      <c r="W1061" s="297"/>
      <c r="X1061" s="297"/>
      <c r="Y1061" s="413">
        <f>Y1060</f>
        <v>0</v>
      </c>
      <c r="Z1061" s="413">
        <f t="shared" ref="Z1061" si="3185">Z1060</f>
        <v>0</v>
      </c>
      <c r="AA1061" s="413">
        <f t="shared" ref="AA1061" si="3186">AA1060</f>
        <v>0</v>
      </c>
      <c r="AB1061" s="413">
        <f t="shared" ref="AB1061" si="3187">AB1060</f>
        <v>0</v>
      </c>
      <c r="AC1061" s="413">
        <f t="shared" ref="AC1061" si="3188">AC1060</f>
        <v>0</v>
      </c>
      <c r="AD1061" s="413">
        <f t="shared" ref="AD1061" si="3189">AD1060</f>
        <v>0</v>
      </c>
      <c r="AE1061" s="413">
        <f t="shared" ref="AE1061" si="3190">AE1060</f>
        <v>0</v>
      </c>
      <c r="AF1061" s="413">
        <f t="shared" ref="AF1061" si="3191">AF1060</f>
        <v>0</v>
      </c>
      <c r="AG1061" s="413">
        <f t="shared" ref="AG1061" si="3192">AG1060</f>
        <v>0</v>
      </c>
      <c r="AH1061" s="413">
        <f t="shared" ref="AH1061" si="3193">AH1060</f>
        <v>0</v>
      </c>
      <c r="AI1061" s="413">
        <f t="shared" ref="AI1061" si="3194">AI1060</f>
        <v>0</v>
      </c>
      <c r="AJ1061" s="413">
        <f t="shared" ref="AJ1061" si="3195">AJ1060</f>
        <v>0</v>
      </c>
      <c r="AK1061" s="413">
        <f t="shared" ref="AK1061" si="3196">AK1060</f>
        <v>0</v>
      </c>
      <c r="AL1061" s="413">
        <f t="shared" ref="AL1061" si="3197">AL1060</f>
        <v>0</v>
      </c>
      <c r="AM1061" s="308"/>
    </row>
    <row r="1062" spans="1:39" ht="15" hidden="1" customHeight="1" outlineLevel="1">
      <c r="A1062" s="529"/>
      <c r="B1062" s="430"/>
      <c r="C1062" s="293"/>
      <c r="D1062" s="293"/>
      <c r="E1062" s="293"/>
      <c r="F1062" s="293"/>
      <c r="G1062" s="293"/>
      <c r="H1062" s="293"/>
      <c r="I1062" s="293"/>
      <c r="J1062" s="293"/>
      <c r="K1062" s="293"/>
      <c r="L1062" s="293"/>
      <c r="M1062" s="293"/>
      <c r="N1062" s="293"/>
      <c r="O1062" s="293"/>
      <c r="P1062" s="293"/>
      <c r="Q1062" s="293"/>
      <c r="R1062" s="293"/>
      <c r="S1062" s="293"/>
      <c r="T1062" s="293"/>
      <c r="U1062" s="293"/>
      <c r="V1062" s="293"/>
      <c r="W1062" s="293"/>
      <c r="X1062" s="293"/>
      <c r="Y1062" s="414"/>
      <c r="Z1062" s="427"/>
      <c r="AA1062" s="427"/>
      <c r="AB1062" s="427"/>
      <c r="AC1062" s="427"/>
      <c r="AD1062" s="427"/>
      <c r="AE1062" s="427"/>
      <c r="AF1062" s="427"/>
      <c r="AG1062" s="427"/>
      <c r="AH1062" s="427"/>
      <c r="AI1062" s="427"/>
      <c r="AJ1062" s="427"/>
      <c r="AK1062" s="427"/>
      <c r="AL1062" s="427"/>
      <c r="AM1062" s="308"/>
    </row>
    <row r="1063" spans="1:39" ht="15" hidden="1" customHeight="1" outlineLevel="1">
      <c r="A1063" s="529"/>
      <c r="B1063" s="290" t="s">
        <v>502</v>
      </c>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29">
        <v>33</v>
      </c>
      <c r="B1064" s="430" t="s">
        <v>126</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29"/>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198">Z1064</f>
        <v>0</v>
      </c>
      <c r="AA1065" s="413">
        <f t="shared" ref="AA1065" si="3199">AA1064</f>
        <v>0</v>
      </c>
      <c r="AB1065" s="413">
        <f t="shared" ref="AB1065" si="3200">AB1064</f>
        <v>0</v>
      </c>
      <c r="AC1065" s="413">
        <f t="shared" ref="AC1065" si="3201">AC1064</f>
        <v>0</v>
      </c>
      <c r="AD1065" s="413">
        <f t="shared" ref="AD1065" si="3202">AD1064</f>
        <v>0</v>
      </c>
      <c r="AE1065" s="413">
        <f t="shared" ref="AE1065" si="3203">AE1064</f>
        <v>0</v>
      </c>
      <c r="AF1065" s="413">
        <f t="shared" ref="AF1065" si="3204">AF1064</f>
        <v>0</v>
      </c>
      <c r="AG1065" s="413">
        <f t="shared" ref="AG1065" si="3205">AG1064</f>
        <v>0</v>
      </c>
      <c r="AH1065" s="413">
        <f t="shared" ref="AH1065" si="3206">AH1064</f>
        <v>0</v>
      </c>
      <c r="AI1065" s="413">
        <f t="shared" ref="AI1065" si="3207">AI1064</f>
        <v>0</v>
      </c>
      <c r="AJ1065" s="413">
        <f t="shared" ref="AJ1065" si="3208">AJ1064</f>
        <v>0</v>
      </c>
      <c r="AK1065" s="413">
        <f t="shared" ref="AK1065" si="3209">AK1064</f>
        <v>0</v>
      </c>
      <c r="AL1065" s="413">
        <f t="shared" ref="AL1065" si="3210">AL1064</f>
        <v>0</v>
      </c>
      <c r="AM1065" s="308"/>
    </row>
    <row r="1066" spans="1:39" ht="15" hidden="1" customHeight="1" outlineLevel="1">
      <c r="A1066" s="529"/>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29">
        <v>34</v>
      </c>
      <c r="B1067" s="430" t="s">
        <v>127</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29"/>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11">Z1067</f>
        <v>0</v>
      </c>
      <c r="AA1068" s="413">
        <f t="shared" ref="AA1068" si="3212">AA1067</f>
        <v>0</v>
      </c>
      <c r="AB1068" s="413">
        <f t="shared" ref="AB1068" si="3213">AB1067</f>
        <v>0</v>
      </c>
      <c r="AC1068" s="413">
        <f t="shared" ref="AC1068" si="3214">AC1067</f>
        <v>0</v>
      </c>
      <c r="AD1068" s="413">
        <f t="shared" ref="AD1068" si="3215">AD1067</f>
        <v>0</v>
      </c>
      <c r="AE1068" s="413">
        <f t="shared" ref="AE1068" si="3216">AE1067</f>
        <v>0</v>
      </c>
      <c r="AF1068" s="413">
        <f t="shared" ref="AF1068" si="3217">AF1067</f>
        <v>0</v>
      </c>
      <c r="AG1068" s="413">
        <f t="shared" ref="AG1068" si="3218">AG1067</f>
        <v>0</v>
      </c>
      <c r="AH1068" s="413">
        <f t="shared" ref="AH1068" si="3219">AH1067</f>
        <v>0</v>
      </c>
      <c r="AI1068" s="413">
        <f t="shared" ref="AI1068" si="3220">AI1067</f>
        <v>0</v>
      </c>
      <c r="AJ1068" s="413">
        <f t="shared" ref="AJ1068" si="3221">AJ1067</f>
        <v>0</v>
      </c>
      <c r="AK1068" s="413">
        <f t="shared" ref="AK1068" si="3222">AK1067</f>
        <v>0</v>
      </c>
      <c r="AL1068" s="413">
        <f t="shared" ref="AL1068" si="3223">AL1067</f>
        <v>0</v>
      </c>
      <c r="AM1068" s="308"/>
    </row>
    <row r="1069" spans="1:39" ht="15" hidden="1" customHeight="1" outlineLevel="1">
      <c r="A1069" s="529"/>
      <c r="B1069" s="430"/>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29">
        <v>35</v>
      </c>
      <c r="B1070" s="430" t="s">
        <v>128</v>
      </c>
      <c r="C1070" s="293" t="s">
        <v>25</v>
      </c>
      <c r="D1070" s="297"/>
      <c r="E1070" s="297"/>
      <c r="F1070" s="297"/>
      <c r="G1070" s="297"/>
      <c r="H1070" s="297"/>
      <c r="I1070" s="297"/>
      <c r="J1070" s="297"/>
      <c r="K1070" s="297"/>
      <c r="L1070" s="297"/>
      <c r="M1070" s="297"/>
      <c r="N1070" s="297">
        <v>0</v>
      </c>
      <c r="O1070" s="297"/>
      <c r="P1070" s="297"/>
      <c r="Q1070" s="297"/>
      <c r="R1070" s="297"/>
      <c r="S1070" s="297"/>
      <c r="T1070" s="297"/>
      <c r="U1070" s="297"/>
      <c r="V1070" s="297"/>
      <c r="W1070" s="297"/>
      <c r="X1070" s="297"/>
      <c r="Y1070" s="428"/>
      <c r="Z1070" s="417"/>
      <c r="AA1070" s="417"/>
      <c r="AB1070" s="417"/>
      <c r="AC1070" s="417"/>
      <c r="AD1070" s="417"/>
      <c r="AE1070" s="417"/>
      <c r="AF1070" s="417"/>
      <c r="AG1070" s="417"/>
      <c r="AH1070" s="417"/>
      <c r="AI1070" s="417"/>
      <c r="AJ1070" s="417"/>
      <c r="AK1070" s="417"/>
      <c r="AL1070" s="417"/>
      <c r="AM1070" s="298">
        <f>SUM(Y1070:AL1070)</f>
        <v>0</v>
      </c>
    </row>
    <row r="1071" spans="1:39" ht="15" hidden="1" customHeight="1" outlineLevel="1">
      <c r="A1071" s="529"/>
      <c r="B1071" s="296" t="s">
        <v>347</v>
      </c>
      <c r="C1071" s="293" t="s">
        <v>164</v>
      </c>
      <c r="D1071" s="297"/>
      <c r="E1071" s="297"/>
      <c r="F1071" s="297"/>
      <c r="G1071" s="297"/>
      <c r="H1071" s="297"/>
      <c r="I1071" s="297"/>
      <c r="J1071" s="297"/>
      <c r="K1071" s="297"/>
      <c r="L1071" s="297"/>
      <c r="M1071" s="297"/>
      <c r="N1071" s="297">
        <f>N1070</f>
        <v>0</v>
      </c>
      <c r="O1071" s="297"/>
      <c r="P1071" s="297"/>
      <c r="Q1071" s="297"/>
      <c r="R1071" s="297"/>
      <c r="S1071" s="297"/>
      <c r="T1071" s="297"/>
      <c r="U1071" s="297"/>
      <c r="V1071" s="297"/>
      <c r="W1071" s="297"/>
      <c r="X1071" s="297"/>
      <c r="Y1071" s="413">
        <f>Y1070</f>
        <v>0</v>
      </c>
      <c r="Z1071" s="413">
        <f t="shared" ref="Z1071" si="3224">Z1070</f>
        <v>0</v>
      </c>
      <c r="AA1071" s="413">
        <f t="shared" ref="AA1071" si="3225">AA1070</f>
        <v>0</v>
      </c>
      <c r="AB1071" s="413">
        <f t="shared" ref="AB1071" si="3226">AB1070</f>
        <v>0</v>
      </c>
      <c r="AC1071" s="413">
        <f t="shared" ref="AC1071" si="3227">AC1070</f>
        <v>0</v>
      </c>
      <c r="AD1071" s="413">
        <f t="shared" ref="AD1071" si="3228">AD1070</f>
        <v>0</v>
      </c>
      <c r="AE1071" s="413">
        <f t="shared" ref="AE1071" si="3229">AE1070</f>
        <v>0</v>
      </c>
      <c r="AF1071" s="413">
        <f t="shared" ref="AF1071" si="3230">AF1070</f>
        <v>0</v>
      </c>
      <c r="AG1071" s="413">
        <f t="shared" ref="AG1071" si="3231">AG1070</f>
        <v>0</v>
      </c>
      <c r="AH1071" s="413">
        <f t="shared" ref="AH1071" si="3232">AH1070</f>
        <v>0</v>
      </c>
      <c r="AI1071" s="413">
        <f t="shared" ref="AI1071" si="3233">AI1070</f>
        <v>0</v>
      </c>
      <c r="AJ1071" s="413">
        <f t="shared" ref="AJ1071" si="3234">AJ1070</f>
        <v>0</v>
      </c>
      <c r="AK1071" s="413">
        <f t="shared" ref="AK1071" si="3235">AK1070</f>
        <v>0</v>
      </c>
      <c r="AL1071" s="413">
        <f t="shared" ref="AL1071" si="3236">AL1070</f>
        <v>0</v>
      </c>
      <c r="AM1071" s="308"/>
    </row>
    <row r="1072" spans="1:39" ht="15" hidden="1" customHeight="1" outlineLevel="1">
      <c r="A1072" s="529"/>
      <c r="B1072" s="433"/>
      <c r="C1072" s="293"/>
      <c r="D1072" s="293"/>
      <c r="E1072" s="293"/>
      <c r="F1072" s="293"/>
      <c r="G1072" s="293"/>
      <c r="H1072" s="293"/>
      <c r="I1072" s="293"/>
      <c r="J1072" s="293"/>
      <c r="K1072" s="293"/>
      <c r="L1072" s="293"/>
      <c r="M1072" s="293"/>
      <c r="N1072" s="293"/>
      <c r="O1072" s="293"/>
      <c r="P1072" s="293"/>
      <c r="Q1072" s="293"/>
      <c r="R1072" s="293"/>
      <c r="S1072" s="293"/>
      <c r="T1072" s="293"/>
      <c r="U1072" s="293"/>
      <c r="V1072" s="293"/>
      <c r="W1072" s="293"/>
      <c r="X1072" s="293"/>
      <c r="Y1072" s="414"/>
      <c r="Z1072" s="427"/>
      <c r="AA1072" s="427"/>
      <c r="AB1072" s="427"/>
      <c r="AC1072" s="427"/>
      <c r="AD1072" s="427"/>
      <c r="AE1072" s="427"/>
      <c r="AF1072" s="427"/>
      <c r="AG1072" s="427"/>
      <c r="AH1072" s="427"/>
      <c r="AI1072" s="427"/>
      <c r="AJ1072" s="427"/>
      <c r="AK1072" s="427"/>
      <c r="AL1072" s="427"/>
      <c r="AM1072" s="308"/>
    </row>
    <row r="1073" spans="1:39" ht="15" hidden="1" customHeight="1" outlineLevel="1">
      <c r="A1073" s="529"/>
      <c r="B1073" s="290" t="s">
        <v>503</v>
      </c>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28.5" hidden="1" customHeight="1" outlineLevel="1">
      <c r="A1074" s="529">
        <v>36</v>
      </c>
      <c r="B1074" s="430" t="s">
        <v>129</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29"/>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37">Z1074</f>
        <v>0</v>
      </c>
      <c r="AA1075" s="413">
        <f t="shared" ref="AA1075" si="3238">AA1074</f>
        <v>0</v>
      </c>
      <c r="AB1075" s="413">
        <f t="shared" ref="AB1075" si="3239">AB1074</f>
        <v>0</v>
      </c>
      <c r="AC1075" s="413">
        <f t="shared" ref="AC1075" si="3240">AC1074</f>
        <v>0</v>
      </c>
      <c r="AD1075" s="413">
        <f t="shared" ref="AD1075" si="3241">AD1074</f>
        <v>0</v>
      </c>
      <c r="AE1075" s="413">
        <f t="shared" ref="AE1075" si="3242">AE1074</f>
        <v>0</v>
      </c>
      <c r="AF1075" s="413">
        <f t="shared" ref="AF1075" si="3243">AF1074</f>
        <v>0</v>
      </c>
      <c r="AG1075" s="413">
        <f t="shared" ref="AG1075" si="3244">AG1074</f>
        <v>0</v>
      </c>
      <c r="AH1075" s="413">
        <f t="shared" ref="AH1075" si="3245">AH1074</f>
        <v>0</v>
      </c>
      <c r="AI1075" s="413">
        <f t="shared" ref="AI1075" si="3246">AI1074</f>
        <v>0</v>
      </c>
      <c r="AJ1075" s="413">
        <f t="shared" ref="AJ1075" si="3247">AJ1074</f>
        <v>0</v>
      </c>
      <c r="AK1075" s="413">
        <f t="shared" ref="AK1075" si="3248">AK1074</f>
        <v>0</v>
      </c>
      <c r="AL1075" s="413">
        <f t="shared" ref="AL1075" si="3249">AL1074</f>
        <v>0</v>
      </c>
      <c r="AM1075" s="308"/>
    </row>
    <row r="1076" spans="1:39" ht="15" hidden="1" customHeight="1" outlineLevel="1">
      <c r="A1076" s="529"/>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29">
        <v>37</v>
      </c>
      <c r="B1077" s="430" t="s">
        <v>130</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29"/>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50">Z1077</f>
        <v>0</v>
      </c>
      <c r="AA1078" s="413">
        <f t="shared" ref="AA1078" si="3251">AA1077</f>
        <v>0</v>
      </c>
      <c r="AB1078" s="413">
        <f t="shared" ref="AB1078" si="3252">AB1077</f>
        <v>0</v>
      </c>
      <c r="AC1078" s="413">
        <f t="shared" ref="AC1078" si="3253">AC1077</f>
        <v>0</v>
      </c>
      <c r="AD1078" s="413">
        <f t="shared" ref="AD1078" si="3254">AD1077</f>
        <v>0</v>
      </c>
      <c r="AE1078" s="413">
        <f t="shared" ref="AE1078" si="3255">AE1077</f>
        <v>0</v>
      </c>
      <c r="AF1078" s="413">
        <f t="shared" ref="AF1078" si="3256">AF1077</f>
        <v>0</v>
      </c>
      <c r="AG1078" s="413">
        <f t="shared" ref="AG1078" si="3257">AG1077</f>
        <v>0</v>
      </c>
      <c r="AH1078" s="413">
        <f t="shared" ref="AH1078" si="3258">AH1077</f>
        <v>0</v>
      </c>
      <c r="AI1078" s="413">
        <f t="shared" ref="AI1078" si="3259">AI1077</f>
        <v>0</v>
      </c>
      <c r="AJ1078" s="413">
        <f t="shared" ref="AJ1078" si="3260">AJ1077</f>
        <v>0</v>
      </c>
      <c r="AK1078" s="413">
        <f t="shared" ref="AK1078" si="3261">AK1077</f>
        <v>0</v>
      </c>
      <c r="AL1078" s="413">
        <f t="shared" ref="AL1078" si="3262">AL1077</f>
        <v>0</v>
      </c>
      <c r="AM1078" s="308"/>
    </row>
    <row r="1079" spans="1:39" ht="15" hidden="1" customHeight="1" outlineLevel="1">
      <c r="A1079" s="529"/>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29">
        <v>38</v>
      </c>
      <c r="B1080" s="430" t="s">
        <v>131</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29"/>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63">Z1080</f>
        <v>0</v>
      </c>
      <c r="AA1081" s="413">
        <f t="shared" ref="AA1081" si="3264">AA1080</f>
        <v>0</v>
      </c>
      <c r="AB1081" s="413">
        <f t="shared" ref="AB1081" si="3265">AB1080</f>
        <v>0</v>
      </c>
      <c r="AC1081" s="413">
        <f t="shared" ref="AC1081" si="3266">AC1080</f>
        <v>0</v>
      </c>
      <c r="AD1081" s="413">
        <f t="shared" ref="AD1081" si="3267">AD1080</f>
        <v>0</v>
      </c>
      <c r="AE1081" s="413">
        <f t="shared" ref="AE1081" si="3268">AE1080</f>
        <v>0</v>
      </c>
      <c r="AF1081" s="413">
        <f t="shared" ref="AF1081" si="3269">AF1080</f>
        <v>0</v>
      </c>
      <c r="AG1081" s="413">
        <f t="shared" ref="AG1081" si="3270">AG1080</f>
        <v>0</v>
      </c>
      <c r="AH1081" s="413">
        <f t="shared" ref="AH1081" si="3271">AH1080</f>
        <v>0</v>
      </c>
      <c r="AI1081" s="413">
        <f t="shared" ref="AI1081" si="3272">AI1080</f>
        <v>0</v>
      </c>
      <c r="AJ1081" s="413">
        <f t="shared" ref="AJ1081" si="3273">AJ1080</f>
        <v>0</v>
      </c>
      <c r="AK1081" s="413">
        <f t="shared" ref="AK1081" si="3274">AK1080</f>
        <v>0</v>
      </c>
      <c r="AL1081" s="413">
        <f t="shared" ref="AL1081" si="3275">AL1080</f>
        <v>0</v>
      </c>
      <c r="AM1081" s="308"/>
    </row>
    <row r="1082" spans="1:39" ht="15" hidden="1" customHeight="1" outlineLevel="1">
      <c r="A1082" s="529"/>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29">
        <v>39</v>
      </c>
      <c r="B1083" s="430" t="s">
        <v>132</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29"/>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276">Z1083</f>
        <v>0</v>
      </c>
      <c r="AA1084" s="413">
        <f t="shared" ref="AA1084" si="3277">AA1083</f>
        <v>0</v>
      </c>
      <c r="AB1084" s="413">
        <f t="shared" ref="AB1084" si="3278">AB1083</f>
        <v>0</v>
      </c>
      <c r="AC1084" s="413">
        <f t="shared" ref="AC1084" si="3279">AC1083</f>
        <v>0</v>
      </c>
      <c r="AD1084" s="413">
        <f t="shared" ref="AD1084" si="3280">AD1083</f>
        <v>0</v>
      </c>
      <c r="AE1084" s="413">
        <f t="shared" ref="AE1084" si="3281">AE1083</f>
        <v>0</v>
      </c>
      <c r="AF1084" s="413">
        <f t="shared" ref="AF1084" si="3282">AF1083</f>
        <v>0</v>
      </c>
      <c r="AG1084" s="413">
        <f t="shared" ref="AG1084" si="3283">AG1083</f>
        <v>0</v>
      </c>
      <c r="AH1084" s="413">
        <f t="shared" ref="AH1084" si="3284">AH1083</f>
        <v>0</v>
      </c>
      <c r="AI1084" s="413">
        <f t="shared" ref="AI1084" si="3285">AI1083</f>
        <v>0</v>
      </c>
      <c r="AJ1084" s="413">
        <f t="shared" ref="AJ1084" si="3286">AJ1083</f>
        <v>0</v>
      </c>
      <c r="AK1084" s="413">
        <f t="shared" ref="AK1084" si="3287">AK1083</f>
        <v>0</v>
      </c>
      <c r="AL1084" s="413">
        <f t="shared" ref="AL1084" si="3288">AL1083</f>
        <v>0</v>
      </c>
      <c r="AM1084" s="308"/>
    </row>
    <row r="1085" spans="1:39" ht="15" hidden="1" customHeight="1" outlineLevel="1">
      <c r="A1085" s="529"/>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15" hidden="1" customHeight="1" outlineLevel="1">
      <c r="A1086" s="529">
        <v>40</v>
      </c>
      <c r="B1086" s="430" t="s">
        <v>133</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29"/>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289">Z1086</f>
        <v>0</v>
      </c>
      <c r="AA1087" s="413">
        <f t="shared" ref="AA1087" si="3290">AA1086</f>
        <v>0</v>
      </c>
      <c r="AB1087" s="413">
        <f t="shared" ref="AB1087" si="3291">AB1086</f>
        <v>0</v>
      </c>
      <c r="AC1087" s="413">
        <f t="shared" ref="AC1087" si="3292">AC1086</f>
        <v>0</v>
      </c>
      <c r="AD1087" s="413">
        <f t="shared" ref="AD1087" si="3293">AD1086</f>
        <v>0</v>
      </c>
      <c r="AE1087" s="413">
        <f t="shared" ref="AE1087" si="3294">AE1086</f>
        <v>0</v>
      </c>
      <c r="AF1087" s="413">
        <f t="shared" ref="AF1087" si="3295">AF1086</f>
        <v>0</v>
      </c>
      <c r="AG1087" s="413">
        <f t="shared" ref="AG1087" si="3296">AG1086</f>
        <v>0</v>
      </c>
      <c r="AH1087" s="413">
        <f t="shared" ref="AH1087" si="3297">AH1086</f>
        <v>0</v>
      </c>
      <c r="AI1087" s="413">
        <f t="shared" ref="AI1087" si="3298">AI1086</f>
        <v>0</v>
      </c>
      <c r="AJ1087" s="413">
        <f t="shared" ref="AJ1087" si="3299">AJ1086</f>
        <v>0</v>
      </c>
      <c r="AK1087" s="413">
        <f t="shared" ref="AK1087" si="3300">AK1086</f>
        <v>0</v>
      </c>
      <c r="AL1087" s="413">
        <f t="shared" ref="AL1087" si="3301">AL1086</f>
        <v>0</v>
      </c>
      <c r="AM1087" s="308"/>
    </row>
    <row r="1088" spans="1:39" ht="15" hidden="1" customHeight="1" outlineLevel="1">
      <c r="A1088" s="529"/>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29">
        <v>41</v>
      </c>
      <c r="B1089" s="430" t="s">
        <v>134</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29"/>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02">Z1089</f>
        <v>0</v>
      </c>
      <c r="AA1090" s="413">
        <f t="shared" ref="AA1090" si="3303">AA1089</f>
        <v>0</v>
      </c>
      <c r="AB1090" s="413">
        <f t="shared" ref="AB1090" si="3304">AB1089</f>
        <v>0</v>
      </c>
      <c r="AC1090" s="413">
        <f t="shared" ref="AC1090" si="3305">AC1089</f>
        <v>0</v>
      </c>
      <c r="AD1090" s="413">
        <f t="shared" ref="AD1090" si="3306">AD1089</f>
        <v>0</v>
      </c>
      <c r="AE1090" s="413">
        <f t="shared" ref="AE1090" si="3307">AE1089</f>
        <v>0</v>
      </c>
      <c r="AF1090" s="413">
        <f t="shared" ref="AF1090" si="3308">AF1089</f>
        <v>0</v>
      </c>
      <c r="AG1090" s="413">
        <f t="shared" ref="AG1090" si="3309">AG1089</f>
        <v>0</v>
      </c>
      <c r="AH1090" s="413">
        <f t="shared" ref="AH1090" si="3310">AH1089</f>
        <v>0</v>
      </c>
      <c r="AI1090" s="413">
        <f t="shared" ref="AI1090" si="3311">AI1089</f>
        <v>0</v>
      </c>
      <c r="AJ1090" s="413">
        <f t="shared" ref="AJ1090" si="3312">AJ1089</f>
        <v>0</v>
      </c>
      <c r="AK1090" s="413">
        <f t="shared" ref="AK1090" si="3313">AK1089</f>
        <v>0</v>
      </c>
      <c r="AL1090" s="413">
        <f t="shared" ref="AL1090" si="3314">AL1089</f>
        <v>0</v>
      </c>
      <c r="AM1090" s="308"/>
    </row>
    <row r="1091" spans="1:39" ht="15" hidden="1" customHeight="1" outlineLevel="1">
      <c r="A1091" s="529"/>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29">
        <v>42</v>
      </c>
      <c r="B1092" s="430" t="s">
        <v>135</v>
      </c>
      <c r="C1092" s="293" t="s">
        <v>25</v>
      </c>
      <c r="D1092" s="297"/>
      <c r="E1092" s="297"/>
      <c r="F1092" s="297"/>
      <c r="G1092" s="297"/>
      <c r="H1092" s="297"/>
      <c r="I1092" s="297"/>
      <c r="J1092" s="297"/>
      <c r="K1092" s="297"/>
      <c r="L1092" s="297"/>
      <c r="M1092" s="297"/>
      <c r="N1092" s="293"/>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29"/>
      <c r="B1093" s="296" t="s">
        <v>347</v>
      </c>
      <c r="C1093" s="293" t="s">
        <v>164</v>
      </c>
      <c r="D1093" s="297"/>
      <c r="E1093" s="297"/>
      <c r="F1093" s="297"/>
      <c r="G1093" s="297"/>
      <c r="H1093" s="297"/>
      <c r="I1093" s="297"/>
      <c r="J1093" s="297"/>
      <c r="K1093" s="297"/>
      <c r="L1093" s="297"/>
      <c r="M1093" s="297"/>
      <c r="N1093" s="470"/>
      <c r="O1093" s="297"/>
      <c r="P1093" s="297"/>
      <c r="Q1093" s="297"/>
      <c r="R1093" s="297"/>
      <c r="S1093" s="297"/>
      <c r="T1093" s="297"/>
      <c r="U1093" s="297"/>
      <c r="V1093" s="297"/>
      <c r="W1093" s="297"/>
      <c r="X1093" s="297"/>
      <c r="Y1093" s="413">
        <f>Y1092</f>
        <v>0</v>
      </c>
      <c r="Z1093" s="413">
        <f t="shared" ref="Z1093" si="3315">Z1092</f>
        <v>0</v>
      </c>
      <c r="AA1093" s="413">
        <f t="shared" ref="AA1093" si="3316">AA1092</f>
        <v>0</v>
      </c>
      <c r="AB1093" s="413">
        <f t="shared" ref="AB1093" si="3317">AB1092</f>
        <v>0</v>
      </c>
      <c r="AC1093" s="413">
        <f t="shared" ref="AC1093" si="3318">AC1092</f>
        <v>0</v>
      </c>
      <c r="AD1093" s="413">
        <f t="shared" ref="AD1093" si="3319">AD1092</f>
        <v>0</v>
      </c>
      <c r="AE1093" s="413">
        <f t="shared" ref="AE1093" si="3320">AE1092</f>
        <v>0</v>
      </c>
      <c r="AF1093" s="413">
        <f t="shared" ref="AF1093" si="3321">AF1092</f>
        <v>0</v>
      </c>
      <c r="AG1093" s="413">
        <f t="shared" ref="AG1093" si="3322">AG1092</f>
        <v>0</v>
      </c>
      <c r="AH1093" s="413">
        <f t="shared" ref="AH1093" si="3323">AH1092</f>
        <v>0</v>
      </c>
      <c r="AI1093" s="413">
        <f t="shared" ref="AI1093" si="3324">AI1092</f>
        <v>0</v>
      </c>
      <c r="AJ1093" s="413">
        <f t="shared" ref="AJ1093" si="3325">AJ1092</f>
        <v>0</v>
      </c>
      <c r="AK1093" s="413">
        <f t="shared" ref="AK1093" si="3326">AK1092</f>
        <v>0</v>
      </c>
      <c r="AL1093" s="413">
        <f t="shared" ref="AL1093" si="3327">AL1092</f>
        <v>0</v>
      </c>
      <c r="AM1093" s="308"/>
    </row>
    <row r="1094" spans="1:39" ht="15" hidden="1" customHeight="1" outlineLevel="1">
      <c r="A1094" s="529"/>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29">
        <v>43</v>
      </c>
      <c r="B1095" s="430" t="s">
        <v>136</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29"/>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28">Z1095</f>
        <v>0</v>
      </c>
      <c r="AA1096" s="413">
        <f t="shared" ref="AA1096" si="3329">AA1095</f>
        <v>0</v>
      </c>
      <c r="AB1096" s="413">
        <f t="shared" ref="AB1096" si="3330">AB1095</f>
        <v>0</v>
      </c>
      <c r="AC1096" s="413">
        <f t="shared" ref="AC1096" si="3331">AC1095</f>
        <v>0</v>
      </c>
      <c r="AD1096" s="413">
        <f t="shared" ref="AD1096" si="3332">AD1095</f>
        <v>0</v>
      </c>
      <c r="AE1096" s="413">
        <f t="shared" ref="AE1096" si="3333">AE1095</f>
        <v>0</v>
      </c>
      <c r="AF1096" s="413">
        <f t="shared" ref="AF1096" si="3334">AF1095</f>
        <v>0</v>
      </c>
      <c r="AG1096" s="413">
        <f t="shared" ref="AG1096" si="3335">AG1095</f>
        <v>0</v>
      </c>
      <c r="AH1096" s="413">
        <f t="shared" ref="AH1096" si="3336">AH1095</f>
        <v>0</v>
      </c>
      <c r="AI1096" s="413">
        <f t="shared" ref="AI1096" si="3337">AI1095</f>
        <v>0</v>
      </c>
      <c r="AJ1096" s="413">
        <f t="shared" ref="AJ1096" si="3338">AJ1095</f>
        <v>0</v>
      </c>
      <c r="AK1096" s="413">
        <f t="shared" ref="AK1096" si="3339">AK1095</f>
        <v>0</v>
      </c>
      <c r="AL1096" s="413">
        <f t="shared" ref="AL1096" si="3340">AL1095</f>
        <v>0</v>
      </c>
      <c r="AM1096" s="308"/>
    </row>
    <row r="1097" spans="1:39" ht="15" hidden="1" customHeight="1" outlineLevel="1">
      <c r="A1097" s="529"/>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28.5" hidden="1" customHeight="1" outlineLevel="1">
      <c r="A1098" s="529">
        <v>44</v>
      </c>
      <c r="B1098" s="430" t="s">
        <v>137</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29"/>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41">Z1098</f>
        <v>0</v>
      </c>
      <c r="AA1099" s="413">
        <f t="shared" ref="AA1099" si="3342">AA1098</f>
        <v>0</v>
      </c>
      <c r="AB1099" s="413">
        <f t="shared" ref="AB1099" si="3343">AB1098</f>
        <v>0</v>
      </c>
      <c r="AC1099" s="413">
        <f t="shared" ref="AC1099" si="3344">AC1098</f>
        <v>0</v>
      </c>
      <c r="AD1099" s="413">
        <f t="shared" ref="AD1099" si="3345">AD1098</f>
        <v>0</v>
      </c>
      <c r="AE1099" s="413">
        <f t="shared" ref="AE1099" si="3346">AE1098</f>
        <v>0</v>
      </c>
      <c r="AF1099" s="413">
        <f t="shared" ref="AF1099" si="3347">AF1098</f>
        <v>0</v>
      </c>
      <c r="AG1099" s="413">
        <f t="shared" ref="AG1099" si="3348">AG1098</f>
        <v>0</v>
      </c>
      <c r="AH1099" s="413">
        <f t="shared" ref="AH1099" si="3349">AH1098</f>
        <v>0</v>
      </c>
      <c r="AI1099" s="413">
        <f t="shared" ref="AI1099" si="3350">AI1098</f>
        <v>0</v>
      </c>
      <c r="AJ1099" s="413">
        <f t="shared" ref="AJ1099" si="3351">AJ1098</f>
        <v>0</v>
      </c>
      <c r="AK1099" s="413">
        <f t="shared" ref="AK1099" si="3352">AK1098</f>
        <v>0</v>
      </c>
      <c r="AL1099" s="413">
        <f t="shared" ref="AL1099" si="3353">AL1098</f>
        <v>0</v>
      </c>
      <c r="AM1099" s="308"/>
    </row>
    <row r="1100" spans="1:39" ht="15" hidden="1" customHeight="1" outlineLevel="1">
      <c r="A1100" s="529"/>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29">
        <v>45</v>
      </c>
      <c r="B1101" s="430" t="s">
        <v>138</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29"/>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54">Z1101</f>
        <v>0</v>
      </c>
      <c r="AA1102" s="413">
        <f t="shared" ref="AA1102" si="3355">AA1101</f>
        <v>0</v>
      </c>
      <c r="AB1102" s="413">
        <f t="shared" ref="AB1102" si="3356">AB1101</f>
        <v>0</v>
      </c>
      <c r="AC1102" s="413">
        <f t="shared" ref="AC1102" si="3357">AC1101</f>
        <v>0</v>
      </c>
      <c r="AD1102" s="413">
        <f t="shared" ref="AD1102" si="3358">AD1101</f>
        <v>0</v>
      </c>
      <c r="AE1102" s="413">
        <f t="shared" ref="AE1102" si="3359">AE1101</f>
        <v>0</v>
      </c>
      <c r="AF1102" s="413">
        <f t="shared" ref="AF1102" si="3360">AF1101</f>
        <v>0</v>
      </c>
      <c r="AG1102" s="413">
        <f t="shared" ref="AG1102" si="3361">AG1101</f>
        <v>0</v>
      </c>
      <c r="AH1102" s="413">
        <f t="shared" ref="AH1102" si="3362">AH1101</f>
        <v>0</v>
      </c>
      <c r="AI1102" s="413">
        <f t="shared" ref="AI1102" si="3363">AI1101</f>
        <v>0</v>
      </c>
      <c r="AJ1102" s="413">
        <f t="shared" ref="AJ1102" si="3364">AJ1101</f>
        <v>0</v>
      </c>
      <c r="AK1102" s="413">
        <f t="shared" ref="AK1102" si="3365">AK1101</f>
        <v>0</v>
      </c>
      <c r="AL1102" s="413">
        <f t="shared" ref="AL1102" si="3366">AL1101</f>
        <v>0</v>
      </c>
      <c r="AM1102" s="308"/>
    </row>
    <row r="1103" spans="1:39" ht="15" hidden="1" customHeight="1" outlineLevel="1">
      <c r="A1103" s="529"/>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15" hidden="1" customHeight="1" outlineLevel="1">
      <c r="A1104" s="529">
        <v>46</v>
      </c>
      <c r="B1104" s="430" t="s">
        <v>139</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v>0.1</v>
      </c>
      <c r="AJ1104" s="417"/>
      <c r="AK1104" s="417"/>
      <c r="AL1104" s="417"/>
      <c r="AM1104" s="298">
        <f>SUM(Y1104:AL1104)</f>
        <v>0.1</v>
      </c>
    </row>
    <row r="1105" spans="1:39" ht="15" hidden="1" customHeight="1" outlineLevel="1">
      <c r="A1105" s="529"/>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67">Z1104</f>
        <v>0</v>
      </c>
      <c r="AA1105" s="413">
        <f t="shared" ref="AA1105" si="3368">AA1104</f>
        <v>0</v>
      </c>
      <c r="AB1105" s="413">
        <f t="shared" ref="AB1105" si="3369">AB1104</f>
        <v>0</v>
      </c>
      <c r="AC1105" s="413">
        <f t="shared" ref="AC1105" si="3370">AC1104</f>
        <v>0</v>
      </c>
      <c r="AD1105" s="413">
        <f t="shared" ref="AD1105" si="3371">AD1104</f>
        <v>0</v>
      </c>
      <c r="AE1105" s="413">
        <f t="shared" ref="AE1105" si="3372">AE1104</f>
        <v>0</v>
      </c>
      <c r="AF1105" s="413">
        <f t="shared" ref="AF1105" si="3373">AF1104</f>
        <v>0</v>
      </c>
      <c r="AG1105" s="413">
        <f t="shared" ref="AG1105" si="3374">AG1104</f>
        <v>0</v>
      </c>
      <c r="AH1105" s="413">
        <f t="shared" ref="AH1105" si="3375">AH1104</f>
        <v>0</v>
      </c>
      <c r="AI1105" s="413">
        <f t="shared" ref="AI1105" si="3376">AI1104</f>
        <v>0.1</v>
      </c>
      <c r="AJ1105" s="413">
        <f t="shared" ref="AJ1105" si="3377">AJ1104</f>
        <v>0</v>
      </c>
      <c r="AK1105" s="413">
        <f t="shared" ref="AK1105" si="3378">AK1104</f>
        <v>0</v>
      </c>
      <c r="AL1105" s="413">
        <f t="shared" ref="AL1105" si="3379">AL1104</f>
        <v>0</v>
      </c>
      <c r="AM1105" s="308"/>
    </row>
    <row r="1106" spans="1:39" ht="15" hidden="1" customHeight="1" outlineLevel="1">
      <c r="A1106" s="529"/>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29">
        <v>47</v>
      </c>
      <c r="B1107" s="430" t="s">
        <v>140</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29"/>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380">Z1107</f>
        <v>0</v>
      </c>
      <c r="AA1108" s="413">
        <f t="shared" ref="AA1108" si="3381">AA1107</f>
        <v>0</v>
      </c>
      <c r="AB1108" s="413">
        <f t="shared" ref="AB1108" si="3382">AB1107</f>
        <v>0</v>
      </c>
      <c r="AC1108" s="413">
        <f t="shared" ref="AC1108" si="3383">AC1107</f>
        <v>0</v>
      </c>
      <c r="AD1108" s="413">
        <f t="shared" ref="AD1108" si="3384">AD1107</f>
        <v>0</v>
      </c>
      <c r="AE1108" s="413">
        <f t="shared" ref="AE1108" si="3385">AE1107</f>
        <v>0</v>
      </c>
      <c r="AF1108" s="413">
        <f t="shared" ref="AF1108" si="3386">AF1107</f>
        <v>0</v>
      </c>
      <c r="AG1108" s="413">
        <f t="shared" ref="AG1108" si="3387">AG1107</f>
        <v>0</v>
      </c>
      <c r="AH1108" s="413">
        <f t="shared" ref="AH1108" si="3388">AH1107</f>
        <v>0</v>
      </c>
      <c r="AI1108" s="413">
        <f t="shared" ref="AI1108" si="3389">AI1107</f>
        <v>0</v>
      </c>
      <c r="AJ1108" s="413">
        <f t="shared" ref="AJ1108" si="3390">AJ1107</f>
        <v>0</v>
      </c>
      <c r="AK1108" s="413">
        <f t="shared" ref="AK1108" si="3391">AK1107</f>
        <v>0</v>
      </c>
      <c r="AL1108" s="413">
        <f t="shared" ref="AL1108" si="3392">AL1107</f>
        <v>0</v>
      </c>
      <c r="AM1108" s="308"/>
    </row>
    <row r="1109" spans="1:39" ht="15" hidden="1" customHeight="1" outlineLevel="1">
      <c r="A1109" s="529"/>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28.5" hidden="1" customHeight="1" outlineLevel="1">
      <c r="A1110" s="529">
        <v>48</v>
      </c>
      <c r="B1110" s="430" t="s">
        <v>141</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29"/>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393">Z1110</f>
        <v>0</v>
      </c>
      <c r="AA1111" s="413">
        <f t="shared" ref="AA1111" si="3394">AA1110</f>
        <v>0</v>
      </c>
      <c r="AB1111" s="413">
        <f t="shared" ref="AB1111" si="3395">AB1110</f>
        <v>0</v>
      </c>
      <c r="AC1111" s="413">
        <f t="shared" ref="AC1111" si="3396">AC1110</f>
        <v>0</v>
      </c>
      <c r="AD1111" s="413">
        <f t="shared" ref="AD1111" si="3397">AD1110</f>
        <v>0</v>
      </c>
      <c r="AE1111" s="413">
        <f t="shared" ref="AE1111" si="3398">AE1110</f>
        <v>0</v>
      </c>
      <c r="AF1111" s="413">
        <f t="shared" ref="AF1111" si="3399">AF1110</f>
        <v>0</v>
      </c>
      <c r="AG1111" s="413">
        <f t="shared" ref="AG1111" si="3400">AG1110</f>
        <v>0</v>
      </c>
      <c r="AH1111" s="413">
        <f t="shared" ref="AH1111" si="3401">AH1110</f>
        <v>0</v>
      </c>
      <c r="AI1111" s="413">
        <f t="shared" ref="AI1111" si="3402">AI1110</f>
        <v>0</v>
      </c>
      <c r="AJ1111" s="413">
        <f t="shared" ref="AJ1111" si="3403">AJ1110</f>
        <v>0</v>
      </c>
      <c r="AK1111" s="413">
        <f t="shared" ref="AK1111" si="3404">AK1110</f>
        <v>0</v>
      </c>
      <c r="AL1111" s="413">
        <f t="shared" ref="AL1111" si="3405">AL1110</f>
        <v>0</v>
      </c>
      <c r="AM1111" s="308"/>
    </row>
    <row r="1112" spans="1:39" ht="15" hidden="1" customHeight="1" outlineLevel="1">
      <c r="A1112" s="529"/>
      <c r="B1112" s="430"/>
      <c r="C1112" s="293"/>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414"/>
      <c r="Z1112" s="427"/>
      <c r="AA1112" s="427"/>
      <c r="AB1112" s="427"/>
      <c r="AC1112" s="427"/>
      <c r="AD1112" s="427"/>
      <c r="AE1112" s="427"/>
      <c r="AF1112" s="427"/>
      <c r="AG1112" s="427"/>
      <c r="AH1112" s="427"/>
      <c r="AI1112" s="427"/>
      <c r="AJ1112" s="427"/>
      <c r="AK1112" s="427"/>
      <c r="AL1112" s="427"/>
      <c r="AM1112" s="308"/>
    </row>
    <row r="1113" spans="1:39" ht="15" hidden="1" customHeight="1" outlineLevel="1">
      <c r="A1113" s="529">
        <v>49</v>
      </c>
      <c r="B1113" s="430" t="s">
        <v>142</v>
      </c>
      <c r="C1113" s="293" t="s">
        <v>25</v>
      </c>
      <c r="D1113" s="297"/>
      <c r="E1113" s="297"/>
      <c r="F1113" s="297"/>
      <c r="G1113" s="297"/>
      <c r="H1113" s="297"/>
      <c r="I1113" s="297"/>
      <c r="J1113" s="297"/>
      <c r="K1113" s="297"/>
      <c r="L1113" s="297"/>
      <c r="M1113" s="297"/>
      <c r="N1113" s="297">
        <v>0</v>
      </c>
      <c r="O1113" s="297"/>
      <c r="P1113" s="297"/>
      <c r="Q1113" s="297"/>
      <c r="R1113" s="297"/>
      <c r="S1113" s="297"/>
      <c r="T1113" s="297"/>
      <c r="U1113" s="297"/>
      <c r="V1113" s="297"/>
      <c r="W1113" s="297"/>
      <c r="X1113" s="297"/>
      <c r="Y1113" s="428"/>
      <c r="Z1113" s="417"/>
      <c r="AA1113" s="417"/>
      <c r="AB1113" s="417"/>
      <c r="AC1113" s="417"/>
      <c r="AD1113" s="417"/>
      <c r="AE1113" s="417"/>
      <c r="AF1113" s="417"/>
      <c r="AG1113" s="417"/>
      <c r="AH1113" s="417"/>
      <c r="AI1113" s="417"/>
      <c r="AJ1113" s="417"/>
      <c r="AK1113" s="417"/>
      <c r="AL1113" s="417"/>
      <c r="AM1113" s="298">
        <f>SUM(Y1113:AL1113)</f>
        <v>0</v>
      </c>
    </row>
    <row r="1114" spans="1:39" ht="15" hidden="1" customHeight="1" outlineLevel="1">
      <c r="A1114" s="529"/>
      <c r="B1114" s="296" t="s">
        <v>347</v>
      </c>
      <c r="C1114" s="293" t="s">
        <v>164</v>
      </c>
      <c r="D1114" s="297"/>
      <c r="E1114" s="297"/>
      <c r="F1114" s="297"/>
      <c r="G1114" s="297"/>
      <c r="H1114" s="297"/>
      <c r="I1114" s="297"/>
      <c r="J1114" s="297"/>
      <c r="K1114" s="297"/>
      <c r="L1114" s="297"/>
      <c r="M1114" s="297"/>
      <c r="N1114" s="297">
        <f>N1113</f>
        <v>0</v>
      </c>
      <c r="O1114" s="297"/>
      <c r="P1114" s="297"/>
      <c r="Q1114" s="297"/>
      <c r="R1114" s="297"/>
      <c r="S1114" s="297"/>
      <c r="T1114" s="297"/>
      <c r="U1114" s="297"/>
      <c r="V1114" s="297"/>
      <c r="W1114" s="297"/>
      <c r="X1114" s="297"/>
      <c r="Y1114" s="413">
        <f>Y1113</f>
        <v>0</v>
      </c>
      <c r="Z1114" s="413">
        <f t="shared" ref="Z1114" si="3406">Z1113</f>
        <v>0</v>
      </c>
      <c r="AA1114" s="413">
        <f t="shared" ref="AA1114" si="3407">AA1113</f>
        <v>0</v>
      </c>
      <c r="AB1114" s="413">
        <f t="shared" ref="AB1114" si="3408">AB1113</f>
        <v>0</v>
      </c>
      <c r="AC1114" s="413">
        <f t="shared" ref="AC1114" si="3409">AC1113</f>
        <v>0</v>
      </c>
      <c r="AD1114" s="413">
        <f t="shared" ref="AD1114" si="3410">AD1113</f>
        <v>0</v>
      </c>
      <c r="AE1114" s="413">
        <f t="shared" ref="AE1114" si="3411">AE1113</f>
        <v>0</v>
      </c>
      <c r="AF1114" s="413">
        <f t="shared" ref="AF1114" si="3412">AF1113</f>
        <v>0</v>
      </c>
      <c r="AG1114" s="413">
        <f t="shared" ref="AG1114" si="3413">AG1113</f>
        <v>0</v>
      </c>
      <c r="AH1114" s="413">
        <f t="shared" ref="AH1114" si="3414">AH1113</f>
        <v>0</v>
      </c>
      <c r="AI1114" s="413">
        <f t="shared" ref="AI1114" si="3415">AI1113</f>
        <v>0</v>
      </c>
      <c r="AJ1114" s="413">
        <f t="shared" ref="AJ1114" si="3416">AJ1113</f>
        <v>0</v>
      </c>
      <c r="AK1114" s="413">
        <f t="shared" ref="AK1114" si="3417">AK1113</f>
        <v>0</v>
      </c>
      <c r="AL1114" s="413">
        <f t="shared" ref="AL1114" si="3418">AL1113</f>
        <v>0</v>
      </c>
      <c r="AM1114" s="308"/>
    </row>
    <row r="1115" spans="1:39" ht="15" hidden="1" customHeight="1" outlineLevel="1">
      <c r="A1115" s="529"/>
      <c r="B1115" s="296"/>
      <c r="C1115" s="307"/>
      <c r="D1115" s="293"/>
      <c r="E1115" s="293"/>
      <c r="F1115" s="293"/>
      <c r="G1115" s="293"/>
      <c r="H1115" s="293"/>
      <c r="I1115" s="293"/>
      <c r="J1115" s="293"/>
      <c r="K1115" s="293"/>
      <c r="L1115" s="293"/>
      <c r="M1115" s="293"/>
      <c r="N1115" s="293"/>
      <c r="O1115" s="293"/>
      <c r="P1115" s="293"/>
      <c r="Q1115" s="293"/>
      <c r="R1115" s="293"/>
      <c r="S1115" s="293"/>
      <c r="T1115" s="293"/>
      <c r="U1115" s="293"/>
      <c r="V1115" s="293"/>
      <c r="W1115" s="293"/>
      <c r="X1115" s="293"/>
      <c r="Y1115" s="303"/>
      <c r="Z1115" s="303"/>
      <c r="AA1115" s="303"/>
      <c r="AB1115" s="303"/>
      <c r="AC1115" s="303"/>
      <c r="AD1115" s="303"/>
      <c r="AE1115" s="303"/>
      <c r="AF1115" s="303"/>
      <c r="AG1115" s="303"/>
      <c r="AH1115" s="303"/>
      <c r="AI1115" s="303"/>
      <c r="AJ1115" s="303"/>
      <c r="AK1115" s="303"/>
      <c r="AL1115" s="303"/>
      <c r="AM1115" s="308"/>
    </row>
    <row r="1116" spans="1:39" ht="15.75" collapsed="1">
      <c r="B1116" s="329" t="s">
        <v>348</v>
      </c>
      <c r="C1116" s="331"/>
      <c r="D1116" s="331">
        <f>SUM(D959:D1114)</f>
        <v>0</v>
      </c>
      <c r="E1116" s="331"/>
      <c r="F1116" s="331"/>
      <c r="G1116" s="331"/>
      <c r="H1116" s="331"/>
      <c r="I1116" s="331"/>
      <c r="J1116" s="331"/>
      <c r="K1116" s="331"/>
      <c r="L1116" s="331"/>
      <c r="M1116" s="331"/>
      <c r="N1116" s="331"/>
      <c r="O1116" s="331">
        <f>SUM(O959:O1114)</f>
        <v>0</v>
      </c>
      <c r="P1116" s="331"/>
      <c r="Q1116" s="331"/>
      <c r="R1116" s="331"/>
      <c r="S1116" s="331"/>
      <c r="T1116" s="331"/>
      <c r="U1116" s="331"/>
      <c r="V1116" s="331"/>
      <c r="W1116" s="331"/>
      <c r="X1116" s="331"/>
      <c r="Y1116" s="331">
        <f>IF(Y957="kWh",SUMPRODUCT(D959:D1114,Y959:Y1114))</f>
        <v>0</v>
      </c>
      <c r="Z1116" s="331">
        <f>IF(Z957="kWh",SUMPRODUCT(D959:D1114,Z959:Z1114))</f>
        <v>0</v>
      </c>
      <c r="AA1116" s="331">
        <f>IF(AA957="kw",SUMPRODUCT(N959:N1114,O959:O1114,AA959:AA1114),SUMPRODUCT(D959:D1114,AA959:AA1114))</f>
        <v>0</v>
      </c>
      <c r="AB1116" s="331">
        <f>IF(AB957="kw",SUMPRODUCT(N959:N1114,O959:O1114,AB959:AB1114),SUMPRODUCT(D959:D1114,AB959:AB1114))</f>
        <v>0</v>
      </c>
      <c r="AC1116" s="331">
        <f>IF(AC957="kw",SUMPRODUCT(N959:N1114,O959:O1114,AC959:AC1114),SUMPRODUCT(D959:D1114,AC959:AC1114))</f>
        <v>0</v>
      </c>
      <c r="AD1116" s="331">
        <f>IF(AD957="kw",SUMPRODUCT(N959:N1114,O959:O1114,AD959:AD1114),SUMPRODUCT(D959:D1114,AD959:AD1114))</f>
        <v>0</v>
      </c>
      <c r="AE1116" s="331">
        <f>IF(AE957="kw",SUMPRODUCT(N959:N1114,O959:O1114,AE959:AE1114),SUMPRODUCT(D959:D1114,AE959:AE1114))</f>
        <v>0</v>
      </c>
      <c r="AF1116" s="331">
        <f>IF(AF957="kw",SUMPRODUCT(N959:N1114,O959:O1114,AF959:AF1114),SUMPRODUCT(D959:D1114,AF959:AF1114))</f>
        <v>0</v>
      </c>
      <c r="AG1116" s="331">
        <f>IF(AG957="kw",SUMPRODUCT(N959:N1114,O959:O1114,AG959:AG1114),SUMPRODUCT(D959:D1114,AG959:AG1114))</f>
        <v>0</v>
      </c>
      <c r="AH1116" s="331">
        <f>IF(AH957="kw",SUMPRODUCT(N959:N1114,O959:O1114,AH959:AH1114),SUMPRODUCT(D959:D1114,AH959:AH1114))</f>
        <v>0</v>
      </c>
      <c r="AI1116" s="331">
        <f>IF(AI957="kw",SUMPRODUCT(N959:N1114,O959:O1114,AI959:AI1114),SUMPRODUCT(D959:D1114,AI959:AI1114))</f>
        <v>0</v>
      </c>
      <c r="AJ1116" s="331">
        <f>IF(AJ957="kw",SUMPRODUCT(N959:N1114,O959:O1114,AJ959:AJ1114),SUMPRODUCT(D959:D1114,AJ959:AJ1114))</f>
        <v>0</v>
      </c>
      <c r="AK1116" s="331">
        <f>IF(AK957="kw",SUMPRODUCT(N959:N1114,O959:O1114,AK959:AK1114),SUMPRODUCT(D959:D1114,AK959:AK1114))</f>
        <v>0</v>
      </c>
      <c r="AL1116" s="331">
        <f>IF(AL957="kw",SUMPRODUCT(N959:N1114,O959:O1114,AL959:AL1114),SUMPRODUCT(D959:D1114,AL959:AL1114))</f>
        <v>0</v>
      </c>
      <c r="AM1116" s="332"/>
    </row>
    <row r="1117" spans="1:39" ht="15.75">
      <c r="B1117" s="393" t="s">
        <v>349</v>
      </c>
      <c r="C1117" s="394"/>
      <c r="D1117" s="394"/>
      <c r="E1117" s="394"/>
      <c r="F1117" s="394"/>
      <c r="G1117" s="394"/>
      <c r="H1117" s="394"/>
      <c r="I1117" s="394"/>
      <c r="J1117" s="394"/>
      <c r="K1117" s="394"/>
      <c r="L1117" s="394"/>
      <c r="M1117" s="394"/>
      <c r="N1117" s="394"/>
      <c r="O1117" s="394"/>
      <c r="P1117" s="394"/>
      <c r="Q1117" s="394"/>
      <c r="R1117" s="394"/>
      <c r="S1117" s="394"/>
      <c r="T1117" s="394"/>
      <c r="U1117" s="394"/>
      <c r="V1117" s="394"/>
      <c r="W1117" s="394"/>
      <c r="X1117" s="394"/>
      <c r="Y1117" s="394">
        <f>HLOOKUP(Y773,'2. LRAMVA Threshold'!$B$42:$Q$53,12,FALSE)</f>
        <v>0</v>
      </c>
      <c r="Z1117" s="394">
        <f>HLOOKUP(Z773,'2. LRAMVA Threshold'!$B$42:$Q$53,12,FALSE)</f>
        <v>0</v>
      </c>
      <c r="AA1117" s="394">
        <f>HLOOKUP(AA773,'2. LRAMVA Threshold'!$B$42:$Q$53,12,FALSE)</f>
        <v>0</v>
      </c>
      <c r="AB1117" s="394">
        <f>HLOOKUP(AB773,'2. LRAMVA Threshold'!$B$42:$Q$53,12,FALSE)</f>
        <v>0</v>
      </c>
      <c r="AC1117" s="394">
        <f>HLOOKUP(AC773,'2. LRAMVA Threshold'!$B$42:$Q$53,12,FALSE)</f>
        <v>0</v>
      </c>
      <c r="AD1117" s="394">
        <f>HLOOKUP(AD773,'2. LRAMVA Threshold'!$B$42:$Q$53,12,FALSE)</f>
        <v>0</v>
      </c>
      <c r="AE1117" s="394">
        <f>HLOOKUP(AE773,'2. LRAMVA Threshold'!$B$42:$Q$53,12,FALSE)</f>
        <v>0</v>
      </c>
      <c r="AF1117" s="394">
        <f>HLOOKUP(AF773,'2. LRAMVA Threshold'!$B$42:$Q$53,12,FALSE)</f>
        <v>0</v>
      </c>
      <c r="AG1117" s="394">
        <f>HLOOKUP(AG773,'2. LRAMVA Threshold'!$B$42:$Q$53,12,FALSE)</f>
        <v>0</v>
      </c>
      <c r="AH1117" s="394">
        <f>HLOOKUP(AH773,'2. LRAMVA Threshold'!$B$42:$Q$53,12,FALSE)</f>
        <v>0</v>
      </c>
      <c r="AI1117" s="394">
        <f>HLOOKUP(AI773,'2. LRAMVA Threshold'!$B$42:$Q$53,12,FALSE)</f>
        <v>0</v>
      </c>
      <c r="AJ1117" s="394">
        <f>HLOOKUP(AJ773,'2. LRAMVA Threshold'!$B$42:$Q$53,12,FALSE)</f>
        <v>0</v>
      </c>
      <c r="AK1117" s="394">
        <f>HLOOKUP(AK773,'2. LRAMVA Threshold'!$B$42:$Q$53,12,FALSE)</f>
        <v>0</v>
      </c>
      <c r="AL1117" s="394">
        <f>HLOOKUP(AL773,'2. LRAMVA Threshold'!$B$42:$Q$53,12,FALSE)</f>
        <v>0</v>
      </c>
      <c r="AM1117" s="444"/>
    </row>
    <row r="1118" spans="1:39">
      <c r="B1118" s="396"/>
      <c r="C1118" s="434"/>
      <c r="D1118" s="435"/>
      <c r="E1118" s="435"/>
      <c r="F1118" s="435"/>
      <c r="G1118" s="435"/>
      <c r="H1118" s="435"/>
      <c r="I1118" s="435"/>
      <c r="J1118" s="435"/>
      <c r="K1118" s="435"/>
      <c r="L1118" s="435"/>
      <c r="M1118" s="435"/>
      <c r="N1118" s="435"/>
      <c r="O1118" s="436"/>
      <c r="P1118" s="435"/>
      <c r="Q1118" s="435"/>
      <c r="R1118" s="435"/>
      <c r="S1118" s="437"/>
      <c r="T1118" s="437"/>
      <c r="U1118" s="437"/>
      <c r="V1118" s="437"/>
      <c r="W1118" s="435"/>
      <c r="X1118" s="435"/>
      <c r="Y1118" s="438"/>
      <c r="Z1118" s="438"/>
      <c r="AA1118" s="438"/>
      <c r="AB1118" s="438"/>
      <c r="AC1118" s="438"/>
      <c r="AD1118" s="438"/>
      <c r="AE1118" s="438"/>
      <c r="AF1118" s="401"/>
      <c r="AG1118" s="401"/>
      <c r="AH1118" s="401"/>
      <c r="AI1118" s="401"/>
      <c r="AJ1118" s="401"/>
      <c r="AK1118" s="401"/>
      <c r="AL1118" s="401"/>
      <c r="AM1118" s="402"/>
    </row>
    <row r="1119" spans="1:39">
      <c r="B1119" s="326" t="s">
        <v>350</v>
      </c>
      <c r="C1119" s="340"/>
      <c r="D1119" s="340"/>
      <c r="E1119" s="378"/>
      <c r="F1119" s="378"/>
      <c r="G1119" s="378"/>
      <c r="H1119" s="378"/>
      <c r="I1119" s="378"/>
      <c r="J1119" s="378"/>
      <c r="K1119" s="378"/>
      <c r="L1119" s="378"/>
      <c r="M1119" s="378"/>
      <c r="N1119" s="378"/>
      <c r="O1119" s="293"/>
      <c r="P1119" s="342"/>
      <c r="Q1119" s="342"/>
      <c r="R1119" s="342"/>
      <c r="S1119" s="341"/>
      <c r="T1119" s="341"/>
      <c r="U1119" s="341"/>
      <c r="V1119" s="341"/>
      <c r="W1119" s="342"/>
      <c r="X1119" s="342"/>
      <c r="Y1119" s="343">
        <f>HLOOKUP(Y$35,'3.  Distribution Rates'!$C$122:$P$133,12,FALSE)</f>
        <v>0</v>
      </c>
      <c r="Z1119" s="343">
        <f>HLOOKUP(Z$35,'3.  Distribution Rates'!$C$122:$P$133,12,FALSE)</f>
        <v>0</v>
      </c>
      <c r="AA1119" s="343">
        <f>HLOOKUP(AA$35,'3.  Distribution Rates'!$C$122:$P$133,12,FALSE)</f>
        <v>0</v>
      </c>
      <c r="AB1119" s="343">
        <f>HLOOKUP(AB$35,'3.  Distribution Rates'!$C$122:$P$133,12,FALSE)</f>
        <v>0</v>
      </c>
      <c r="AC1119" s="343">
        <f>HLOOKUP(AC$35,'3.  Distribution Rates'!$C$122:$P$133,12,FALSE)</f>
        <v>0</v>
      </c>
      <c r="AD1119" s="343">
        <f>HLOOKUP(AD$35,'3.  Distribution Rates'!$C$122:$P$133,12,FALSE)</f>
        <v>0</v>
      </c>
      <c r="AE1119" s="343">
        <f>HLOOKUP(AE$35,'3.  Distribution Rates'!$C$122:$P$133,12,FALSE)</f>
        <v>0</v>
      </c>
      <c r="AF1119" s="343">
        <f>HLOOKUP(AF$35,'3.  Distribution Rates'!$C$122:$P$133,12,FALSE)</f>
        <v>0</v>
      </c>
      <c r="AG1119" s="343">
        <f>HLOOKUP(AG$35,'3.  Distribution Rates'!$C$122:$P$133,12,FALSE)</f>
        <v>0</v>
      </c>
      <c r="AH1119" s="343">
        <f>HLOOKUP(AH$35,'3.  Distribution Rates'!$C$122:$P$133,12,FALSE)</f>
        <v>0</v>
      </c>
      <c r="AI1119" s="343">
        <f>HLOOKUP(AI$35,'3.  Distribution Rates'!$C$122:$P$133,12,FALSE)</f>
        <v>0</v>
      </c>
      <c r="AJ1119" s="343">
        <f>HLOOKUP(AJ$35,'3.  Distribution Rates'!$C$122:$P$133,12,FALSE)</f>
        <v>0</v>
      </c>
      <c r="AK1119" s="343">
        <f>HLOOKUP(AK$35,'3.  Distribution Rates'!$C$122:$P$133,12,FALSE)</f>
        <v>0</v>
      </c>
      <c r="AL1119" s="343">
        <f>HLOOKUP(AL$35,'3.  Distribution Rates'!$C$122:$P$133,12,FALSE)</f>
        <v>0</v>
      </c>
      <c r="AM1119" s="446"/>
    </row>
    <row r="1120" spans="1:39">
      <c r="B1120" s="326" t="s">
        <v>354</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LRAM'!Y143*Y1119</f>
        <v>0</v>
      </c>
      <c r="Z1120" s="380">
        <f>'4.  2011-2014 LRAM'!Z143*Z1119</f>
        <v>0</v>
      </c>
      <c r="AA1120" s="380">
        <f>'4.  2011-2014 LRAM'!AA143*AA1119</f>
        <v>0</v>
      </c>
      <c r="AB1120" s="380">
        <f>'4.  2011-2014 LRAM'!AB143*AB1119</f>
        <v>0</v>
      </c>
      <c r="AC1120" s="380">
        <f>'4.  2011-2014 LRAM'!AC143*AC1119</f>
        <v>0</v>
      </c>
      <c r="AD1120" s="380">
        <f>'4.  2011-2014 LRAM'!AD143*AD1119</f>
        <v>0</v>
      </c>
      <c r="AE1120" s="380">
        <f>'4.  2011-2014 LRAM'!AE143*AE1119</f>
        <v>0</v>
      </c>
      <c r="AF1120" s="380">
        <f>'4.  2011-2014 LRAM'!AF143*AF1119</f>
        <v>0</v>
      </c>
      <c r="AG1120" s="380">
        <f>'4.  2011-2014 LRAM'!AG143*AG1119</f>
        <v>0</v>
      </c>
      <c r="AH1120" s="380">
        <f>'4.  2011-2014 LRAM'!AH143*AH1119</f>
        <v>0</v>
      </c>
      <c r="AI1120" s="380">
        <f>'4.  2011-2014 LRAM'!AI143*AI1119</f>
        <v>0</v>
      </c>
      <c r="AJ1120" s="380">
        <f>'4.  2011-2014 LRAM'!AJ143*AJ1119</f>
        <v>0</v>
      </c>
      <c r="AK1120" s="380">
        <f>'4.  2011-2014 LRAM'!AK143*AK1119</f>
        <v>0</v>
      </c>
      <c r="AL1120" s="380">
        <f>'4.  2011-2014 LRAM'!AL143*AL1119</f>
        <v>0</v>
      </c>
      <c r="AM1120" s="626">
        <f t="shared" ref="AM1120:AM1129" si="3419">SUM(Y1120:AL1120)</f>
        <v>0</v>
      </c>
    </row>
    <row r="1121" spans="2:39">
      <c r="B1121" s="326" t="s">
        <v>355</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'4.  2011-2014 LRAM'!Y272*Y1119</f>
        <v>0</v>
      </c>
      <c r="Z1121" s="380">
        <f>'4.  2011-2014 LRAM'!Z272*Z1119</f>
        <v>0</v>
      </c>
      <c r="AA1121" s="380">
        <f>'4.  2011-2014 LRAM'!AA272*AA1119</f>
        <v>0</v>
      </c>
      <c r="AB1121" s="380">
        <f>'4.  2011-2014 LRAM'!AB272*AB1119</f>
        <v>0</v>
      </c>
      <c r="AC1121" s="380">
        <f>'4.  2011-2014 LRAM'!AC272*AC1119</f>
        <v>0</v>
      </c>
      <c r="AD1121" s="380">
        <f>'4.  2011-2014 LRAM'!AD272*AD1119</f>
        <v>0</v>
      </c>
      <c r="AE1121" s="380">
        <f>'4.  2011-2014 LRAM'!AE272*AE1119</f>
        <v>0</v>
      </c>
      <c r="AF1121" s="380">
        <f>'4.  2011-2014 LRAM'!AF272*AF1119</f>
        <v>0</v>
      </c>
      <c r="AG1121" s="380">
        <f>'4.  2011-2014 LRAM'!AG272*AG1119</f>
        <v>0</v>
      </c>
      <c r="AH1121" s="380">
        <f>'4.  2011-2014 LRAM'!AH272*AH1119</f>
        <v>0</v>
      </c>
      <c r="AI1121" s="380">
        <f>'4.  2011-2014 LRAM'!AI272*AI1119</f>
        <v>0</v>
      </c>
      <c r="AJ1121" s="380">
        <f>'4.  2011-2014 LRAM'!AJ272*AJ1119</f>
        <v>0</v>
      </c>
      <c r="AK1121" s="380">
        <f>'4.  2011-2014 LRAM'!AK272*AK1119</f>
        <v>0</v>
      </c>
      <c r="AL1121" s="380">
        <f>'4.  2011-2014 LRAM'!AL272*AL1119</f>
        <v>0</v>
      </c>
      <c r="AM1121" s="626">
        <f t="shared" si="3419"/>
        <v>0</v>
      </c>
    </row>
    <row r="1122" spans="2:39">
      <c r="B1122" s="326" t="s">
        <v>356</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'4.  2011-2014 LRAM'!Y401*Y1119</f>
        <v>0</v>
      </c>
      <c r="Z1122" s="380">
        <f>'4.  2011-2014 LRAM'!Z401*Z1119</f>
        <v>0</v>
      </c>
      <c r="AA1122" s="380">
        <f>'4.  2011-2014 LRAM'!AA401*AA1119</f>
        <v>0</v>
      </c>
      <c r="AB1122" s="380">
        <f>'4.  2011-2014 LRAM'!AB401*AB1119</f>
        <v>0</v>
      </c>
      <c r="AC1122" s="380">
        <f>'4.  2011-2014 LRAM'!AC401*AC1119</f>
        <v>0</v>
      </c>
      <c r="AD1122" s="380">
        <f>'4.  2011-2014 LRAM'!AD401*AD1119</f>
        <v>0</v>
      </c>
      <c r="AE1122" s="380">
        <f>'4.  2011-2014 LRAM'!AE401*AE1119</f>
        <v>0</v>
      </c>
      <c r="AF1122" s="380">
        <f>'4.  2011-2014 LRAM'!AF401*AF1119</f>
        <v>0</v>
      </c>
      <c r="AG1122" s="380">
        <f>'4.  2011-2014 LRAM'!AG401*AG1119</f>
        <v>0</v>
      </c>
      <c r="AH1122" s="380">
        <f>'4.  2011-2014 LRAM'!AH401*AH1119</f>
        <v>0</v>
      </c>
      <c r="AI1122" s="380">
        <f>'4.  2011-2014 LRAM'!AI401*AI1119</f>
        <v>0</v>
      </c>
      <c r="AJ1122" s="380">
        <f>'4.  2011-2014 LRAM'!AJ401*AJ1119</f>
        <v>0</v>
      </c>
      <c r="AK1122" s="380">
        <f>'4.  2011-2014 LRAM'!AK401*AK1119</f>
        <v>0</v>
      </c>
      <c r="AL1122" s="380">
        <f>'4.  2011-2014 LRAM'!AL401*AL1119</f>
        <v>0</v>
      </c>
      <c r="AM1122" s="626">
        <f t="shared" si="3419"/>
        <v>0</v>
      </c>
    </row>
    <row r="1123" spans="2:39">
      <c r="B1123" s="326" t="s">
        <v>357</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'4.  2011-2014 LRAM'!Y531*Y1119</f>
        <v>0</v>
      </c>
      <c r="Z1123" s="380">
        <f>'4.  2011-2014 LRAM'!Z531*Z1119</f>
        <v>0</v>
      </c>
      <c r="AA1123" s="380">
        <f>'4.  2011-2014 LRAM'!AA531*AA1119</f>
        <v>0</v>
      </c>
      <c r="AB1123" s="380">
        <f>'4.  2011-2014 LRAM'!AB531*AB1119</f>
        <v>0</v>
      </c>
      <c r="AC1123" s="380">
        <f>'4.  2011-2014 LRAM'!AC531*AC1119</f>
        <v>0</v>
      </c>
      <c r="AD1123" s="380">
        <f>'4.  2011-2014 LRAM'!AD531*AD1119</f>
        <v>0</v>
      </c>
      <c r="AE1123" s="380">
        <f>'4.  2011-2014 LRAM'!AE531*AE1119</f>
        <v>0</v>
      </c>
      <c r="AF1123" s="380">
        <f>'4.  2011-2014 LRAM'!AF531*AF1119</f>
        <v>0</v>
      </c>
      <c r="AG1123" s="380">
        <f>'4.  2011-2014 LRAM'!AG531*AG1119</f>
        <v>0</v>
      </c>
      <c r="AH1123" s="380">
        <f>'4.  2011-2014 LRAM'!AH531*AH1119</f>
        <v>0</v>
      </c>
      <c r="AI1123" s="380">
        <f>'4.  2011-2014 LRAM'!AI531*AI1119</f>
        <v>0</v>
      </c>
      <c r="AJ1123" s="380">
        <f>'4.  2011-2014 LRAM'!AJ531*AJ1119</f>
        <v>0</v>
      </c>
      <c r="AK1123" s="380">
        <f>'4.  2011-2014 LRAM'!AK531*AK1119</f>
        <v>0</v>
      </c>
      <c r="AL1123" s="380">
        <f>'4.  2011-2014 LRAM'!AL531*AL1119</f>
        <v>0</v>
      </c>
      <c r="AM1123" s="626">
        <f t="shared" si="3419"/>
        <v>0</v>
      </c>
    </row>
    <row r="1124" spans="2:39">
      <c r="B1124" s="326" t="s">
        <v>358</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20">Y212*Y1119</f>
        <v>0</v>
      </c>
      <c r="Z1124" s="380">
        <f t="shared" si="3420"/>
        <v>0</v>
      </c>
      <c r="AA1124" s="380">
        <f t="shared" si="3420"/>
        <v>0</v>
      </c>
      <c r="AB1124" s="380">
        <f t="shared" si="3420"/>
        <v>0</v>
      </c>
      <c r="AC1124" s="380">
        <f t="shared" si="3420"/>
        <v>0</v>
      </c>
      <c r="AD1124" s="380">
        <f t="shared" si="3420"/>
        <v>0</v>
      </c>
      <c r="AE1124" s="380">
        <f t="shared" si="3420"/>
        <v>0</v>
      </c>
      <c r="AF1124" s="380">
        <f t="shared" si="3420"/>
        <v>0</v>
      </c>
      <c r="AG1124" s="380">
        <f t="shared" si="3420"/>
        <v>0</v>
      </c>
      <c r="AH1124" s="380">
        <f t="shared" si="3420"/>
        <v>0</v>
      </c>
      <c r="AI1124" s="380">
        <f t="shared" si="3420"/>
        <v>0</v>
      </c>
      <c r="AJ1124" s="380">
        <f t="shared" si="3420"/>
        <v>0</v>
      </c>
      <c r="AK1124" s="380">
        <f t="shared" si="3420"/>
        <v>0</v>
      </c>
      <c r="AL1124" s="380">
        <f t="shared" si="3420"/>
        <v>0</v>
      </c>
      <c r="AM1124" s="626">
        <f t="shared" si="3419"/>
        <v>0</v>
      </c>
    </row>
    <row r="1125" spans="2:39">
      <c r="B1125" s="326" t="s">
        <v>359</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21">Y401*Y1119</f>
        <v>0</v>
      </c>
      <c r="Z1125" s="380">
        <f t="shared" si="3421"/>
        <v>0</v>
      </c>
      <c r="AA1125" s="380">
        <f t="shared" si="3421"/>
        <v>0</v>
      </c>
      <c r="AB1125" s="380">
        <f t="shared" si="3421"/>
        <v>0</v>
      </c>
      <c r="AC1125" s="380">
        <f t="shared" si="3421"/>
        <v>0</v>
      </c>
      <c r="AD1125" s="380">
        <f t="shared" si="3421"/>
        <v>0</v>
      </c>
      <c r="AE1125" s="380">
        <f t="shared" si="3421"/>
        <v>0</v>
      </c>
      <c r="AF1125" s="380">
        <f t="shared" si="3421"/>
        <v>0</v>
      </c>
      <c r="AG1125" s="380">
        <f t="shared" si="3421"/>
        <v>0</v>
      </c>
      <c r="AH1125" s="380">
        <f t="shared" si="3421"/>
        <v>0</v>
      </c>
      <c r="AI1125" s="380">
        <f t="shared" si="3421"/>
        <v>0</v>
      </c>
      <c r="AJ1125" s="380">
        <f t="shared" si="3421"/>
        <v>0</v>
      </c>
      <c r="AK1125" s="380">
        <f t="shared" si="3421"/>
        <v>0</v>
      </c>
      <c r="AL1125" s="380">
        <f t="shared" si="3421"/>
        <v>0</v>
      </c>
      <c r="AM1125" s="626">
        <f t="shared" si="3419"/>
        <v>0</v>
      </c>
    </row>
    <row r="1126" spans="2:39">
      <c r="B1126" s="326" t="s">
        <v>360</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 t="shared" ref="Y1126:AL1126" si="3422">Y584*Y1119</f>
        <v>0</v>
      </c>
      <c r="Z1126" s="380">
        <f t="shared" si="3422"/>
        <v>0</v>
      </c>
      <c r="AA1126" s="380">
        <f t="shared" si="3422"/>
        <v>0</v>
      </c>
      <c r="AB1126" s="380">
        <f t="shared" si="3422"/>
        <v>0</v>
      </c>
      <c r="AC1126" s="380">
        <f t="shared" si="3422"/>
        <v>0</v>
      </c>
      <c r="AD1126" s="380">
        <f t="shared" si="3422"/>
        <v>0</v>
      </c>
      <c r="AE1126" s="380">
        <f t="shared" si="3422"/>
        <v>0</v>
      </c>
      <c r="AF1126" s="380">
        <f t="shared" si="3422"/>
        <v>0</v>
      </c>
      <c r="AG1126" s="380">
        <f t="shared" si="3422"/>
        <v>0</v>
      </c>
      <c r="AH1126" s="380">
        <f t="shared" si="3422"/>
        <v>0</v>
      </c>
      <c r="AI1126" s="380">
        <f t="shared" si="3422"/>
        <v>0</v>
      </c>
      <c r="AJ1126" s="380">
        <f t="shared" si="3422"/>
        <v>0</v>
      </c>
      <c r="AK1126" s="380">
        <f t="shared" si="3422"/>
        <v>0</v>
      </c>
      <c r="AL1126" s="380">
        <f t="shared" si="3422"/>
        <v>0</v>
      </c>
      <c r="AM1126" s="626">
        <f t="shared" si="3419"/>
        <v>0</v>
      </c>
    </row>
    <row r="1127" spans="2:39">
      <c r="B1127" s="326" t="s">
        <v>361</v>
      </c>
      <c r="C1127" s="347"/>
      <c r="D1127" s="311"/>
      <c r="E1127" s="281"/>
      <c r="F1127" s="281"/>
      <c r="G1127" s="281"/>
      <c r="H1127" s="281"/>
      <c r="I1127" s="281"/>
      <c r="J1127" s="281"/>
      <c r="K1127" s="281"/>
      <c r="L1127" s="281"/>
      <c r="M1127" s="281"/>
      <c r="N1127" s="281"/>
      <c r="O1127" s="293"/>
      <c r="P1127" s="281"/>
      <c r="Q1127" s="281"/>
      <c r="R1127" s="281"/>
      <c r="S1127" s="311"/>
      <c r="T1127" s="311"/>
      <c r="U1127" s="311"/>
      <c r="V1127" s="311"/>
      <c r="W1127" s="281"/>
      <c r="X1127" s="281"/>
      <c r="Y1127" s="380">
        <f t="shared" ref="Y1127:AL1127" si="3423">Y767*Y1119</f>
        <v>0</v>
      </c>
      <c r="Z1127" s="380">
        <f t="shared" si="3423"/>
        <v>0</v>
      </c>
      <c r="AA1127" s="380">
        <f t="shared" si="3423"/>
        <v>0</v>
      </c>
      <c r="AB1127" s="380">
        <f t="shared" si="3423"/>
        <v>0</v>
      </c>
      <c r="AC1127" s="380">
        <f t="shared" si="3423"/>
        <v>0</v>
      </c>
      <c r="AD1127" s="380">
        <f t="shared" si="3423"/>
        <v>0</v>
      </c>
      <c r="AE1127" s="380">
        <f t="shared" si="3423"/>
        <v>0</v>
      </c>
      <c r="AF1127" s="380">
        <f t="shared" si="3423"/>
        <v>0</v>
      </c>
      <c r="AG1127" s="380">
        <f t="shared" si="3423"/>
        <v>0</v>
      </c>
      <c r="AH1127" s="380">
        <f t="shared" si="3423"/>
        <v>0</v>
      </c>
      <c r="AI1127" s="380">
        <f t="shared" si="3423"/>
        <v>0</v>
      </c>
      <c r="AJ1127" s="380">
        <f t="shared" si="3423"/>
        <v>0</v>
      </c>
      <c r="AK1127" s="380">
        <f t="shared" si="3423"/>
        <v>0</v>
      </c>
      <c r="AL1127" s="380">
        <f t="shared" si="3423"/>
        <v>0</v>
      </c>
      <c r="AM1127" s="626">
        <f t="shared" si="3419"/>
        <v>0</v>
      </c>
    </row>
    <row r="1128" spans="2:39">
      <c r="B1128" s="326" t="s">
        <v>362</v>
      </c>
      <c r="C1128" s="347"/>
      <c r="D1128" s="311"/>
      <c r="E1128" s="281"/>
      <c r="F1128" s="281"/>
      <c r="G1128" s="281"/>
      <c r="H1128" s="281"/>
      <c r="I1128" s="281"/>
      <c r="J1128" s="281"/>
      <c r="K1128" s="281"/>
      <c r="L1128" s="281"/>
      <c r="M1128" s="281"/>
      <c r="N1128" s="281"/>
      <c r="O1128" s="293"/>
      <c r="P1128" s="281"/>
      <c r="Q1128" s="281"/>
      <c r="R1128" s="281"/>
      <c r="S1128" s="311"/>
      <c r="T1128" s="311"/>
      <c r="U1128" s="311"/>
      <c r="V1128" s="311"/>
      <c r="W1128" s="281"/>
      <c r="X1128" s="281"/>
      <c r="Y1128" s="380">
        <f t="shared" ref="Y1128:AL1128" si="3424">Y950*Y1119</f>
        <v>0</v>
      </c>
      <c r="Z1128" s="380">
        <f t="shared" si="3424"/>
        <v>0</v>
      </c>
      <c r="AA1128" s="380">
        <f t="shared" si="3424"/>
        <v>0</v>
      </c>
      <c r="AB1128" s="380">
        <f t="shared" si="3424"/>
        <v>0</v>
      </c>
      <c r="AC1128" s="380">
        <f t="shared" si="3424"/>
        <v>0</v>
      </c>
      <c r="AD1128" s="380">
        <f t="shared" si="3424"/>
        <v>0</v>
      </c>
      <c r="AE1128" s="380">
        <f t="shared" si="3424"/>
        <v>0</v>
      </c>
      <c r="AF1128" s="380">
        <f t="shared" si="3424"/>
        <v>0</v>
      </c>
      <c r="AG1128" s="380">
        <f t="shared" si="3424"/>
        <v>0</v>
      </c>
      <c r="AH1128" s="380">
        <f t="shared" si="3424"/>
        <v>0</v>
      </c>
      <c r="AI1128" s="380">
        <f t="shared" si="3424"/>
        <v>0</v>
      </c>
      <c r="AJ1128" s="380">
        <f t="shared" si="3424"/>
        <v>0</v>
      </c>
      <c r="AK1128" s="380">
        <f t="shared" si="3424"/>
        <v>0</v>
      </c>
      <c r="AL1128" s="380">
        <f t="shared" si="3424"/>
        <v>0</v>
      </c>
      <c r="AM1128" s="626">
        <f t="shared" si="3419"/>
        <v>0</v>
      </c>
    </row>
    <row r="1129" spans="2:39">
      <c r="B1129" s="326" t="s">
        <v>363</v>
      </c>
      <c r="C1129" s="347"/>
      <c r="D1129" s="311"/>
      <c r="E1129" s="281"/>
      <c r="F1129" s="281"/>
      <c r="G1129" s="281"/>
      <c r="H1129" s="281"/>
      <c r="I1129" s="281"/>
      <c r="J1129" s="281"/>
      <c r="K1129" s="281"/>
      <c r="L1129" s="281"/>
      <c r="M1129" s="281"/>
      <c r="N1129" s="281"/>
      <c r="O1129" s="293"/>
      <c r="P1129" s="281"/>
      <c r="Q1129" s="281"/>
      <c r="R1129" s="281"/>
      <c r="S1129" s="311"/>
      <c r="T1129" s="311"/>
      <c r="U1129" s="311"/>
      <c r="V1129" s="311"/>
      <c r="W1129" s="281"/>
      <c r="X1129" s="281"/>
      <c r="Y1129" s="380">
        <f>Y1116*Y1119</f>
        <v>0</v>
      </c>
      <c r="Z1129" s="380">
        <f>Z1116*Z1119</f>
        <v>0</v>
      </c>
      <c r="AA1129" s="380">
        <f t="shared" ref="AA1129:AL1129" si="3425">AA1116*AA1119</f>
        <v>0</v>
      </c>
      <c r="AB1129" s="380">
        <f t="shared" si="3425"/>
        <v>0</v>
      </c>
      <c r="AC1129" s="380">
        <f t="shared" si="3425"/>
        <v>0</v>
      </c>
      <c r="AD1129" s="380">
        <f t="shared" si="3425"/>
        <v>0</v>
      </c>
      <c r="AE1129" s="380">
        <f t="shared" si="3425"/>
        <v>0</v>
      </c>
      <c r="AF1129" s="380">
        <f t="shared" si="3425"/>
        <v>0</v>
      </c>
      <c r="AG1129" s="380">
        <f t="shared" si="3425"/>
        <v>0</v>
      </c>
      <c r="AH1129" s="380">
        <f t="shared" si="3425"/>
        <v>0</v>
      </c>
      <c r="AI1129" s="380">
        <f t="shared" si="3425"/>
        <v>0</v>
      </c>
      <c r="AJ1129" s="380">
        <f t="shared" si="3425"/>
        <v>0</v>
      </c>
      <c r="AK1129" s="380">
        <f t="shared" si="3425"/>
        <v>0</v>
      </c>
      <c r="AL1129" s="380">
        <f t="shared" si="3425"/>
        <v>0</v>
      </c>
      <c r="AM1129" s="626">
        <f t="shared" si="3419"/>
        <v>0</v>
      </c>
    </row>
    <row r="1130" spans="2:39" ht="15.75">
      <c r="B1130" s="351" t="s">
        <v>353</v>
      </c>
      <c r="C1130" s="347"/>
      <c r="D1130" s="338"/>
      <c r="E1130" s="336"/>
      <c r="F1130" s="336"/>
      <c r="G1130" s="336"/>
      <c r="H1130" s="336"/>
      <c r="I1130" s="336"/>
      <c r="J1130" s="336"/>
      <c r="K1130" s="336"/>
      <c r="L1130" s="336"/>
      <c r="M1130" s="336"/>
      <c r="N1130" s="336"/>
      <c r="O1130" s="302"/>
      <c r="P1130" s="336"/>
      <c r="Q1130" s="336"/>
      <c r="R1130" s="336"/>
      <c r="S1130" s="338"/>
      <c r="T1130" s="338"/>
      <c r="U1130" s="338"/>
      <c r="V1130" s="338"/>
      <c r="W1130" s="336"/>
      <c r="X1130" s="336"/>
      <c r="Y1130" s="348">
        <f>SUM(Y1120:Y1129)</f>
        <v>0</v>
      </c>
      <c r="Z1130" s="348">
        <f t="shared" ref="Z1130:AE1130" si="3426">SUM(Z1120:Z1129)</f>
        <v>0</v>
      </c>
      <c r="AA1130" s="348">
        <f t="shared" si="3426"/>
        <v>0</v>
      </c>
      <c r="AB1130" s="348">
        <f t="shared" si="3426"/>
        <v>0</v>
      </c>
      <c r="AC1130" s="348">
        <f t="shared" si="3426"/>
        <v>0</v>
      </c>
      <c r="AD1130" s="348">
        <f t="shared" si="3426"/>
        <v>0</v>
      </c>
      <c r="AE1130" s="348">
        <f t="shared" si="3426"/>
        <v>0</v>
      </c>
      <c r="AF1130" s="348">
        <f>SUM(AF1120:AF1129)</f>
        <v>0</v>
      </c>
      <c r="AG1130" s="348">
        <f t="shared" ref="AG1130:AL1130" si="3427">SUM(AG1120:AG1129)</f>
        <v>0</v>
      </c>
      <c r="AH1130" s="348">
        <f t="shared" si="3427"/>
        <v>0</v>
      </c>
      <c r="AI1130" s="348">
        <f t="shared" si="3427"/>
        <v>0</v>
      </c>
      <c r="AJ1130" s="348">
        <f t="shared" si="3427"/>
        <v>0</v>
      </c>
      <c r="AK1130" s="348">
        <f t="shared" si="3427"/>
        <v>0</v>
      </c>
      <c r="AL1130" s="348">
        <f t="shared" si="3427"/>
        <v>0</v>
      </c>
      <c r="AM1130" s="409">
        <f>SUM(AM1120:AM1129)</f>
        <v>0</v>
      </c>
    </row>
    <row r="1131" spans="2:39" ht="15.75">
      <c r="B1131" s="351" t="s">
        <v>352</v>
      </c>
      <c r="C1131" s="347"/>
      <c r="D1131" s="352"/>
      <c r="E1131" s="336"/>
      <c r="F1131" s="336"/>
      <c r="G1131" s="336"/>
      <c r="H1131" s="336"/>
      <c r="I1131" s="336"/>
      <c r="J1131" s="336"/>
      <c r="K1131" s="336"/>
      <c r="L1131" s="336"/>
      <c r="M1131" s="336"/>
      <c r="N1131" s="336"/>
      <c r="O1131" s="302"/>
      <c r="P1131" s="336"/>
      <c r="Q1131" s="336"/>
      <c r="R1131" s="336"/>
      <c r="S1131" s="338"/>
      <c r="T1131" s="338"/>
      <c r="U1131" s="338"/>
      <c r="V1131" s="338"/>
      <c r="W1131" s="336"/>
      <c r="X1131" s="336"/>
      <c r="Y1131" s="349">
        <f>Y1117*Y1119</f>
        <v>0</v>
      </c>
      <c r="Z1131" s="349">
        <f t="shared" ref="Z1131:AE1131" si="3428">Z1117*Z1119</f>
        <v>0</v>
      </c>
      <c r="AA1131" s="349">
        <f>AA1117*AA1119</f>
        <v>0</v>
      </c>
      <c r="AB1131" s="349">
        <f t="shared" si="3428"/>
        <v>0</v>
      </c>
      <c r="AC1131" s="349">
        <f t="shared" si="3428"/>
        <v>0</v>
      </c>
      <c r="AD1131" s="349">
        <f t="shared" si="3428"/>
        <v>0</v>
      </c>
      <c r="AE1131" s="349">
        <f t="shared" si="3428"/>
        <v>0</v>
      </c>
      <c r="AF1131" s="349">
        <f t="shared" ref="AF1131:AL1131" si="3429">AF1117*AF1119</f>
        <v>0</v>
      </c>
      <c r="AG1131" s="349">
        <f t="shared" si="3429"/>
        <v>0</v>
      </c>
      <c r="AH1131" s="349">
        <f t="shared" si="3429"/>
        <v>0</v>
      </c>
      <c r="AI1131" s="349">
        <f t="shared" si="3429"/>
        <v>0</v>
      </c>
      <c r="AJ1131" s="349">
        <f t="shared" si="3429"/>
        <v>0</v>
      </c>
      <c r="AK1131" s="349">
        <f t="shared" si="3429"/>
        <v>0</v>
      </c>
      <c r="AL1131" s="349">
        <f t="shared" si="3429"/>
        <v>0</v>
      </c>
      <c r="AM1131" s="409">
        <f>SUM(Y1131:AL1131)</f>
        <v>0</v>
      </c>
    </row>
    <row r="1132" spans="2:39" ht="15.75">
      <c r="B1132" s="351" t="s">
        <v>351</v>
      </c>
      <c r="C1132" s="347"/>
      <c r="D1132" s="352"/>
      <c r="E1132" s="336"/>
      <c r="F1132" s="336"/>
      <c r="G1132" s="336"/>
      <c r="H1132" s="336"/>
      <c r="I1132" s="336"/>
      <c r="J1132" s="336"/>
      <c r="K1132" s="336"/>
      <c r="L1132" s="336"/>
      <c r="M1132" s="336"/>
      <c r="N1132" s="336"/>
      <c r="O1132" s="302"/>
      <c r="P1132" s="336"/>
      <c r="Q1132" s="336"/>
      <c r="R1132" s="336"/>
      <c r="S1132" s="352"/>
      <c r="T1132" s="352"/>
      <c r="U1132" s="352"/>
      <c r="V1132" s="352"/>
      <c r="W1132" s="336"/>
      <c r="X1132" s="336"/>
      <c r="Y1132" s="353"/>
      <c r="Z1132" s="353"/>
      <c r="AA1132" s="353"/>
      <c r="AB1132" s="353"/>
      <c r="AC1132" s="353"/>
      <c r="AD1132" s="353"/>
      <c r="AE1132" s="353"/>
      <c r="AF1132" s="353"/>
      <c r="AG1132" s="353"/>
      <c r="AH1132" s="353"/>
      <c r="AI1132" s="353"/>
      <c r="AJ1132" s="353"/>
      <c r="AK1132" s="353"/>
      <c r="AL1132" s="353"/>
      <c r="AM1132" s="409">
        <f>AM1130-AM1131</f>
        <v>0</v>
      </c>
    </row>
    <row r="1133" spans="2:39">
      <c r="B1133" s="383"/>
      <c r="C1133" s="447"/>
      <c r="D1133" s="447"/>
      <c r="E1133" s="448"/>
      <c r="F1133" s="448"/>
      <c r="G1133" s="448"/>
      <c r="H1133" s="448"/>
      <c r="I1133" s="448"/>
      <c r="J1133" s="448"/>
      <c r="K1133" s="448"/>
      <c r="L1133" s="448"/>
      <c r="M1133" s="448"/>
      <c r="N1133" s="448"/>
      <c r="O1133" s="449"/>
      <c r="P1133" s="448"/>
      <c r="Q1133" s="448"/>
      <c r="R1133" s="448"/>
      <c r="S1133" s="447"/>
      <c r="T1133" s="450"/>
      <c r="U1133" s="447"/>
      <c r="V1133" s="447"/>
      <c r="W1133" s="448"/>
      <c r="X1133" s="448"/>
      <c r="Y1133" s="451"/>
      <c r="Z1133" s="451"/>
      <c r="AA1133" s="451"/>
      <c r="AB1133" s="451"/>
      <c r="AC1133" s="451"/>
      <c r="AD1133" s="451"/>
      <c r="AE1133" s="451"/>
      <c r="AF1133" s="451"/>
      <c r="AG1133" s="451"/>
      <c r="AH1133" s="451"/>
      <c r="AI1133" s="451"/>
      <c r="AJ1133" s="451"/>
      <c r="AK1133" s="451"/>
      <c r="AL1133" s="451"/>
      <c r="AM1133" s="388"/>
    </row>
    <row r="1134" spans="2:39" ht="19.5" customHeight="1">
      <c r="B1134" s="370" t="s">
        <v>593</v>
      </c>
      <c r="C1134" s="389"/>
      <c r="D1134" s="390"/>
      <c r="E1134" s="390"/>
      <c r="F1134" s="390"/>
      <c r="G1134" s="390"/>
      <c r="H1134" s="390"/>
      <c r="I1134" s="390"/>
      <c r="J1134" s="390"/>
      <c r="K1134" s="390"/>
      <c r="L1134" s="390"/>
      <c r="M1134" s="390"/>
      <c r="N1134" s="390"/>
      <c r="O1134" s="390"/>
      <c r="P1134" s="390"/>
      <c r="Q1134" s="390"/>
      <c r="R1134" s="390"/>
      <c r="S1134" s="373"/>
      <c r="T1134" s="374"/>
      <c r="U1134" s="390"/>
      <c r="V1134" s="390"/>
      <c r="W1134" s="390"/>
      <c r="X1134" s="390"/>
      <c r="Y1134" s="411"/>
      <c r="Z1134" s="411"/>
      <c r="AA1134" s="411"/>
      <c r="AB1134" s="411"/>
      <c r="AC1134" s="411"/>
      <c r="AD1134" s="411"/>
      <c r="AE1134" s="411"/>
      <c r="AF1134" s="411"/>
      <c r="AG1134" s="411"/>
      <c r="AH1134" s="411"/>
      <c r="AI1134" s="411"/>
      <c r="AJ1134" s="411"/>
      <c r="AK1134" s="411"/>
      <c r="AL1134" s="411"/>
      <c r="AM1134" s="391"/>
    </row>
    <row r="1136" spans="2:39">
      <c r="B1136" s="587"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6:AM406"/>
    <mergeCell ref="Y217:AM217"/>
    <mergeCell ref="N34:N35"/>
    <mergeCell ref="P34:X34"/>
    <mergeCell ref="Y34:AM34"/>
    <mergeCell ref="P406:X406"/>
    <mergeCell ref="B217:B218"/>
    <mergeCell ref="C217:C218"/>
    <mergeCell ref="E217:M217"/>
    <mergeCell ref="N217:N218"/>
    <mergeCell ref="P217:X217"/>
    <mergeCell ref="C406:C407"/>
    <mergeCell ref="E406:M406"/>
    <mergeCell ref="N406:N407"/>
    <mergeCell ref="B589:B590"/>
    <mergeCell ref="C589:C590"/>
    <mergeCell ref="E589:M589"/>
    <mergeCell ref="N589:N590"/>
    <mergeCell ref="B406:B407"/>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8"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5" location="'5.  2015-2020 LRAM'!A1" display="Return to top"/>
    <hyperlink ref="D771" location="'5.  2015-2020 LRAM'!A1" display="Return to top"/>
    <hyperlink ref="D954" location="'5.  2015-2020 LRAM'!A1" display="Return to top"/>
    <hyperlink ref="B1136" location="'5.  2015-2020 LRAM'!A1" display="Return to top"/>
  </hyperlinks>
  <pageMargins left="0.25" right="0.25" top="0.75" bottom="0.75" header="0.3" footer="0.3"/>
  <pageSetup scale="37" fitToHeight="0" orientation="landscape" r:id="rId1"/>
  <headerFooter>
    <oddHeader>&amp;CPage &amp;P of &amp;N&amp;RPage &amp;P of &amp;N</oddHeader>
    <oddFooter>&amp;A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Normal="100" workbookViewId="0"/>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7"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839" t="s">
        <v>678</v>
      </c>
      <c r="D8" s="839"/>
      <c r="E8" s="839"/>
      <c r="F8" s="839"/>
      <c r="G8" s="839"/>
      <c r="H8" s="839"/>
      <c r="I8" s="839"/>
      <c r="J8" s="839"/>
      <c r="K8" s="839"/>
      <c r="L8" s="839"/>
      <c r="M8" s="839"/>
      <c r="N8" s="839"/>
      <c r="O8" s="839"/>
      <c r="P8" s="839"/>
      <c r="Q8" s="839"/>
      <c r="R8" s="839"/>
      <c r="S8" s="839"/>
      <c r="T8" s="107"/>
      <c r="U8" s="107"/>
      <c r="V8" s="107"/>
      <c r="W8" s="107"/>
    </row>
    <row r="9" spans="1:28" s="9" customFormat="1" ht="45" customHeight="1">
      <c r="B9" s="57"/>
      <c r="C9" s="839" t="s">
        <v>565</v>
      </c>
      <c r="D9" s="839"/>
      <c r="E9" s="839"/>
      <c r="F9" s="839"/>
      <c r="G9" s="839"/>
      <c r="H9" s="839"/>
      <c r="I9" s="839"/>
      <c r="J9" s="839"/>
      <c r="K9" s="839"/>
      <c r="L9" s="839"/>
      <c r="M9" s="839"/>
      <c r="N9" s="839"/>
      <c r="O9" s="839"/>
      <c r="P9" s="839"/>
      <c r="Q9" s="839"/>
      <c r="R9" s="839"/>
      <c r="S9" s="83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8" t="s">
        <v>236</v>
      </c>
      <c r="C12" s="838"/>
      <c r="D12" s="183"/>
      <c r="E12" s="184" t="s">
        <v>237</v>
      </c>
      <c r="F12" s="52"/>
      <c r="G12" s="52"/>
      <c r="H12" s="45"/>
      <c r="I12" s="52"/>
      <c r="K12" s="589"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495</v>
      </c>
      <c r="G14" s="206" t="s">
        <v>63</v>
      </c>
      <c r="H14" s="206" t="s">
        <v>64</v>
      </c>
      <c r="I14" s="206" t="str">
        <f>'1.  LRAMVA Summary'!D50</f>
        <v>Residential</v>
      </c>
      <c r="J14" s="206" t="str">
        <f>'1.  LRAMVA Summary'!E50</f>
        <v>General Service &lt; 50 kW</v>
      </c>
      <c r="K14" s="206" t="str">
        <f>'1.  LRAMVA Summary'!F50</f>
        <v>General Service 50 - 4,999 kW</v>
      </c>
      <c r="L14" s="206" t="str">
        <f>'1.  LRAMVA Summary'!G50</f>
        <v>General Service 3,000 - 4,999 kW</v>
      </c>
      <c r="M14" s="206" t="str">
        <f>'1.  LRAMVA Summary'!H50</f>
        <v>Large Use - Regular</v>
      </c>
      <c r="N14" s="206" t="str">
        <f>'1.  LRAMVA Summary'!I50</f>
        <v>Large Use - 3TS</v>
      </c>
      <c r="O14" s="206" t="str">
        <f>'1.  LRAMVA Summary'!J50</f>
        <v>Large Use - Ford Annex</v>
      </c>
      <c r="P14" s="206" t="str">
        <f>'1.  LRAMVA Summary'!K50</f>
        <v>Other</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4.2641949742452425</v>
      </c>
      <c r="J16" s="213">
        <f>SUM('1.  LRAMVA Summary'!E$52:E$53)*(MONTH($E16)-1)/12*$H16</f>
        <v>3.4454750333419697</v>
      </c>
      <c r="K16" s="213">
        <f>SUM('1.  LRAMVA Summary'!F$52:F$53)*(MONTH($E16)-1)/12*$H16</f>
        <v>3.5554672037462476</v>
      </c>
      <c r="L16" s="213">
        <f>SUM('1.  LRAMVA Summary'!G$52:G$53)*(MONTH($E16)-1)/12*$H16</f>
        <v>0</v>
      </c>
      <c r="M16" s="213">
        <f>SUM('1.  LRAMVA Summary'!H$52:H$53)*(MONTH($E16)-1)/12*$H16</f>
        <v>0.92234305628255553</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12.187480267616015</v>
      </c>
    </row>
    <row r="17" spans="2:23" s="9" customFormat="1">
      <c r="B17" s="215" t="s">
        <v>46</v>
      </c>
      <c r="C17" s="215">
        <v>1.47E-2</v>
      </c>
      <c r="D17" s="208"/>
      <c r="E17" s="209">
        <v>40603</v>
      </c>
      <c r="F17" s="210">
        <v>2011</v>
      </c>
      <c r="G17" s="211" t="s">
        <v>65</v>
      </c>
      <c r="H17" s="212">
        <f>C$15/12</f>
        <v>1.225E-3</v>
      </c>
      <c r="I17" s="213">
        <f>SUM('1.  LRAMVA Summary'!D$52:D$53)*(MONTH($E17)-1)/12*$H17</f>
        <v>8.528389948490485</v>
      </c>
      <c r="J17" s="213">
        <f>SUM('1.  LRAMVA Summary'!E$52:E$53)*(MONTH($E17)-1)/12*$H17</f>
        <v>6.8909500666839394</v>
      </c>
      <c r="K17" s="213">
        <f>SUM('1.  LRAMVA Summary'!F$52:F$53)*(MONTH($E17)-1)/12*$H17</f>
        <v>7.1109344074924952</v>
      </c>
      <c r="L17" s="213">
        <f>SUM('1.  LRAMVA Summary'!G$52:G$53)*(MONTH($E17)-1)/12*$H17</f>
        <v>0</v>
      </c>
      <c r="M17" s="213">
        <f>SUM('1.  LRAMVA Summary'!H$52:H$53)*(MONTH($E17)-1)/12*$H17</f>
        <v>1.8446861125651111</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24.374960535232031</v>
      </c>
    </row>
    <row r="18" spans="2:23" s="9" customFormat="1">
      <c r="B18" s="215" t="s">
        <v>47</v>
      </c>
      <c r="C18" s="215">
        <v>1.47E-2</v>
      </c>
      <c r="D18" s="208"/>
      <c r="E18" s="216">
        <v>40634</v>
      </c>
      <c r="F18" s="210">
        <v>2011</v>
      </c>
      <c r="G18" s="217" t="s">
        <v>66</v>
      </c>
      <c r="H18" s="212">
        <f>C$16/12</f>
        <v>1.225E-3</v>
      </c>
      <c r="I18" s="213">
        <f>SUM('1.  LRAMVA Summary'!D$52:D$53)*(MONTH($E18)-1)/12*$H18</f>
        <v>12.792584922735728</v>
      </c>
      <c r="J18" s="213">
        <f>SUM('1.  LRAMVA Summary'!E$52:E$53)*(MONTH($E18)-1)/12*$H18</f>
        <v>10.33642510002591</v>
      </c>
      <c r="K18" s="213">
        <f>SUM('1.  LRAMVA Summary'!F$52:F$53)*(MONTH($E18)-1)/12*$H18</f>
        <v>10.666401611238742</v>
      </c>
      <c r="L18" s="213">
        <f>SUM('1.  LRAMVA Summary'!G$52:G$53)*(MONTH($E18)-1)/12*$H18</f>
        <v>0</v>
      </c>
      <c r="M18" s="213">
        <f>SUM('1.  LRAMVA Summary'!H$52:H$53)*(MONTH($E18)-1)/12*$H18</f>
        <v>2.7670291688476665</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36.562440802848045</v>
      </c>
    </row>
    <row r="19" spans="2:23" s="9" customFormat="1">
      <c r="B19" s="215" t="s">
        <v>48</v>
      </c>
      <c r="C19" s="215">
        <v>1.47E-2</v>
      </c>
      <c r="D19" s="208"/>
      <c r="E19" s="216">
        <v>40664</v>
      </c>
      <c r="F19" s="210">
        <v>2011</v>
      </c>
      <c r="G19" s="217" t="s">
        <v>66</v>
      </c>
      <c r="H19" s="212">
        <f>C$16/12</f>
        <v>1.225E-3</v>
      </c>
      <c r="I19" s="213">
        <f>SUM('1.  LRAMVA Summary'!D$52:D$53)*(MONTH($E19)-1)/12*$H19</f>
        <v>17.05677989698097</v>
      </c>
      <c r="J19" s="213">
        <f>SUM('1.  LRAMVA Summary'!E$52:E$53)*(MONTH($E19)-1)/12*$H19</f>
        <v>13.781900133367879</v>
      </c>
      <c r="K19" s="213">
        <f>SUM('1.  LRAMVA Summary'!F$52:F$53)*(MONTH($E19)-1)/12*$H19</f>
        <v>14.22186881498499</v>
      </c>
      <c r="L19" s="213">
        <f>SUM('1.  LRAMVA Summary'!G$52:G$53)*(MONTH($E19)-1)/12*$H19</f>
        <v>0</v>
      </c>
      <c r="M19" s="213">
        <f>SUM('1.  LRAMVA Summary'!H$52:H$53)*(MONTH($E19)-1)/12*$H19</f>
        <v>3.6893722251302221</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48.749921070464062</v>
      </c>
    </row>
    <row r="20" spans="2:23" s="9" customFormat="1">
      <c r="B20" s="215" t="s">
        <v>49</v>
      </c>
      <c r="C20" s="215">
        <v>1.47E-2</v>
      </c>
      <c r="D20" s="208"/>
      <c r="E20" s="216">
        <v>40695</v>
      </c>
      <c r="F20" s="210">
        <v>2011</v>
      </c>
      <c r="G20" s="217" t="s">
        <v>66</v>
      </c>
      <c r="H20" s="212">
        <f>C$16/12</f>
        <v>1.225E-3</v>
      </c>
      <c r="I20" s="213">
        <f>SUM('1.  LRAMVA Summary'!D$52:D$53)*(MONTH($E20)-1)/12*$H20</f>
        <v>21.320974871226213</v>
      </c>
      <c r="J20" s="213">
        <f>SUM('1.  LRAMVA Summary'!E$52:E$53)*(MONTH($E20)-1)/12*$H20</f>
        <v>17.227375166709848</v>
      </c>
      <c r="K20" s="213">
        <f>SUM('1.  LRAMVA Summary'!F$52:F$53)*(MONTH($E20)-1)/12*$H20</f>
        <v>17.777336018731237</v>
      </c>
      <c r="L20" s="213">
        <f>SUM('1.  LRAMVA Summary'!G$52:G$53)*(MONTH($E20)-1)/12*$H20</f>
        <v>0</v>
      </c>
      <c r="M20" s="213">
        <f>SUM('1.  LRAMVA Summary'!H$52:H$53)*(MONTH($E20)-1)/12*$H20</f>
        <v>4.6117152814127778</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60.937401338080072</v>
      </c>
    </row>
    <row r="21" spans="2:23" s="9" customFormat="1">
      <c r="B21" s="215" t="s">
        <v>50</v>
      </c>
      <c r="C21" s="215">
        <v>1.47E-2</v>
      </c>
      <c r="D21" s="208"/>
      <c r="E21" s="216">
        <v>40725</v>
      </c>
      <c r="F21" s="210">
        <v>2011</v>
      </c>
      <c r="G21" s="217" t="s">
        <v>68</v>
      </c>
      <c r="H21" s="212">
        <f>C$17/12</f>
        <v>1.225E-3</v>
      </c>
      <c r="I21" s="213">
        <f>SUM('1.  LRAMVA Summary'!D$52:D$53)*(MONTH($E21)-1)/12*$H21</f>
        <v>25.585169845471455</v>
      </c>
      <c r="J21" s="213">
        <f>SUM('1.  LRAMVA Summary'!E$52:E$53)*(MONTH($E21)-1)/12*$H21</f>
        <v>20.672850200051819</v>
      </c>
      <c r="K21" s="213">
        <f>SUM('1.  LRAMVA Summary'!F$52:F$53)*(MONTH($E21)-1)/12*$H21</f>
        <v>21.332803222477484</v>
      </c>
      <c r="L21" s="213">
        <f>SUM('1.  LRAMVA Summary'!G$52:G$53)*(MONTH($E21)-1)/12*$H21</f>
        <v>0</v>
      </c>
      <c r="M21" s="213">
        <f>SUM('1.  LRAMVA Summary'!H$52:H$53)*(MONTH($E21)-1)/12*$H21</f>
        <v>5.534058337695333</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73.124881605696089</v>
      </c>
    </row>
    <row r="22" spans="2:23" s="9" customFormat="1">
      <c r="B22" s="215" t="s">
        <v>51</v>
      </c>
      <c r="C22" s="215">
        <v>1.47E-2</v>
      </c>
      <c r="D22" s="208"/>
      <c r="E22" s="216">
        <v>40756</v>
      </c>
      <c r="F22" s="210">
        <v>2011</v>
      </c>
      <c r="G22" s="217" t="s">
        <v>68</v>
      </c>
      <c r="H22" s="212">
        <f>C$17/12</f>
        <v>1.225E-3</v>
      </c>
      <c r="I22" s="213">
        <f>SUM('1.  LRAMVA Summary'!D$52:D$53)*(MONTH($E22)-1)/12*$H22</f>
        <v>29.849364819716701</v>
      </c>
      <c r="J22" s="213">
        <f>SUM('1.  LRAMVA Summary'!E$52:E$53)*(MONTH($E22)-1)/12*$H22</f>
        <v>24.11832523339379</v>
      </c>
      <c r="K22" s="213">
        <f>SUM('1.  LRAMVA Summary'!F$52:F$53)*(MONTH($E22)-1)/12*$H22</f>
        <v>24.88827042622373</v>
      </c>
      <c r="L22" s="213">
        <f>SUM('1.  LRAMVA Summary'!G$52:G$53)*(MONTH($E22)-1)/12*$H22</f>
        <v>0</v>
      </c>
      <c r="M22" s="213">
        <f>SUM('1.  LRAMVA Summary'!H$52:H$53)*(MONTH($E22)-1)/12*$H22</f>
        <v>6.456401393977889</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85.312361873312099</v>
      </c>
    </row>
    <row r="23" spans="2:23" s="9" customFormat="1">
      <c r="B23" s="215" t="s">
        <v>52</v>
      </c>
      <c r="C23" s="215">
        <v>1.47E-2</v>
      </c>
      <c r="D23" s="208"/>
      <c r="E23" s="216">
        <v>40787</v>
      </c>
      <c r="F23" s="210">
        <v>2011</v>
      </c>
      <c r="G23" s="217" t="s">
        <v>68</v>
      </c>
      <c r="H23" s="212">
        <f>C$17/12</f>
        <v>1.225E-3</v>
      </c>
      <c r="I23" s="213">
        <f>SUM('1.  LRAMVA Summary'!D$52:D$53)*(MONTH($E23)-1)/12*$H23</f>
        <v>34.11355979396194</v>
      </c>
      <c r="J23" s="213">
        <f>SUM('1.  LRAMVA Summary'!E$52:E$53)*(MONTH($E23)-1)/12*$H23</f>
        <v>27.563800266735758</v>
      </c>
      <c r="K23" s="213">
        <f>SUM('1.  LRAMVA Summary'!F$52:F$53)*(MONTH($E23)-1)/12*$H23</f>
        <v>28.443737629969981</v>
      </c>
      <c r="L23" s="213">
        <f>SUM('1.  LRAMVA Summary'!G$52:G$53)*(MONTH($E23)-1)/12*$H23</f>
        <v>0</v>
      </c>
      <c r="M23" s="213">
        <f>SUM('1.  LRAMVA Summary'!H$52:H$53)*(MONTH($E23)-1)/12*$H23</f>
        <v>7.3787444502604442</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97.499842140928124</v>
      </c>
    </row>
    <row r="24" spans="2:23" s="9" customFormat="1">
      <c r="B24" s="215" t="s">
        <v>53</v>
      </c>
      <c r="C24" s="215">
        <v>1.47E-2</v>
      </c>
      <c r="D24" s="208"/>
      <c r="E24" s="216">
        <v>40817</v>
      </c>
      <c r="F24" s="210">
        <v>2011</v>
      </c>
      <c r="G24" s="217" t="s">
        <v>69</v>
      </c>
      <c r="H24" s="212">
        <f>C$18/12</f>
        <v>1.225E-3</v>
      </c>
      <c r="I24" s="213">
        <f>SUM('1.  LRAMVA Summary'!D$52:D$53)*(MONTH($E24)-1)/12*$H24</f>
        <v>38.377754768207183</v>
      </c>
      <c r="J24" s="213">
        <f>SUM('1.  LRAMVA Summary'!E$52:E$53)*(MONTH($E24)-1)/12*$H24</f>
        <v>31.009275300077729</v>
      </c>
      <c r="K24" s="213">
        <f>SUM('1.  LRAMVA Summary'!F$52:F$53)*(MONTH($E24)-1)/12*$H24</f>
        <v>31.99920483371622</v>
      </c>
      <c r="L24" s="213">
        <f>SUM('1.  LRAMVA Summary'!G$52:G$53)*(MONTH($E24)-1)/12*$H24</f>
        <v>0</v>
      </c>
      <c r="M24" s="213">
        <f>SUM('1.  LRAMVA Summary'!H$52:H$53)*(MONTH($E24)-1)/12*$H24</f>
        <v>8.3010875065430003</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109.68732240854413</v>
      </c>
    </row>
    <row r="25" spans="2:23" s="9" customFormat="1">
      <c r="B25" s="215" t="s">
        <v>54</v>
      </c>
      <c r="C25" s="215">
        <v>1.47E-2</v>
      </c>
      <c r="D25" s="208"/>
      <c r="E25" s="216">
        <v>40848</v>
      </c>
      <c r="F25" s="210">
        <v>2011</v>
      </c>
      <c r="G25" s="217" t="s">
        <v>69</v>
      </c>
      <c r="H25" s="212">
        <f>C$18/12</f>
        <v>1.225E-3</v>
      </c>
      <c r="I25" s="213">
        <f>SUM('1.  LRAMVA Summary'!D$52:D$53)*(MONTH($E25)-1)/12*$H25</f>
        <v>42.641949742452425</v>
      </c>
      <c r="J25" s="213">
        <f>SUM('1.  LRAMVA Summary'!E$52:E$53)*(MONTH($E25)-1)/12*$H25</f>
        <v>34.454750333419696</v>
      </c>
      <c r="K25" s="213">
        <f>SUM('1.  LRAMVA Summary'!F$52:F$53)*(MONTH($E25)-1)/12*$H25</f>
        <v>35.554672037462474</v>
      </c>
      <c r="L25" s="213">
        <f>SUM('1.  LRAMVA Summary'!G$52:G$53)*(MONTH($E25)-1)/12*$H25</f>
        <v>0</v>
      </c>
      <c r="M25" s="213">
        <f>SUM('1.  LRAMVA Summary'!H$52:H$53)*(MONTH($E25)-1)/12*$H25</f>
        <v>9.2234305628255555</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121.87480267616014</v>
      </c>
    </row>
    <row r="26" spans="2:23" s="9" customFormat="1">
      <c r="B26" s="215" t="s">
        <v>55</v>
      </c>
      <c r="C26" s="215">
        <v>1.47E-2</v>
      </c>
      <c r="D26" s="208"/>
      <c r="E26" s="216">
        <v>40878</v>
      </c>
      <c r="F26" s="210">
        <v>2011</v>
      </c>
      <c r="G26" s="217" t="s">
        <v>69</v>
      </c>
      <c r="H26" s="212">
        <f>C$18/12</f>
        <v>1.225E-3</v>
      </c>
      <c r="I26" s="213">
        <f>SUM('1.  LRAMVA Summary'!D$52:D$53)*(MONTH($E26)-1)/12*$H26</f>
        <v>46.906144716697661</v>
      </c>
      <c r="J26" s="213">
        <f>SUM('1.  LRAMVA Summary'!E$52:E$53)*(MONTH($E26)-1)/12*$H26</f>
        <v>37.900225366761667</v>
      </c>
      <c r="K26" s="213">
        <f>SUM('1.  LRAMVA Summary'!F$52:F$53)*(MONTH($E26)-1)/12*$H26</f>
        <v>39.110139241208721</v>
      </c>
      <c r="L26" s="213">
        <f>SUM('1.  LRAMVA Summary'!G$52:G$53)*(MONTH($E26)-1)/12*$H26</f>
        <v>0</v>
      </c>
      <c r="M26" s="213">
        <f>SUM('1.  LRAMVA Summary'!H$52:H$53)*(MONTH($E26)-1)/12*$H26</f>
        <v>10.145773619108111</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134.06228294377615</v>
      </c>
    </row>
    <row r="27" spans="2:23" s="9" customFormat="1" ht="15.75" thickBot="1">
      <c r="B27" s="215" t="s">
        <v>56</v>
      </c>
      <c r="C27" s="215">
        <v>1.47E-2</v>
      </c>
      <c r="D27" s="208"/>
      <c r="E27" s="218" t="s">
        <v>463</v>
      </c>
      <c r="F27" s="218"/>
      <c r="G27" s="219"/>
      <c r="H27" s="220"/>
      <c r="I27" s="221">
        <f>SUM(I15:I26)</f>
        <v>281.43686830018601</v>
      </c>
      <c r="J27" s="221">
        <f t="shared" ref="J27:O27" si="1">SUM(J15:J26)</f>
        <v>227.40135220057002</v>
      </c>
      <c r="K27" s="221">
        <f t="shared" si="1"/>
        <v>234.66083544725231</v>
      </c>
      <c r="L27" s="221">
        <f t="shared" si="1"/>
        <v>0</v>
      </c>
      <c r="M27" s="221">
        <f t="shared" si="1"/>
        <v>60.874641714648668</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804.37369766265692</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281.43686830018601</v>
      </c>
      <c r="J29" s="230">
        <f t="shared" ref="J29:M29" si="3">J27+J28</f>
        <v>227.40135220057002</v>
      </c>
      <c r="K29" s="230">
        <f t="shared" si="3"/>
        <v>234.66083544725231</v>
      </c>
      <c r="L29" s="230">
        <f t="shared" si="3"/>
        <v>0</v>
      </c>
      <c r="M29" s="230">
        <f t="shared" si="3"/>
        <v>60.874641714648668</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804.37369766265692</v>
      </c>
    </row>
    <row r="30" spans="2:23" s="9" customFormat="1">
      <c r="B30" s="215" t="s">
        <v>59</v>
      </c>
      <c r="C30" s="215">
        <v>1.47E-2</v>
      </c>
      <c r="D30" s="208"/>
      <c r="E30" s="216">
        <v>40909</v>
      </c>
      <c r="F30" s="216" t="s">
        <v>179</v>
      </c>
      <c r="G30" s="217" t="s">
        <v>65</v>
      </c>
      <c r="H30" s="231">
        <f>C$19/12</f>
        <v>1.225E-3</v>
      </c>
      <c r="I30" s="232">
        <f>(SUM('1.  LRAMVA Summary'!D$52:D$54)+SUM('1.  LRAMVA Summary'!D$55:D$56)*(MONTH($E30)-1)/12)*$H30</f>
        <v>51.17033969094291</v>
      </c>
      <c r="J30" s="232">
        <f>(SUM('1.  LRAMVA Summary'!E$52:E$54)+SUM('1.  LRAMVA Summary'!E$55:E$56)*(MONTH($E30)-1)/12)*$H30</f>
        <v>41.345700400103638</v>
      </c>
      <c r="K30" s="232">
        <f>(SUM('1.  LRAMVA Summary'!F$52:F$54)+SUM('1.  LRAMVA Summary'!F$55:F$56)*(MONTH($E30)-1)/12)*$H30</f>
        <v>42.665606444954967</v>
      </c>
      <c r="L30" s="232">
        <f>(SUM('1.  LRAMVA Summary'!G$52:G$54)+SUM('1.  LRAMVA Summary'!G$55:G$56)*(MONTH($E30)-1)/12)*$H30</f>
        <v>0</v>
      </c>
      <c r="M30" s="232">
        <f>(SUM('1.  LRAMVA Summary'!H$52:H$54)+SUM('1.  LRAMVA Summary'!H$55:H$56)*(MONTH($E30)-1)/12)*$H30</f>
        <v>11.068116675390666</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146.24976321139218</v>
      </c>
    </row>
    <row r="31" spans="2:23" s="9" customFormat="1">
      <c r="B31" s="215" t="s">
        <v>60</v>
      </c>
      <c r="C31" s="215">
        <v>1.47E-2</v>
      </c>
      <c r="D31" s="208"/>
      <c r="E31" s="216">
        <v>40940</v>
      </c>
      <c r="F31" s="216" t="s">
        <v>179</v>
      </c>
      <c r="G31" s="217" t="s">
        <v>65</v>
      </c>
      <c r="H31" s="231">
        <f>C$19/12</f>
        <v>1.225E-3</v>
      </c>
      <c r="I31" s="232">
        <f>(SUM('1.  LRAMVA Summary'!D$52:D$54)+SUM('1.  LRAMVA Summary'!D$55:D$56)*(MONTH($E31)-1)/12)*$H31</f>
        <v>59.487768625381896</v>
      </c>
      <c r="J31" s="232">
        <f>(SUM('1.  LRAMVA Summary'!E$52:E$54)+SUM('1.  LRAMVA Summary'!E$55:E$56)*(MONTH($E31)-1)/12)*$H31</f>
        <v>46.558494069440094</v>
      </c>
      <c r="K31" s="232">
        <f>(SUM('1.  LRAMVA Summary'!F$52:F$54)+SUM('1.  LRAMVA Summary'!F$55:F$56)*(MONTH($E31)-1)/12)*$H31</f>
        <v>51.328752701931727</v>
      </c>
      <c r="L31" s="232">
        <f>(SUM('1.  LRAMVA Summary'!G$52:G$54)+SUM('1.  LRAMVA Summary'!G$55:G$56)*(MONTH($E31)-1)/12)*$H31</f>
        <v>9.616078278697919E-3</v>
      </c>
      <c r="M31" s="232">
        <f>(SUM('1.  LRAMVA Summary'!H$52:H$54)+SUM('1.  LRAMVA Summary'!H$55:H$56)*(MONTH($E31)-1)/12)*$H31</f>
        <v>12.763104130529888</v>
      </c>
      <c r="N31" s="232">
        <f>(SUM('1.  LRAMVA Summary'!I$52:I$54)+SUM('1.  LRAMVA Summary'!I$55:I$56)*(MONTH($E31)-1)/12)*$H31</f>
        <v>3.6813197157507234</v>
      </c>
      <c r="O31" s="232">
        <f>(SUM('1.  LRAMVA Summary'!J$52:J$54)+SUM('1.  LRAMVA Summary'!J$55:J$56)*(MONTH($E31)-1)/12)*$H31</f>
        <v>-3.3323126126260521E-4</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173.82872209005177</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67.805197559820897</v>
      </c>
      <c r="J32" s="232">
        <f>(SUM('1.  LRAMVA Summary'!E$52:E$54)+SUM('1.  LRAMVA Summary'!E$55:E$56)*(MONTH($E32)-1)/12)*$H32</f>
        <v>51.771287738776536</v>
      </c>
      <c r="K32" s="232">
        <f>(SUM('1.  LRAMVA Summary'!F$52:F$54)+SUM('1.  LRAMVA Summary'!F$55:F$56)*(MONTH($E32)-1)/12)*$H32</f>
        <v>59.991898958908479</v>
      </c>
      <c r="L32" s="232">
        <f>(SUM('1.  LRAMVA Summary'!G$52:G$54)+SUM('1.  LRAMVA Summary'!G$55:G$56)*(MONTH($E32)-1)/12)*$H32</f>
        <v>1.9232156557395838E-2</v>
      </c>
      <c r="M32" s="232">
        <f>(SUM('1.  LRAMVA Summary'!H$52:H$54)+SUM('1.  LRAMVA Summary'!H$55:H$56)*(MONTH($E32)-1)/12)*$H32</f>
        <v>14.458091585669107</v>
      </c>
      <c r="N32" s="232">
        <f>(SUM('1.  LRAMVA Summary'!I$52:I$54)+SUM('1.  LRAMVA Summary'!I$55:I$56)*(MONTH($E32)-1)/12)*$H32</f>
        <v>7.3626394315014467</v>
      </c>
      <c r="O32" s="232">
        <f>(SUM('1.  LRAMVA Summary'!J$52:J$54)+SUM('1.  LRAMVA Summary'!J$55:J$56)*(MONTH($E32)-1)/12)*$H32</f>
        <v>-6.6646252252521043E-4</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201.4076809687113</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76.122626494259876</v>
      </c>
      <c r="J33" s="232">
        <f>(SUM('1.  LRAMVA Summary'!E$52:E$54)+SUM('1.  LRAMVA Summary'!E$55:E$56)*(MONTH($E33)-1)/12)*$H33</f>
        <v>56.984081408112992</v>
      </c>
      <c r="K33" s="232">
        <f>(SUM('1.  LRAMVA Summary'!F$52:F$54)+SUM('1.  LRAMVA Summary'!F$55:F$56)*(MONTH($E33)-1)/12)*$H33</f>
        <v>68.655045215885238</v>
      </c>
      <c r="L33" s="232">
        <f>(SUM('1.  LRAMVA Summary'!G$52:G$54)+SUM('1.  LRAMVA Summary'!G$55:G$56)*(MONTH($E33)-1)/12)*$H33</f>
        <v>2.8848234836093761E-2</v>
      </c>
      <c r="M33" s="232">
        <f>(SUM('1.  LRAMVA Summary'!H$52:H$54)+SUM('1.  LRAMVA Summary'!H$55:H$56)*(MONTH($E33)-1)/12)*$H33</f>
        <v>16.153079040808329</v>
      </c>
      <c r="N33" s="232">
        <f>(SUM('1.  LRAMVA Summary'!I$52:I$54)+SUM('1.  LRAMVA Summary'!I$55:I$56)*(MONTH($E33)-1)/12)*$H33</f>
        <v>11.043959147252171</v>
      </c>
      <c r="O33" s="232">
        <f>(SUM('1.  LRAMVA Summary'!J$52:J$54)+SUM('1.  LRAMVA Summary'!J$55:J$56)*(MONTH($E33)-1)/12)*$H33</f>
        <v>-9.9969378378781575E-4</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228.98663984737092</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84.440055428698869</v>
      </c>
      <c r="J34" s="232">
        <f>(SUM('1.  LRAMVA Summary'!E$52:E$54)+SUM('1.  LRAMVA Summary'!E$55:E$56)*(MONTH($E34)-1)/12)*$H34</f>
        <v>62.196875077449441</v>
      </c>
      <c r="K34" s="232">
        <f>(SUM('1.  LRAMVA Summary'!F$52:F$54)+SUM('1.  LRAMVA Summary'!F$55:F$56)*(MONTH($E34)-1)/12)*$H34</f>
        <v>77.318191472861997</v>
      </c>
      <c r="L34" s="232">
        <f>(SUM('1.  LRAMVA Summary'!G$52:G$54)+SUM('1.  LRAMVA Summary'!G$55:G$56)*(MONTH($E34)-1)/12)*$H34</f>
        <v>3.8464313114791676E-2</v>
      </c>
      <c r="M34" s="232">
        <f>(SUM('1.  LRAMVA Summary'!H$52:H$54)+SUM('1.  LRAMVA Summary'!H$55:H$56)*(MONTH($E34)-1)/12)*$H34</f>
        <v>17.848066495947549</v>
      </c>
      <c r="N34" s="232">
        <f>(SUM('1.  LRAMVA Summary'!I$52:I$54)+SUM('1.  LRAMVA Summary'!I$55:I$56)*(MONTH($E34)-1)/12)*$H34</f>
        <v>14.725278863002893</v>
      </c>
      <c r="O34" s="232">
        <f>(SUM('1.  LRAMVA Summary'!J$52:J$54)+SUM('1.  LRAMVA Summary'!J$55:J$56)*(MONTH($E34)-1)/12)*$H34</f>
        <v>-1.3329250450504209E-3</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256.56559872603043</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92.757484363137863</v>
      </c>
      <c r="J35" s="232">
        <f>(SUM('1.  LRAMVA Summary'!E$52:E$54)+SUM('1.  LRAMVA Summary'!E$55:E$56)*(MONTH($E35)-1)/12)*$H35</f>
        <v>67.409668746785897</v>
      </c>
      <c r="K35" s="232">
        <f>(SUM('1.  LRAMVA Summary'!F$52:F$54)+SUM('1.  LRAMVA Summary'!F$55:F$56)*(MONTH($E35)-1)/12)*$H35</f>
        <v>85.981337729838756</v>
      </c>
      <c r="L35" s="232">
        <f>(SUM('1.  LRAMVA Summary'!G$52:G$54)+SUM('1.  LRAMVA Summary'!G$55:G$56)*(MONTH($E35)-1)/12)*$H35</f>
        <v>4.8080391393489602E-2</v>
      </c>
      <c r="M35" s="232">
        <f>(SUM('1.  LRAMVA Summary'!H$52:H$54)+SUM('1.  LRAMVA Summary'!H$55:H$56)*(MONTH($E35)-1)/12)*$H35</f>
        <v>19.543053951086769</v>
      </c>
      <c r="N35" s="232">
        <f>(SUM('1.  LRAMVA Summary'!I$52:I$54)+SUM('1.  LRAMVA Summary'!I$55:I$56)*(MONTH($E35)-1)/12)*$H35</f>
        <v>18.406598578753616</v>
      </c>
      <c r="O35" s="232">
        <f>(SUM('1.  LRAMVA Summary'!J$52:J$54)+SUM('1.  LRAMVA Summary'!J$55:J$56)*(MONTH($E35)-1)/12)*$H35</f>
        <v>-1.6661563063130262E-3</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284.14455760469008</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101.07491329757686</v>
      </c>
      <c r="J36" s="232">
        <f>(SUM('1.  LRAMVA Summary'!E$52:E$54)+SUM('1.  LRAMVA Summary'!E$55:E$56)*(MONTH($E36)-1)/12)*$H36</f>
        <v>72.622462416122346</v>
      </c>
      <c r="K36" s="232">
        <f>(SUM('1.  LRAMVA Summary'!F$52:F$54)+SUM('1.  LRAMVA Summary'!F$55:F$56)*(MONTH($E36)-1)/12)*$H36</f>
        <v>94.644483986815516</v>
      </c>
      <c r="L36" s="232">
        <f>(SUM('1.  LRAMVA Summary'!G$52:G$54)+SUM('1.  LRAMVA Summary'!G$55:G$56)*(MONTH($E36)-1)/12)*$H36</f>
        <v>5.7696469672187521E-2</v>
      </c>
      <c r="M36" s="232">
        <f>(SUM('1.  LRAMVA Summary'!H$52:H$54)+SUM('1.  LRAMVA Summary'!H$55:H$56)*(MONTH($E36)-1)/12)*$H36</f>
        <v>21.238041406225992</v>
      </c>
      <c r="N36" s="232">
        <f>(SUM('1.  LRAMVA Summary'!I$52:I$54)+SUM('1.  LRAMVA Summary'!I$55:I$56)*(MONTH($E36)-1)/12)*$H36</f>
        <v>22.087918294504341</v>
      </c>
      <c r="O36" s="232">
        <f>(SUM('1.  LRAMVA Summary'!J$52:J$54)+SUM('1.  LRAMVA Summary'!J$55:J$56)*(MONTH($E36)-1)/12)*$H36</f>
        <v>-1.9993875675756315E-3</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311.72351648334967</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109.39234223201584</v>
      </c>
      <c r="J37" s="232">
        <f>(SUM('1.  LRAMVA Summary'!E$52:E$54)+SUM('1.  LRAMVA Summary'!E$55:E$56)*(MONTH($E37)-1)/12)*$H37</f>
        <v>77.835256085458795</v>
      </c>
      <c r="K37" s="232">
        <f>(SUM('1.  LRAMVA Summary'!F$52:F$54)+SUM('1.  LRAMVA Summary'!F$55:F$56)*(MONTH($E37)-1)/12)*$H37</f>
        <v>103.30763024379226</v>
      </c>
      <c r="L37" s="232">
        <f>(SUM('1.  LRAMVA Summary'!G$52:G$54)+SUM('1.  LRAMVA Summary'!G$55:G$56)*(MONTH($E37)-1)/12)*$H37</f>
        <v>6.7312547950885426E-2</v>
      </c>
      <c r="M37" s="232">
        <f>(SUM('1.  LRAMVA Summary'!H$52:H$54)+SUM('1.  LRAMVA Summary'!H$55:H$56)*(MONTH($E37)-1)/12)*$H37</f>
        <v>22.933028861365212</v>
      </c>
      <c r="N37" s="232">
        <f>(SUM('1.  LRAMVA Summary'!I$52:I$54)+SUM('1.  LRAMVA Summary'!I$55:I$56)*(MONTH($E37)-1)/12)*$H37</f>
        <v>25.769238010255062</v>
      </c>
      <c r="O37" s="232">
        <f>(SUM('1.  LRAMVA Summary'!J$52:J$54)+SUM('1.  LRAMVA Summary'!J$55:J$56)*(MONTH($E37)-1)/12)*$H37</f>
        <v>-2.3326188288382366E-3</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339.30247536200915</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117.70977116645483</v>
      </c>
      <c r="J38" s="232">
        <f>(SUM('1.  LRAMVA Summary'!E$52:E$54)+SUM('1.  LRAMVA Summary'!E$55:E$56)*(MONTH($E38)-1)/12)*$H38</f>
        <v>83.048049754795244</v>
      </c>
      <c r="K38" s="232">
        <f>(SUM('1.  LRAMVA Summary'!F$52:F$54)+SUM('1.  LRAMVA Summary'!F$55:F$56)*(MONTH($E38)-1)/12)*$H38</f>
        <v>111.97077650076902</v>
      </c>
      <c r="L38" s="232">
        <f>(SUM('1.  LRAMVA Summary'!G$52:G$54)+SUM('1.  LRAMVA Summary'!G$55:G$56)*(MONTH($E38)-1)/12)*$H38</f>
        <v>7.6928626229583352E-2</v>
      </c>
      <c r="M38" s="232">
        <f>(SUM('1.  LRAMVA Summary'!H$52:H$54)+SUM('1.  LRAMVA Summary'!H$55:H$56)*(MONTH($E38)-1)/12)*$H38</f>
        <v>24.628016316504429</v>
      </c>
      <c r="N38" s="232">
        <f>(SUM('1.  LRAMVA Summary'!I$52:I$54)+SUM('1.  LRAMVA Summary'!I$55:I$56)*(MONTH($E38)-1)/12)*$H38</f>
        <v>29.450557726005787</v>
      </c>
      <c r="O38" s="232">
        <f>(SUM('1.  LRAMVA Summary'!J$52:J$54)+SUM('1.  LRAMVA Summary'!J$55:J$56)*(MONTH($E38)-1)/12)*$H38</f>
        <v>-2.6658500901008417E-3</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366.8814342406688</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126.02720010089382</v>
      </c>
      <c r="J39" s="232">
        <f>(SUM('1.  LRAMVA Summary'!E$52:E$54)+SUM('1.  LRAMVA Summary'!E$55:E$56)*(MONTH($E39)-1)/12)*$H39</f>
        <v>88.260843424131707</v>
      </c>
      <c r="K39" s="232">
        <f>(SUM('1.  LRAMVA Summary'!F$52:F$54)+SUM('1.  LRAMVA Summary'!F$55:F$56)*(MONTH($E39)-1)/12)*$H39</f>
        <v>120.63392275774576</v>
      </c>
      <c r="L39" s="232">
        <f>(SUM('1.  LRAMVA Summary'!G$52:G$54)+SUM('1.  LRAMVA Summary'!G$55:G$56)*(MONTH($E39)-1)/12)*$H39</f>
        <v>8.6544704508281278E-2</v>
      </c>
      <c r="M39" s="232">
        <f>(SUM('1.  LRAMVA Summary'!H$52:H$54)+SUM('1.  LRAMVA Summary'!H$55:H$56)*(MONTH($E39)-1)/12)*$H39</f>
        <v>26.323003771643652</v>
      </c>
      <c r="N39" s="232">
        <f>(SUM('1.  LRAMVA Summary'!I$52:I$54)+SUM('1.  LRAMVA Summary'!I$55:I$56)*(MONTH($E39)-1)/12)*$H39</f>
        <v>33.131877441756508</v>
      </c>
      <c r="O39" s="232">
        <f>(SUM('1.  LRAMVA Summary'!J$52:J$54)+SUM('1.  LRAMVA Summary'!J$55:J$56)*(MONTH($E39)-1)/12)*$H39</f>
        <v>-2.9990813513634472E-3</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394.46039311932833</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134.34462903533279</v>
      </c>
      <c r="J40" s="232">
        <f>(SUM('1.  LRAMVA Summary'!E$52:E$54)+SUM('1.  LRAMVA Summary'!E$55:E$56)*(MONTH($E40)-1)/12)*$H40</f>
        <v>93.47363709346817</v>
      </c>
      <c r="K40" s="232">
        <f>(SUM('1.  LRAMVA Summary'!F$52:F$54)+SUM('1.  LRAMVA Summary'!F$55:F$56)*(MONTH($E40)-1)/12)*$H40</f>
        <v>129.29706901472255</v>
      </c>
      <c r="L40" s="232">
        <f>(SUM('1.  LRAMVA Summary'!G$52:G$54)+SUM('1.  LRAMVA Summary'!G$55:G$56)*(MONTH($E40)-1)/12)*$H40</f>
        <v>9.6160782786979204E-2</v>
      </c>
      <c r="M40" s="232">
        <f>(SUM('1.  LRAMVA Summary'!H$52:H$54)+SUM('1.  LRAMVA Summary'!H$55:H$56)*(MONTH($E40)-1)/12)*$H40</f>
        <v>28.017991226782872</v>
      </c>
      <c r="N40" s="232">
        <f>(SUM('1.  LRAMVA Summary'!I$52:I$54)+SUM('1.  LRAMVA Summary'!I$55:I$56)*(MONTH($E40)-1)/12)*$H40</f>
        <v>36.813197157507233</v>
      </c>
      <c r="O40" s="232">
        <f>(SUM('1.  LRAMVA Summary'!J$52:J$54)+SUM('1.  LRAMVA Summary'!J$55:J$56)*(MONTH($E40)-1)/12)*$H40</f>
        <v>-3.3323126126260524E-3</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422.03935199798804</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142.66205796977178</v>
      </c>
      <c r="J41" s="232">
        <f>(SUM('1.  LRAMVA Summary'!E$52:E$54)+SUM('1.  LRAMVA Summary'!E$55:E$56)*(MONTH($E41)-1)/12)*$H41</f>
        <v>98.686430762804591</v>
      </c>
      <c r="K41" s="232">
        <f>(SUM('1.  LRAMVA Summary'!F$52:F$54)+SUM('1.  LRAMVA Summary'!F$55:F$56)*(MONTH($E41)-1)/12)*$H41</f>
        <v>137.9602152716993</v>
      </c>
      <c r="L41" s="232">
        <f>(SUM('1.  LRAMVA Summary'!G$52:G$54)+SUM('1.  LRAMVA Summary'!G$55:G$56)*(MONTH($E41)-1)/12)*$H41</f>
        <v>0.10577686106567712</v>
      </c>
      <c r="M41" s="232">
        <f>(SUM('1.  LRAMVA Summary'!H$52:H$54)+SUM('1.  LRAMVA Summary'!H$55:H$56)*(MONTH($E41)-1)/12)*$H41</f>
        <v>29.712978681922092</v>
      </c>
      <c r="N41" s="232">
        <f>(SUM('1.  LRAMVA Summary'!I$52:I$54)+SUM('1.  LRAMVA Summary'!I$55:I$56)*(MONTH($E41)-1)/12)*$H41</f>
        <v>40.494516873257965</v>
      </c>
      <c r="O41" s="232">
        <f>(SUM('1.  LRAMVA Summary'!J$52:J$54)+SUM('1.  LRAMVA Summary'!J$55:J$56)*(MONTH($E41)-1)/12)*$H41</f>
        <v>-3.6655438738886579E-3</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449.61831087664757</v>
      </c>
    </row>
    <row r="42" spans="2:23" s="9" customFormat="1" ht="15.75" thickBot="1">
      <c r="B42" s="215" t="s">
        <v>80</v>
      </c>
      <c r="C42" s="235">
        <v>1.0999999999999999E-2</v>
      </c>
      <c r="D42" s="208"/>
      <c r="E42" s="218" t="s">
        <v>464</v>
      </c>
      <c r="F42" s="218"/>
      <c r="G42" s="219"/>
      <c r="H42" s="236"/>
      <c r="I42" s="221">
        <f>SUM(I29:I41)</f>
        <v>1444.4312542644741</v>
      </c>
      <c r="J42" s="221">
        <f t="shared" ref="J42:O42" si="6">SUM(J29:J41)</f>
        <v>1067.5941391780195</v>
      </c>
      <c r="K42" s="221">
        <f t="shared" si="6"/>
        <v>1318.4157657471781</v>
      </c>
      <c r="L42" s="221">
        <f t="shared" si="6"/>
        <v>0.63466116639406267</v>
      </c>
      <c r="M42" s="221">
        <f t="shared" si="6"/>
        <v>305.56121385852526</v>
      </c>
      <c r="N42" s="221">
        <f t="shared" si="6"/>
        <v>242.96710123954776</v>
      </c>
      <c r="O42" s="221">
        <f t="shared" si="6"/>
        <v>-2.1993263243331944E-2</v>
      </c>
      <c r="P42" s="221">
        <f t="shared" ref="P42:V42" si="7">SUM(P29:P41)</f>
        <v>0</v>
      </c>
      <c r="Q42" s="221">
        <f t="shared" si="7"/>
        <v>0</v>
      </c>
      <c r="R42" s="221">
        <f t="shared" si="7"/>
        <v>0</v>
      </c>
      <c r="S42" s="221">
        <f t="shared" si="7"/>
        <v>0</v>
      </c>
      <c r="T42" s="221">
        <f t="shared" si="7"/>
        <v>0</v>
      </c>
      <c r="U42" s="221">
        <f t="shared" si="7"/>
        <v>0</v>
      </c>
      <c r="V42" s="221">
        <f t="shared" si="7"/>
        <v>0</v>
      </c>
      <c r="W42" s="221">
        <f>SUM(W29:W41)</f>
        <v>4379.582142190895</v>
      </c>
    </row>
    <row r="43" spans="2:23" s="9" customFormat="1" ht="15.7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428</v>
      </c>
      <c r="F44" s="227"/>
      <c r="G44" s="228"/>
      <c r="H44" s="229"/>
      <c r="I44" s="230">
        <f t="shared" ref="I44:O44" si="8">I42+I43</f>
        <v>1444.4312542644741</v>
      </c>
      <c r="J44" s="230">
        <f t="shared" si="8"/>
        <v>1067.5941391780195</v>
      </c>
      <c r="K44" s="230">
        <f t="shared" si="8"/>
        <v>1318.4157657471781</v>
      </c>
      <c r="L44" s="230">
        <f t="shared" si="8"/>
        <v>0.63466116639406267</v>
      </c>
      <c r="M44" s="230">
        <f t="shared" si="8"/>
        <v>305.56121385852526</v>
      </c>
      <c r="N44" s="230">
        <f t="shared" si="8"/>
        <v>242.96710123954776</v>
      </c>
      <c r="O44" s="230">
        <f t="shared" si="8"/>
        <v>-2.1993263243331944E-2</v>
      </c>
      <c r="P44" s="230">
        <f t="shared" ref="P44:V44" si="9">P42+P43</f>
        <v>0</v>
      </c>
      <c r="Q44" s="230">
        <f t="shared" si="9"/>
        <v>0</v>
      </c>
      <c r="R44" s="230">
        <f t="shared" si="9"/>
        <v>0</v>
      </c>
      <c r="S44" s="230">
        <f t="shared" si="9"/>
        <v>0</v>
      </c>
      <c r="T44" s="230">
        <f t="shared" si="9"/>
        <v>0</v>
      </c>
      <c r="U44" s="230">
        <f t="shared" si="9"/>
        <v>0</v>
      </c>
      <c r="V44" s="230">
        <f t="shared" si="9"/>
        <v>0</v>
      </c>
      <c r="W44" s="230">
        <f>W42+W43</f>
        <v>4379.582142190895</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150.97948690421077</v>
      </c>
      <c r="J45" s="232">
        <f>(SUM('1.  LRAMVA Summary'!E$52:E$57)+SUM('1.  LRAMVA Summary'!E$58:E$59)*(MONTH($E45)-1)/12)*$H45</f>
        <v>103.89922443214105</v>
      </c>
      <c r="K45" s="232">
        <f>(SUM('1.  LRAMVA Summary'!F$52:F$57)+SUM('1.  LRAMVA Summary'!F$58:F$59)*(MONTH($E45)-1)/12)*$H45</f>
        <v>146.62336152867607</v>
      </c>
      <c r="L45" s="232">
        <f>(SUM('1.  LRAMVA Summary'!G$52:G$57)+SUM('1.  LRAMVA Summary'!G$58:G$59)*(MONTH($E45)-1)/12)*$H45</f>
        <v>0.11539293934437504</v>
      </c>
      <c r="M45" s="232">
        <f>(SUM('1.  LRAMVA Summary'!H$52:H$57)+SUM('1.  LRAMVA Summary'!H$58:H$59)*(MONTH($E45)-1)/12)*$H45</f>
        <v>31.407966137061312</v>
      </c>
      <c r="N45" s="232">
        <f>(SUM('1.  LRAMVA Summary'!I$52:I$57)+SUM('1.  LRAMVA Summary'!I$58:I$59)*(MONTH($E45)-1)/12)*$H45</f>
        <v>44.175836589008682</v>
      </c>
      <c r="O45" s="232">
        <f>(SUM('1.  LRAMVA Summary'!J$52:J$57)+SUM('1.  LRAMVA Summary'!J$58:J$59)*(MONTH($E45)-1)/12)*$H45</f>
        <v>-3.998775135151263E-3</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477.1972697553071</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164.85662641449943</v>
      </c>
      <c r="J46" s="232">
        <f>(SUM('1.  LRAMVA Summary'!E$52:E$57)+SUM('1.  LRAMVA Summary'!E$58:E$59)*(MONTH($E46)-1)/12)*$H46</f>
        <v>110.28234355902373</v>
      </c>
      <c r="K46" s="232">
        <f>(SUM('1.  LRAMVA Summary'!F$52:F$57)+SUM('1.  LRAMVA Summary'!F$58:F$59)*(MONTH($E46)-1)/12)*$H46</f>
        <v>163.91766185965673</v>
      </c>
      <c r="L46" s="232">
        <f>(SUM('1.  LRAMVA Summary'!G$52:G$57)+SUM('1.  LRAMVA Summary'!G$58:G$59)*(MONTH($E46)-1)/12)*$H46</f>
        <v>0.12498968422018843</v>
      </c>
      <c r="M46" s="232">
        <f>(SUM('1.  LRAMVA Summary'!H$52:H$57)+SUM('1.  LRAMVA Summary'!H$58:H$59)*(MONTH($E46)-1)/12)*$H46</f>
        <v>34.376874211195897</v>
      </c>
      <c r="N46" s="232">
        <f>(SUM('1.  LRAMVA Summary'!I$52:I$57)+SUM('1.  LRAMVA Summary'!I$58:I$59)*(MONTH($E46)-1)/12)*$H46</f>
        <v>50.68424459844536</v>
      </c>
      <c r="O46" s="232">
        <f>(SUM('1.  LRAMVA Summary'!J$52:J$57)+SUM('1.  LRAMVA Summary'!J$58:J$59)*(MONTH($E46)-1)/12)*$H46</f>
        <v>-4.3360666792437814E-3</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524.23840426036213</v>
      </c>
    </row>
    <row r="47" spans="2:23" s="9" customFormat="1">
      <c r="B47" s="215" t="s">
        <v>85</v>
      </c>
      <c r="C47" s="235">
        <v>1.0999999999999999E-2</v>
      </c>
      <c r="D47" s="208"/>
      <c r="E47" s="216">
        <v>41334</v>
      </c>
      <c r="F47" s="216" t="s">
        <v>180</v>
      </c>
      <c r="G47" s="217" t="s">
        <v>65</v>
      </c>
      <c r="H47" s="231">
        <f>C$23/12</f>
        <v>1.225E-3</v>
      </c>
      <c r="I47" s="232">
        <f>(SUM('1.  LRAMVA Summary'!D$52:D$57)+SUM('1.  LRAMVA Summary'!D$58:D$59)*(MONTH($E47)-1)/12)*$H47</f>
        <v>178.73376592478809</v>
      </c>
      <c r="J47" s="232">
        <f>(SUM('1.  LRAMVA Summary'!E$52:E$57)+SUM('1.  LRAMVA Summary'!E$58:E$59)*(MONTH($E47)-1)/12)*$H47</f>
        <v>116.66546268590638</v>
      </c>
      <c r="K47" s="232">
        <f>(SUM('1.  LRAMVA Summary'!F$52:F$57)+SUM('1.  LRAMVA Summary'!F$58:F$59)*(MONTH($E47)-1)/12)*$H47</f>
        <v>181.21196219063739</v>
      </c>
      <c r="L47" s="232">
        <f>(SUM('1.  LRAMVA Summary'!G$52:G$57)+SUM('1.  LRAMVA Summary'!G$58:G$59)*(MONTH($E47)-1)/12)*$H47</f>
        <v>0.13458642909600183</v>
      </c>
      <c r="M47" s="232">
        <f>(SUM('1.  LRAMVA Summary'!H$52:H$57)+SUM('1.  LRAMVA Summary'!H$58:H$59)*(MONTH($E47)-1)/12)*$H47</f>
        <v>37.345782285330486</v>
      </c>
      <c r="N47" s="232">
        <f>(SUM('1.  LRAMVA Summary'!I$52:I$57)+SUM('1.  LRAMVA Summary'!I$58:I$59)*(MONTH($E47)-1)/12)*$H47</f>
        <v>57.192652607882032</v>
      </c>
      <c r="O47" s="232">
        <f>(SUM('1.  LRAMVA Summary'!J$52:J$57)+SUM('1.  LRAMVA Summary'!J$58:J$59)*(MONTH($E47)-1)/12)*$H47</f>
        <v>-4.6733582233363007E-3</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571.27953876541699</v>
      </c>
    </row>
    <row r="48" spans="2:23" s="9" customFormat="1">
      <c r="B48" s="215" t="s">
        <v>86</v>
      </c>
      <c r="C48" s="235">
        <v>1.0999999999999999E-2</v>
      </c>
      <c r="D48" s="208"/>
      <c r="E48" s="216">
        <v>41365</v>
      </c>
      <c r="F48" s="216" t="s">
        <v>180</v>
      </c>
      <c r="G48" s="217" t="s">
        <v>66</v>
      </c>
      <c r="H48" s="234">
        <f>C$24/12</f>
        <v>1.225E-3</v>
      </c>
      <c r="I48" s="232">
        <f>(SUM('1.  LRAMVA Summary'!D$52:D$57)+SUM('1.  LRAMVA Summary'!D$58:D$59)*(MONTH($E48)-1)/12)*$H48</f>
        <v>192.61090543507675</v>
      </c>
      <c r="J48" s="232">
        <f>(SUM('1.  LRAMVA Summary'!E$52:E$57)+SUM('1.  LRAMVA Summary'!E$58:E$59)*(MONTH($E48)-1)/12)*$H48</f>
        <v>123.04858181278904</v>
      </c>
      <c r="K48" s="232">
        <f>(SUM('1.  LRAMVA Summary'!F$52:F$57)+SUM('1.  LRAMVA Summary'!F$58:F$59)*(MONTH($E48)-1)/12)*$H48</f>
        <v>198.50626252161805</v>
      </c>
      <c r="L48" s="232">
        <f>(SUM('1.  LRAMVA Summary'!G$52:G$57)+SUM('1.  LRAMVA Summary'!G$58:G$59)*(MONTH($E48)-1)/12)*$H48</f>
        <v>0.14418317397181521</v>
      </c>
      <c r="M48" s="232">
        <f>(SUM('1.  LRAMVA Summary'!H$52:H$57)+SUM('1.  LRAMVA Summary'!H$58:H$59)*(MONTH($E48)-1)/12)*$H48</f>
        <v>40.314690359465075</v>
      </c>
      <c r="N48" s="232">
        <f>(SUM('1.  LRAMVA Summary'!I$52:I$57)+SUM('1.  LRAMVA Summary'!I$58:I$59)*(MONTH($E48)-1)/12)*$H48</f>
        <v>63.70106061731871</v>
      </c>
      <c r="O48" s="232">
        <f>(SUM('1.  LRAMVA Summary'!J$52:J$57)+SUM('1.  LRAMVA Summary'!J$58:J$59)*(MONTH($E48)-1)/12)*$H48</f>
        <v>-5.0106497674288191E-3</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618.32067327047207</v>
      </c>
    </row>
    <row r="49" spans="1:23" s="9" customFormat="1">
      <c r="B49" s="215" t="s">
        <v>87</v>
      </c>
      <c r="C49" s="235">
        <v>1.0999999999999999E-2</v>
      </c>
      <c r="D49" s="208"/>
      <c r="E49" s="216">
        <v>41395</v>
      </c>
      <c r="F49" s="216" t="s">
        <v>180</v>
      </c>
      <c r="G49" s="217" t="s">
        <v>66</v>
      </c>
      <c r="H49" s="231">
        <f>C$24/12</f>
        <v>1.225E-3</v>
      </c>
      <c r="I49" s="232">
        <f>(SUM('1.  LRAMVA Summary'!D$52:D$57)+SUM('1.  LRAMVA Summary'!D$58:D$59)*(MONTH($E49)-1)/12)*$H49</f>
        <v>206.4880449453654</v>
      </c>
      <c r="J49" s="232">
        <f>(SUM('1.  LRAMVA Summary'!E$52:E$57)+SUM('1.  LRAMVA Summary'!E$58:E$59)*(MONTH($E49)-1)/12)*$H49</f>
        <v>129.43170093967169</v>
      </c>
      <c r="K49" s="232">
        <f>(SUM('1.  LRAMVA Summary'!F$52:F$57)+SUM('1.  LRAMVA Summary'!F$58:F$59)*(MONTH($E49)-1)/12)*$H49</f>
        <v>215.80056285259874</v>
      </c>
      <c r="L49" s="232">
        <f>(SUM('1.  LRAMVA Summary'!G$52:G$57)+SUM('1.  LRAMVA Summary'!G$58:G$59)*(MONTH($E49)-1)/12)*$H49</f>
        <v>0.15377991884762859</v>
      </c>
      <c r="M49" s="232">
        <f>(SUM('1.  LRAMVA Summary'!H$52:H$57)+SUM('1.  LRAMVA Summary'!H$58:H$59)*(MONTH($E49)-1)/12)*$H49</f>
        <v>43.283598433599664</v>
      </c>
      <c r="N49" s="232">
        <f>(SUM('1.  LRAMVA Summary'!I$52:I$57)+SUM('1.  LRAMVA Summary'!I$58:I$59)*(MONTH($E49)-1)/12)*$H49</f>
        <v>70.209468626755381</v>
      </c>
      <c r="O49" s="232">
        <f>(SUM('1.  LRAMVA Summary'!J$52:J$57)+SUM('1.  LRAMVA Summary'!J$58:J$59)*(MONTH($E49)-1)/12)*$H49</f>
        <v>-5.3479413115213375E-3</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665.36180777552693</v>
      </c>
    </row>
    <row r="50" spans="1:23" s="9" customFormat="1">
      <c r="B50" s="215" t="s">
        <v>88</v>
      </c>
      <c r="C50" s="235">
        <v>1.0999999999999999E-2</v>
      </c>
      <c r="D50" s="208"/>
      <c r="E50" s="216">
        <v>41426</v>
      </c>
      <c r="F50" s="216" t="s">
        <v>180</v>
      </c>
      <c r="G50" s="217" t="s">
        <v>66</v>
      </c>
      <c r="H50" s="231">
        <f>C$24/12</f>
        <v>1.225E-3</v>
      </c>
      <c r="I50" s="232">
        <f>(SUM('1.  LRAMVA Summary'!D$52:D$57)+SUM('1.  LRAMVA Summary'!D$58:D$59)*(MONTH($E50)-1)/12)*$H50</f>
        <v>220.36518445565406</v>
      </c>
      <c r="J50" s="232">
        <f>(SUM('1.  LRAMVA Summary'!E$52:E$57)+SUM('1.  LRAMVA Summary'!E$58:E$59)*(MONTH($E50)-1)/12)*$H50</f>
        <v>135.81482006655435</v>
      </c>
      <c r="K50" s="232">
        <f>(SUM('1.  LRAMVA Summary'!F$52:F$57)+SUM('1.  LRAMVA Summary'!F$58:F$59)*(MONTH($E50)-1)/12)*$H50</f>
        <v>233.09486318357943</v>
      </c>
      <c r="L50" s="232">
        <f>(SUM('1.  LRAMVA Summary'!G$52:G$57)+SUM('1.  LRAMVA Summary'!G$58:G$59)*(MONTH($E50)-1)/12)*$H50</f>
        <v>0.16337666372344198</v>
      </c>
      <c r="M50" s="232">
        <f>(SUM('1.  LRAMVA Summary'!H$52:H$57)+SUM('1.  LRAMVA Summary'!H$58:H$59)*(MONTH($E50)-1)/12)*$H50</f>
        <v>46.252506507734253</v>
      </c>
      <c r="N50" s="232">
        <f>(SUM('1.  LRAMVA Summary'!I$52:I$57)+SUM('1.  LRAMVA Summary'!I$58:I$59)*(MONTH($E50)-1)/12)*$H50</f>
        <v>76.717876636192059</v>
      </c>
      <c r="O50" s="232">
        <f>(SUM('1.  LRAMVA Summary'!J$52:J$57)+SUM('1.  LRAMVA Summary'!J$58:J$59)*(MONTH($E50)-1)/12)*$H50</f>
        <v>-5.6852328556138559E-3</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712.40294228058178</v>
      </c>
    </row>
    <row r="51" spans="1:23" s="9" customFormat="1">
      <c r="B51" s="215" t="s">
        <v>89</v>
      </c>
      <c r="C51" s="235">
        <v>1.0999999999999999E-2</v>
      </c>
      <c r="D51" s="208"/>
      <c r="E51" s="216">
        <v>41456</v>
      </c>
      <c r="F51" s="216" t="s">
        <v>180</v>
      </c>
      <c r="G51" s="217" t="s">
        <v>68</v>
      </c>
      <c r="H51" s="234">
        <f>C$25/12</f>
        <v>1.225E-3</v>
      </c>
      <c r="I51" s="232">
        <f>(SUM('1.  LRAMVA Summary'!D$52:D$57)+SUM('1.  LRAMVA Summary'!D$58:D$59)*(MONTH($E51)-1)/12)*$H51</f>
        <v>234.24232396594269</v>
      </c>
      <c r="J51" s="232">
        <f>(SUM('1.  LRAMVA Summary'!E$52:E$57)+SUM('1.  LRAMVA Summary'!E$58:E$59)*(MONTH($E51)-1)/12)*$H51</f>
        <v>142.19793919343701</v>
      </c>
      <c r="K51" s="232">
        <f>(SUM('1.  LRAMVA Summary'!F$52:F$57)+SUM('1.  LRAMVA Summary'!F$58:F$59)*(MONTH($E51)-1)/12)*$H51</f>
        <v>250.38916351456007</v>
      </c>
      <c r="L51" s="232">
        <f>(SUM('1.  LRAMVA Summary'!G$52:G$57)+SUM('1.  LRAMVA Summary'!G$58:G$59)*(MONTH($E51)-1)/12)*$H51</f>
        <v>0.17297340859925536</v>
      </c>
      <c r="M51" s="232">
        <f>(SUM('1.  LRAMVA Summary'!H$52:H$57)+SUM('1.  LRAMVA Summary'!H$58:H$59)*(MONTH($E51)-1)/12)*$H51</f>
        <v>49.221414581868849</v>
      </c>
      <c r="N51" s="232">
        <f>(SUM('1.  LRAMVA Summary'!I$52:I$57)+SUM('1.  LRAMVA Summary'!I$58:I$59)*(MONTH($E51)-1)/12)*$H51</f>
        <v>83.226284645628752</v>
      </c>
      <c r="O51" s="232">
        <f>(SUM('1.  LRAMVA Summary'!J$52:J$57)+SUM('1.  LRAMVA Summary'!J$58:J$59)*(MONTH($E51)-1)/12)*$H51</f>
        <v>-6.0225243997063752E-3</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759.44407678563698</v>
      </c>
    </row>
    <row r="52" spans="1:23" s="9" customFormat="1">
      <c r="B52" s="215" t="s">
        <v>91</v>
      </c>
      <c r="C52" s="235">
        <v>1.0999999999999999E-2</v>
      </c>
      <c r="D52" s="208"/>
      <c r="E52" s="216">
        <v>41487</v>
      </c>
      <c r="F52" s="216" t="s">
        <v>180</v>
      </c>
      <c r="G52" s="217" t="s">
        <v>68</v>
      </c>
      <c r="H52" s="231">
        <f>C$25/12</f>
        <v>1.225E-3</v>
      </c>
      <c r="I52" s="232">
        <f>(SUM('1.  LRAMVA Summary'!D$52:D$57)+SUM('1.  LRAMVA Summary'!D$58:D$59)*(MONTH($E52)-1)/12)*$H52</f>
        <v>248.11946347623135</v>
      </c>
      <c r="J52" s="232">
        <f>(SUM('1.  LRAMVA Summary'!E$52:E$57)+SUM('1.  LRAMVA Summary'!E$58:E$59)*(MONTH($E52)-1)/12)*$H52</f>
        <v>148.58105832031964</v>
      </c>
      <c r="K52" s="232">
        <f>(SUM('1.  LRAMVA Summary'!F$52:F$57)+SUM('1.  LRAMVA Summary'!F$58:F$59)*(MONTH($E52)-1)/12)*$H52</f>
        <v>267.6834638455407</v>
      </c>
      <c r="L52" s="232">
        <f>(SUM('1.  LRAMVA Summary'!G$52:G$57)+SUM('1.  LRAMVA Summary'!G$58:G$59)*(MONTH($E52)-1)/12)*$H52</f>
        <v>0.18257015347506875</v>
      </c>
      <c r="M52" s="232">
        <f>(SUM('1.  LRAMVA Summary'!H$52:H$57)+SUM('1.  LRAMVA Summary'!H$58:H$59)*(MONTH($E52)-1)/12)*$H52</f>
        <v>52.190322656003431</v>
      </c>
      <c r="N52" s="232">
        <f>(SUM('1.  LRAMVA Summary'!I$52:I$57)+SUM('1.  LRAMVA Summary'!I$58:I$59)*(MONTH($E52)-1)/12)*$H52</f>
        <v>89.734692655065402</v>
      </c>
      <c r="O52" s="232">
        <f>(SUM('1.  LRAMVA Summary'!J$52:J$57)+SUM('1.  LRAMVA Summary'!J$58:J$59)*(MONTH($E52)-1)/12)*$H52</f>
        <v>-6.3598159437988945E-3</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806.48521129069172</v>
      </c>
    </row>
    <row r="53" spans="1:23" s="9" customFormat="1">
      <c r="B53" s="215" t="s">
        <v>90</v>
      </c>
      <c r="C53" s="235">
        <v>1.0999999999999999E-2</v>
      </c>
      <c r="D53" s="208"/>
      <c r="E53" s="216">
        <v>41518</v>
      </c>
      <c r="F53" s="216" t="s">
        <v>180</v>
      </c>
      <c r="G53" s="217" t="s">
        <v>68</v>
      </c>
      <c r="H53" s="231">
        <f>C$25/12</f>
        <v>1.225E-3</v>
      </c>
      <c r="I53" s="232">
        <f>(SUM('1.  LRAMVA Summary'!D$52:D$57)+SUM('1.  LRAMVA Summary'!D$58:D$59)*(MONTH($E53)-1)/12)*$H53</f>
        <v>261.99660298652003</v>
      </c>
      <c r="J53" s="232">
        <f>(SUM('1.  LRAMVA Summary'!E$52:E$57)+SUM('1.  LRAMVA Summary'!E$58:E$59)*(MONTH($E53)-1)/12)*$H53</f>
        <v>154.96417744720233</v>
      </c>
      <c r="K53" s="232">
        <f>(SUM('1.  LRAMVA Summary'!F$52:F$57)+SUM('1.  LRAMVA Summary'!F$58:F$59)*(MONTH($E53)-1)/12)*$H53</f>
        <v>284.97776417652142</v>
      </c>
      <c r="L53" s="232">
        <f>(SUM('1.  LRAMVA Summary'!G$52:G$57)+SUM('1.  LRAMVA Summary'!G$58:G$59)*(MONTH($E53)-1)/12)*$H53</f>
        <v>0.19216689835088216</v>
      </c>
      <c r="M53" s="232">
        <f>(SUM('1.  LRAMVA Summary'!H$52:H$57)+SUM('1.  LRAMVA Summary'!H$58:H$59)*(MONTH($E53)-1)/12)*$H53</f>
        <v>55.15923073013802</v>
      </c>
      <c r="N53" s="232">
        <f>(SUM('1.  LRAMVA Summary'!I$52:I$57)+SUM('1.  LRAMVA Summary'!I$58:I$59)*(MONTH($E53)-1)/12)*$H53</f>
        <v>96.243100664502094</v>
      </c>
      <c r="O53" s="232">
        <f>(SUM('1.  LRAMVA Summary'!J$52:J$57)+SUM('1.  LRAMVA Summary'!J$58:J$59)*(MONTH($E53)-1)/12)*$H53</f>
        <v>-6.6971074878914121E-3</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853.52634579574692</v>
      </c>
    </row>
    <row r="54" spans="1:23" s="9" customFormat="1">
      <c r="B54" s="237" t="s">
        <v>92</v>
      </c>
      <c r="C54" s="238">
        <v>1.0999999999999999E-2</v>
      </c>
      <c r="D54" s="208"/>
      <c r="E54" s="216">
        <v>41548</v>
      </c>
      <c r="F54" s="216" t="s">
        <v>180</v>
      </c>
      <c r="G54" s="217" t="s">
        <v>69</v>
      </c>
      <c r="H54" s="234">
        <f>C$26/12</f>
        <v>1.225E-3</v>
      </c>
      <c r="I54" s="232">
        <f>(SUM('1.  LRAMVA Summary'!D$52:D$57)+SUM('1.  LRAMVA Summary'!D$58:D$59)*(MONTH($E54)-1)/12)*$H54</f>
        <v>275.87374249680863</v>
      </c>
      <c r="J54" s="232">
        <f>(SUM('1.  LRAMVA Summary'!E$52:E$57)+SUM('1.  LRAMVA Summary'!E$58:E$59)*(MONTH($E54)-1)/12)*$H54</f>
        <v>161.34729657408499</v>
      </c>
      <c r="K54" s="232">
        <f>(SUM('1.  LRAMVA Summary'!F$52:F$57)+SUM('1.  LRAMVA Summary'!F$58:F$59)*(MONTH($E54)-1)/12)*$H54</f>
        <v>302.27206450750208</v>
      </c>
      <c r="L54" s="232">
        <f>(SUM('1.  LRAMVA Summary'!G$52:G$57)+SUM('1.  LRAMVA Summary'!G$58:G$59)*(MONTH($E54)-1)/12)*$H54</f>
        <v>0.20176364322669554</v>
      </c>
      <c r="M54" s="232">
        <f>(SUM('1.  LRAMVA Summary'!H$52:H$57)+SUM('1.  LRAMVA Summary'!H$58:H$59)*(MONTH($E54)-1)/12)*$H54</f>
        <v>58.128138804272609</v>
      </c>
      <c r="N54" s="232">
        <f>(SUM('1.  LRAMVA Summary'!I$52:I$57)+SUM('1.  LRAMVA Summary'!I$58:I$59)*(MONTH($E54)-1)/12)*$H54</f>
        <v>102.75150867393877</v>
      </c>
      <c r="O54" s="232">
        <f>(SUM('1.  LRAMVA Summary'!J$52:J$57)+SUM('1.  LRAMVA Summary'!J$58:J$59)*(MONTH($E54)-1)/12)*$H54</f>
        <v>-7.0343990319839313E-3</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900.56748030080178</v>
      </c>
    </row>
    <row r="55" spans="1:23" s="9" customFormat="1">
      <c r="D55" s="208"/>
      <c r="E55" s="216">
        <v>41579</v>
      </c>
      <c r="F55" s="216" t="s">
        <v>180</v>
      </c>
      <c r="G55" s="217" t="s">
        <v>69</v>
      </c>
      <c r="H55" s="231">
        <f>C$26/12</f>
        <v>1.225E-3</v>
      </c>
      <c r="I55" s="232">
        <f>(SUM('1.  LRAMVA Summary'!D$52:D$57)+SUM('1.  LRAMVA Summary'!D$58:D$59)*(MONTH($E55)-1)/12)*$H55</f>
        <v>289.75088200709729</v>
      </c>
      <c r="J55" s="232">
        <f>(SUM('1.  LRAMVA Summary'!E$52:E$57)+SUM('1.  LRAMVA Summary'!E$58:E$59)*(MONTH($E55)-1)/12)*$H55</f>
        <v>167.73041570096765</v>
      </c>
      <c r="K55" s="232">
        <f>(SUM('1.  LRAMVA Summary'!F$52:F$57)+SUM('1.  LRAMVA Summary'!F$58:F$59)*(MONTH($E55)-1)/12)*$H55</f>
        <v>319.56636483848274</v>
      </c>
      <c r="L55" s="232">
        <f>(SUM('1.  LRAMVA Summary'!G$52:G$57)+SUM('1.  LRAMVA Summary'!G$58:G$59)*(MONTH($E55)-1)/12)*$H55</f>
        <v>0.2113603881025089</v>
      </c>
      <c r="M55" s="232">
        <f>(SUM('1.  LRAMVA Summary'!H$52:H$57)+SUM('1.  LRAMVA Summary'!H$58:H$59)*(MONTH($E55)-1)/12)*$H55</f>
        <v>61.097046878407198</v>
      </c>
      <c r="N55" s="232">
        <f>(SUM('1.  LRAMVA Summary'!I$52:I$57)+SUM('1.  LRAMVA Summary'!I$58:I$59)*(MONTH($E55)-1)/12)*$H55</f>
        <v>109.25991668337545</v>
      </c>
      <c r="O55" s="232">
        <f>(SUM('1.  LRAMVA Summary'!J$52:J$57)+SUM('1.  LRAMVA Summary'!J$58:J$59)*(MONTH($E55)-1)/12)*$H55</f>
        <v>-7.3716905760764506E-3</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947.60861480585686</v>
      </c>
    </row>
    <row r="56" spans="1:23" s="9" customFormat="1" ht="15.75">
      <c r="B56" s="185" t="s">
        <v>183</v>
      </c>
      <c r="C56" s="27"/>
      <c r="D56" s="208"/>
      <c r="E56" s="216">
        <v>41609</v>
      </c>
      <c r="F56" s="216" t="s">
        <v>180</v>
      </c>
      <c r="G56" s="217" t="s">
        <v>69</v>
      </c>
      <c r="H56" s="231">
        <f>C$26/12</f>
        <v>1.225E-3</v>
      </c>
      <c r="I56" s="232">
        <f>(SUM('1.  LRAMVA Summary'!D$52:D$57)+SUM('1.  LRAMVA Summary'!D$58:D$59)*(MONTH($E56)-1)/12)*$H56</f>
        <v>303.62802151738595</v>
      </c>
      <c r="J56" s="232">
        <f>(SUM('1.  LRAMVA Summary'!E$52:E$57)+SUM('1.  LRAMVA Summary'!E$58:E$59)*(MONTH($E56)-1)/12)*$H56</f>
        <v>174.11353482785029</v>
      </c>
      <c r="K56" s="232">
        <f>(SUM('1.  LRAMVA Summary'!F$52:F$57)+SUM('1.  LRAMVA Summary'!F$58:F$59)*(MONTH($E56)-1)/12)*$H56</f>
        <v>336.86066516946346</v>
      </c>
      <c r="L56" s="232">
        <f>(SUM('1.  LRAMVA Summary'!G$52:G$57)+SUM('1.  LRAMVA Summary'!G$58:G$59)*(MONTH($E56)-1)/12)*$H56</f>
        <v>0.22095713297832231</v>
      </c>
      <c r="M56" s="232">
        <f>(SUM('1.  LRAMVA Summary'!H$52:H$57)+SUM('1.  LRAMVA Summary'!H$58:H$59)*(MONTH($E56)-1)/12)*$H56</f>
        <v>64.065954952541787</v>
      </c>
      <c r="N56" s="232">
        <f>(SUM('1.  LRAMVA Summary'!I$52:I$57)+SUM('1.  LRAMVA Summary'!I$58:I$59)*(MONTH($E56)-1)/12)*$H56</f>
        <v>115.76832469281213</v>
      </c>
      <c r="O56" s="232">
        <f>(SUM('1.  LRAMVA Summary'!J$52:J$57)+SUM('1.  LRAMVA Summary'!J$58:J$59)*(MONTH($E56)-1)/12)*$H56</f>
        <v>-7.7089821201689682E-3</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994.64974931091183</v>
      </c>
    </row>
    <row r="57" spans="1:23" s="9" customFormat="1" ht="15.75" thickBot="1">
      <c r="B57" s="27"/>
      <c r="C57" s="27"/>
      <c r="D57" s="208"/>
      <c r="E57" s="218" t="s">
        <v>465</v>
      </c>
      <c r="F57" s="218"/>
      <c r="G57" s="219"/>
      <c r="H57" s="220"/>
      <c r="I57" s="221">
        <f>SUM(I44:I56)</f>
        <v>4172.0763047940536</v>
      </c>
      <c r="J57" s="221">
        <f t="shared" ref="J57:O57" si="11">SUM(J44:J56)</f>
        <v>2735.6706947379671</v>
      </c>
      <c r="K57" s="221">
        <f t="shared" si="11"/>
        <v>4219.3199259360154</v>
      </c>
      <c r="L57" s="221">
        <f t="shared" si="11"/>
        <v>2.6527616003302463</v>
      </c>
      <c r="M57" s="221">
        <f t="shared" si="11"/>
        <v>878.40474039614389</v>
      </c>
      <c r="N57" s="221">
        <f t="shared" si="11"/>
        <v>1202.6320689304725</v>
      </c>
      <c r="O57" s="221">
        <f t="shared" si="11"/>
        <v>-9.2239806775253341E-2</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13210.664256588207</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4172.0763047940536</v>
      </c>
      <c r="J59" s="230">
        <f t="shared" si="13"/>
        <v>2735.6706947379671</v>
      </c>
      <c r="K59" s="230">
        <f t="shared" si="13"/>
        <v>4219.3199259360154</v>
      </c>
      <c r="L59" s="230">
        <f t="shared" si="13"/>
        <v>2.6527616003302463</v>
      </c>
      <c r="M59" s="230">
        <f t="shared" si="13"/>
        <v>878.40474039614389</v>
      </c>
      <c r="N59" s="230">
        <f t="shared" si="13"/>
        <v>1202.6320689304725</v>
      </c>
      <c r="O59" s="230">
        <f t="shared" si="13"/>
        <v>-9.2239806775253341E-2</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13210.664256588207</v>
      </c>
    </row>
    <row r="60" spans="1:23" s="9" customFormat="1">
      <c r="D60" s="208"/>
      <c r="E60" s="216">
        <v>41640</v>
      </c>
      <c r="F60" s="216" t="s">
        <v>181</v>
      </c>
      <c r="G60" s="217" t="s">
        <v>65</v>
      </c>
      <c r="H60" s="234">
        <f>C$27/12</f>
        <v>1.225E-3</v>
      </c>
      <c r="I60" s="232">
        <f>(SUM('1.  LRAMVA Summary'!D$52:D$60)+SUM('1.  LRAMVA Summary'!D$61:D$62)*(MONTH($E60)-1)/12)*$H60</f>
        <v>317.5051610276746</v>
      </c>
      <c r="J60" s="232">
        <f>(SUM('1.  LRAMVA Summary'!E$52:E$60)+SUM('1.  LRAMVA Summary'!E$61:E$62)*(MONTH($E60)-1)/12)*$H60</f>
        <v>180.49665395473295</v>
      </c>
      <c r="K60" s="232">
        <f>(SUM('1.  LRAMVA Summary'!F$52:F$60)+SUM('1.  LRAMVA Summary'!F$61:F$62)*(MONTH($E60)-1)/12)*$H60</f>
        <v>354.15496550044412</v>
      </c>
      <c r="L60" s="232">
        <f>(SUM('1.  LRAMVA Summary'!G$52:G$60)+SUM('1.  LRAMVA Summary'!G$61:G$62)*(MONTH($E60)-1)/12)*$H60</f>
        <v>0.2305538778541357</v>
      </c>
      <c r="M60" s="232">
        <f>(SUM('1.  LRAMVA Summary'!H$52:H$60)+SUM('1.  LRAMVA Summary'!H$61:H$62)*(MONTH($E60)-1)/12)*$H60</f>
        <v>67.034863026676376</v>
      </c>
      <c r="N60" s="232">
        <f>(SUM('1.  LRAMVA Summary'!I$52:I$60)+SUM('1.  LRAMVA Summary'!I$61:I$62)*(MONTH($E60)-1)/12)*$H60</f>
        <v>122.27673270224881</v>
      </c>
      <c r="O60" s="232">
        <f>(SUM('1.  LRAMVA Summary'!J$52:J$60)+SUM('1.  LRAMVA Summary'!J$61:J$62)*(MONTH($E60)-1)/12)*$H60</f>
        <v>-8.0462736642614874E-3</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1041.6908838159668</v>
      </c>
    </row>
    <row r="61" spans="1:23" s="9" customFormat="1">
      <c r="A61" s="28"/>
      <c r="E61" s="216">
        <v>41671</v>
      </c>
      <c r="F61" s="216" t="s">
        <v>181</v>
      </c>
      <c r="G61" s="217" t="s">
        <v>65</v>
      </c>
      <c r="H61" s="231">
        <f>C$27/12</f>
        <v>1.225E-3</v>
      </c>
      <c r="I61" s="232">
        <f>(SUM('1.  LRAMVA Summary'!D$52:D$60)+SUM('1.  LRAMVA Summary'!D$61:D$62)*(MONTH($E61)-1)/12)*$H61</f>
        <v>339.33877194504862</v>
      </c>
      <c r="J61" s="232">
        <f>(SUM('1.  LRAMVA Summary'!E$52:E$60)+SUM('1.  LRAMVA Summary'!E$61:E$62)*(MONTH($E61)-1)/12)*$H61</f>
        <v>188.56787138729064</v>
      </c>
      <c r="K61" s="232">
        <f>(SUM('1.  LRAMVA Summary'!F$52:F$60)+SUM('1.  LRAMVA Summary'!F$61:F$62)*(MONTH($E61)-1)/12)*$H61</f>
        <v>380.02004538419516</v>
      </c>
      <c r="L61" s="232">
        <f>(SUM('1.  LRAMVA Summary'!G$52:G$60)+SUM('1.  LRAMVA Summary'!G$61:G$62)*(MONTH($E61)-1)/12)*$H61</f>
        <v>0.25834954385762687</v>
      </c>
      <c r="M61" s="232">
        <f>(SUM('1.  LRAMVA Summary'!H$52:H$60)+SUM('1.  LRAMVA Summary'!H$61:H$62)*(MONTH($E61)-1)/12)*$H61</f>
        <v>70.604374182101211</v>
      </c>
      <c r="N61" s="232">
        <f>(SUM('1.  LRAMVA Summary'!I$52:I$60)+SUM('1.  LRAMVA Summary'!I$61:I$62)*(MONTH($E61)-1)/12)*$H61</f>
        <v>129.40878553511675</v>
      </c>
      <c r="O61" s="232">
        <f>(SUM('1.  LRAMVA Summary'!J$52:J$60)+SUM('1.  LRAMVA Summary'!J$61:J$62)*(MONTH($E61)-1)/12)*$H61</f>
        <v>-8.3753731459618869E-3</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1108.1898226044641</v>
      </c>
    </row>
    <row r="62" spans="1:23" s="9" customFormat="1">
      <c r="B62" s="68"/>
      <c r="E62" s="216">
        <v>41699</v>
      </c>
      <c r="F62" s="216" t="s">
        <v>181</v>
      </c>
      <c r="G62" s="217" t="s">
        <v>65</v>
      </c>
      <c r="H62" s="231">
        <f>C$27/12</f>
        <v>1.225E-3</v>
      </c>
      <c r="I62" s="232">
        <f>(SUM('1.  LRAMVA Summary'!D$52:D$60)+SUM('1.  LRAMVA Summary'!D$61:D$62)*(MONTH($E62)-1)/12)*$H62</f>
        <v>361.17238286242258</v>
      </c>
      <c r="J62" s="232">
        <f>(SUM('1.  LRAMVA Summary'!E$52:E$60)+SUM('1.  LRAMVA Summary'!E$61:E$62)*(MONTH($E62)-1)/12)*$H62</f>
        <v>196.6390888198483</v>
      </c>
      <c r="K62" s="232">
        <f>(SUM('1.  LRAMVA Summary'!F$52:F$60)+SUM('1.  LRAMVA Summary'!F$61:F$62)*(MONTH($E62)-1)/12)*$H62</f>
        <v>405.88512526794625</v>
      </c>
      <c r="L62" s="232">
        <f>(SUM('1.  LRAMVA Summary'!G$52:G$60)+SUM('1.  LRAMVA Summary'!G$61:G$62)*(MONTH($E62)-1)/12)*$H62</f>
        <v>0.28614520986111797</v>
      </c>
      <c r="M62" s="232">
        <f>(SUM('1.  LRAMVA Summary'!H$52:H$60)+SUM('1.  LRAMVA Summary'!H$61:H$62)*(MONTH($E62)-1)/12)*$H62</f>
        <v>74.173885337526059</v>
      </c>
      <c r="N62" s="232">
        <f>(SUM('1.  LRAMVA Summary'!I$52:I$60)+SUM('1.  LRAMVA Summary'!I$61:I$62)*(MONTH($E62)-1)/12)*$H62</f>
        <v>136.54083836798469</v>
      </c>
      <c r="O62" s="232">
        <f>(SUM('1.  LRAMVA Summary'!J$52:J$60)+SUM('1.  LRAMVA Summary'!J$61:J$62)*(MONTH($E62)-1)/12)*$H62</f>
        <v>-8.7044726276622846E-3</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1174.6887613929614</v>
      </c>
    </row>
    <row r="63" spans="1:23" s="9" customFormat="1">
      <c r="B63" s="68"/>
      <c r="E63" s="216">
        <v>41730</v>
      </c>
      <c r="F63" s="216" t="s">
        <v>181</v>
      </c>
      <c r="G63" s="217" t="s">
        <v>66</v>
      </c>
      <c r="H63" s="234">
        <f>C$28/12</f>
        <v>1.225E-3</v>
      </c>
      <c r="I63" s="232">
        <f>(SUM('1.  LRAMVA Summary'!D$52:D$60)+SUM('1.  LRAMVA Summary'!D$61:D$62)*(MONTH($E63)-1)/12)*$H63</f>
        <v>383.00599377979654</v>
      </c>
      <c r="J63" s="232">
        <f>(SUM('1.  LRAMVA Summary'!E$52:E$60)+SUM('1.  LRAMVA Summary'!E$61:E$62)*(MONTH($E63)-1)/12)*$H63</f>
        <v>204.71030625240599</v>
      </c>
      <c r="K63" s="232">
        <f>(SUM('1.  LRAMVA Summary'!F$52:F$60)+SUM('1.  LRAMVA Summary'!F$61:F$62)*(MONTH($E63)-1)/12)*$H63</f>
        <v>431.75020515169729</v>
      </c>
      <c r="L63" s="232">
        <f>(SUM('1.  LRAMVA Summary'!G$52:G$60)+SUM('1.  LRAMVA Summary'!G$61:G$62)*(MONTH($E63)-1)/12)*$H63</f>
        <v>0.31394087586460911</v>
      </c>
      <c r="M63" s="232">
        <f>(SUM('1.  LRAMVA Summary'!H$52:H$60)+SUM('1.  LRAMVA Summary'!H$61:H$62)*(MONTH($E63)-1)/12)*$H63</f>
        <v>77.743396492950907</v>
      </c>
      <c r="N63" s="232">
        <f>(SUM('1.  LRAMVA Summary'!I$52:I$60)+SUM('1.  LRAMVA Summary'!I$61:I$62)*(MONTH($E63)-1)/12)*$H63</f>
        <v>143.67289120085263</v>
      </c>
      <c r="O63" s="232">
        <f>(SUM('1.  LRAMVA Summary'!J$52:J$60)+SUM('1.  LRAMVA Summary'!J$61:J$62)*(MONTH($E63)-1)/12)*$H63</f>
        <v>-9.0335721093626822E-3</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1241.1877001814587</v>
      </c>
    </row>
    <row r="64" spans="1:23" s="9" customFormat="1">
      <c r="B64" s="68"/>
      <c r="E64" s="216">
        <v>41760</v>
      </c>
      <c r="F64" s="216" t="s">
        <v>181</v>
      </c>
      <c r="G64" s="217" t="s">
        <v>66</v>
      </c>
      <c r="H64" s="231">
        <f>C$28/12</f>
        <v>1.225E-3</v>
      </c>
      <c r="I64" s="232">
        <f>(SUM('1.  LRAMVA Summary'!D$52:D$60)+SUM('1.  LRAMVA Summary'!D$61:D$62)*(MONTH($E64)-1)/12)*$H64</f>
        <v>404.83960469717056</v>
      </c>
      <c r="J64" s="232">
        <f>(SUM('1.  LRAMVA Summary'!E$52:E$60)+SUM('1.  LRAMVA Summary'!E$61:E$62)*(MONTH($E64)-1)/12)*$H64</f>
        <v>212.78152368496364</v>
      </c>
      <c r="K64" s="232">
        <f>(SUM('1.  LRAMVA Summary'!F$52:F$60)+SUM('1.  LRAMVA Summary'!F$61:F$62)*(MONTH($E64)-1)/12)*$H64</f>
        <v>457.61528503544827</v>
      </c>
      <c r="L64" s="232">
        <f>(SUM('1.  LRAMVA Summary'!G$52:G$60)+SUM('1.  LRAMVA Summary'!G$61:G$62)*(MONTH($E64)-1)/12)*$H64</f>
        <v>0.34173654186810026</v>
      </c>
      <c r="M64" s="232">
        <f>(SUM('1.  LRAMVA Summary'!H$52:H$60)+SUM('1.  LRAMVA Summary'!H$61:H$62)*(MONTH($E64)-1)/12)*$H64</f>
        <v>81.312907648375727</v>
      </c>
      <c r="N64" s="232">
        <f>(SUM('1.  LRAMVA Summary'!I$52:I$60)+SUM('1.  LRAMVA Summary'!I$61:I$62)*(MONTH($E64)-1)/12)*$H64</f>
        <v>150.80494403372057</v>
      </c>
      <c r="O64" s="232">
        <f>(SUM('1.  LRAMVA Summary'!J$52:J$60)+SUM('1.  LRAMVA Summary'!J$61:J$62)*(MONTH($E64)-1)/12)*$H64</f>
        <v>-9.3626715910630817E-3</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1307.686638969956</v>
      </c>
    </row>
    <row r="65" spans="2:23" s="9" customFormat="1">
      <c r="B65" s="68"/>
      <c r="E65" s="216">
        <v>41791</v>
      </c>
      <c r="F65" s="216" t="s">
        <v>181</v>
      </c>
      <c r="G65" s="217" t="s">
        <v>66</v>
      </c>
      <c r="H65" s="231">
        <f>C$28/12</f>
        <v>1.225E-3</v>
      </c>
      <c r="I65" s="232">
        <f>(SUM('1.  LRAMVA Summary'!D$52:D$60)+SUM('1.  LRAMVA Summary'!D$61:D$62)*(MONTH($E65)-1)/12)*$H65</f>
        <v>426.67321561454452</v>
      </c>
      <c r="J65" s="232">
        <f>(SUM('1.  LRAMVA Summary'!E$52:E$60)+SUM('1.  LRAMVA Summary'!E$61:E$62)*(MONTH($E65)-1)/12)*$H65</f>
        <v>220.85274111752133</v>
      </c>
      <c r="K65" s="232">
        <f>(SUM('1.  LRAMVA Summary'!F$52:F$60)+SUM('1.  LRAMVA Summary'!F$61:F$62)*(MONTH($E65)-1)/12)*$H65</f>
        <v>483.4803649191993</v>
      </c>
      <c r="L65" s="232">
        <f>(SUM('1.  LRAMVA Summary'!G$52:G$60)+SUM('1.  LRAMVA Summary'!G$61:G$62)*(MONTH($E65)-1)/12)*$H65</f>
        <v>0.36953220787159147</v>
      </c>
      <c r="M65" s="232">
        <f>(SUM('1.  LRAMVA Summary'!H$52:H$60)+SUM('1.  LRAMVA Summary'!H$61:H$62)*(MONTH($E65)-1)/12)*$H65</f>
        <v>84.882418803800562</v>
      </c>
      <c r="N65" s="232">
        <f>(SUM('1.  LRAMVA Summary'!I$52:I$60)+SUM('1.  LRAMVA Summary'!I$61:I$62)*(MONTH($E65)-1)/12)*$H65</f>
        <v>157.93699686658852</v>
      </c>
      <c r="O65" s="232">
        <f>(SUM('1.  LRAMVA Summary'!J$52:J$60)+SUM('1.  LRAMVA Summary'!J$61:J$62)*(MONTH($E65)-1)/12)*$H65</f>
        <v>-9.6917710727634793E-3</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1374.1855777584531</v>
      </c>
    </row>
    <row r="66" spans="2:23" s="9" customFormat="1">
      <c r="B66" s="68"/>
      <c r="E66" s="216">
        <v>41821</v>
      </c>
      <c r="F66" s="216" t="s">
        <v>181</v>
      </c>
      <c r="G66" s="217" t="s">
        <v>68</v>
      </c>
      <c r="H66" s="234">
        <f>C$29/12</f>
        <v>1.225E-3</v>
      </c>
      <c r="I66" s="232">
        <f>(SUM('1.  LRAMVA Summary'!D$52:D$60)+SUM('1.  LRAMVA Summary'!D$61:D$62)*(MONTH($E66)-1)/12)*$H66</f>
        <v>448.50682653191853</v>
      </c>
      <c r="J66" s="232">
        <f>(SUM('1.  LRAMVA Summary'!E$52:E$60)+SUM('1.  LRAMVA Summary'!E$61:E$62)*(MONTH($E66)-1)/12)*$H66</f>
        <v>228.92395855007899</v>
      </c>
      <c r="K66" s="232">
        <f>(SUM('1.  LRAMVA Summary'!F$52:F$60)+SUM('1.  LRAMVA Summary'!F$61:F$62)*(MONTH($E66)-1)/12)*$H66</f>
        <v>509.3454448029504</v>
      </c>
      <c r="L66" s="232">
        <f>(SUM('1.  LRAMVA Summary'!G$52:G$60)+SUM('1.  LRAMVA Summary'!G$61:G$62)*(MONTH($E66)-1)/12)*$H66</f>
        <v>0.39732787387508256</v>
      </c>
      <c r="M66" s="232">
        <f>(SUM('1.  LRAMVA Summary'!H$52:H$60)+SUM('1.  LRAMVA Summary'!H$61:H$62)*(MONTH($E66)-1)/12)*$H66</f>
        <v>88.45192995922541</v>
      </c>
      <c r="N66" s="232">
        <f>(SUM('1.  LRAMVA Summary'!I$52:I$60)+SUM('1.  LRAMVA Summary'!I$61:I$62)*(MONTH($E66)-1)/12)*$H66</f>
        <v>165.06904969945646</v>
      </c>
      <c r="O66" s="232">
        <f>(SUM('1.  LRAMVA Summary'!J$52:J$60)+SUM('1.  LRAMVA Summary'!J$61:J$62)*(MONTH($E66)-1)/12)*$H66</f>
        <v>-1.0020870554463877E-2</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1440.6845165469506</v>
      </c>
    </row>
    <row r="67" spans="2:23" s="9" customFormat="1">
      <c r="B67" s="68"/>
      <c r="E67" s="216">
        <v>41852</v>
      </c>
      <c r="F67" s="216" t="s">
        <v>181</v>
      </c>
      <c r="G67" s="217" t="s">
        <v>68</v>
      </c>
      <c r="H67" s="231">
        <f>C$29/12</f>
        <v>1.225E-3</v>
      </c>
      <c r="I67" s="232">
        <f>(SUM('1.  LRAMVA Summary'!D$52:D$60)+SUM('1.  LRAMVA Summary'!D$61:D$62)*(MONTH($E67)-1)/12)*$H67</f>
        <v>470.34043744929249</v>
      </c>
      <c r="J67" s="232">
        <f>(SUM('1.  LRAMVA Summary'!E$52:E$60)+SUM('1.  LRAMVA Summary'!E$61:E$62)*(MONTH($E67)-1)/12)*$H67</f>
        <v>236.99517598263668</v>
      </c>
      <c r="K67" s="232">
        <f>(SUM('1.  LRAMVA Summary'!F$52:F$60)+SUM('1.  LRAMVA Summary'!F$61:F$62)*(MONTH($E67)-1)/12)*$H67</f>
        <v>535.21052468670143</v>
      </c>
      <c r="L67" s="232">
        <f>(SUM('1.  LRAMVA Summary'!G$52:G$60)+SUM('1.  LRAMVA Summary'!G$61:G$62)*(MONTH($E67)-1)/12)*$H67</f>
        <v>0.42512353987857371</v>
      </c>
      <c r="M67" s="232">
        <f>(SUM('1.  LRAMVA Summary'!H$52:H$60)+SUM('1.  LRAMVA Summary'!H$61:H$62)*(MONTH($E67)-1)/12)*$H67</f>
        <v>92.021441114650258</v>
      </c>
      <c r="N67" s="232">
        <f>(SUM('1.  LRAMVA Summary'!I$52:I$60)+SUM('1.  LRAMVA Summary'!I$61:I$62)*(MONTH($E67)-1)/12)*$H67</f>
        <v>172.20110253232437</v>
      </c>
      <c r="O67" s="232">
        <f>(SUM('1.  LRAMVA Summary'!J$52:J$60)+SUM('1.  LRAMVA Summary'!J$61:J$62)*(MONTH($E67)-1)/12)*$H67</f>
        <v>-1.0349970036164276E-2</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1507.1834553354474</v>
      </c>
    </row>
    <row r="68" spans="2:23" s="9" customFormat="1">
      <c r="B68" s="68"/>
      <c r="E68" s="216">
        <v>41883</v>
      </c>
      <c r="F68" s="216" t="s">
        <v>181</v>
      </c>
      <c r="G68" s="217" t="s">
        <v>68</v>
      </c>
      <c r="H68" s="231">
        <f>C$29/12</f>
        <v>1.225E-3</v>
      </c>
      <c r="I68" s="232">
        <f>(SUM('1.  LRAMVA Summary'!D$52:D$60)+SUM('1.  LRAMVA Summary'!D$61:D$62)*(MONTH($E68)-1)/12)*$H68</f>
        <v>492.17404836666645</v>
      </c>
      <c r="J68" s="232">
        <f>(SUM('1.  LRAMVA Summary'!E$52:E$60)+SUM('1.  LRAMVA Summary'!E$61:E$62)*(MONTH($E68)-1)/12)*$H68</f>
        <v>245.0663934151944</v>
      </c>
      <c r="K68" s="232">
        <f>(SUM('1.  LRAMVA Summary'!F$52:F$60)+SUM('1.  LRAMVA Summary'!F$61:F$62)*(MONTH($E68)-1)/12)*$H68</f>
        <v>561.07560457045247</v>
      </c>
      <c r="L68" s="232">
        <f>(SUM('1.  LRAMVA Summary'!G$52:G$60)+SUM('1.  LRAMVA Summary'!G$61:G$62)*(MONTH($E68)-1)/12)*$H68</f>
        <v>0.45291920588206486</v>
      </c>
      <c r="M68" s="232">
        <f>(SUM('1.  LRAMVA Summary'!H$52:H$60)+SUM('1.  LRAMVA Summary'!H$61:H$62)*(MONTH($E68)-1)/12)*$H68</f>
        <v>95.590952270075093</v>
      </c>
      <c r="N68" s="232">
        <f>(SUM('1.  LRAMVA Summary'!I$52:I$60)+SUM('1.  LRAMVA Summary'!I$61:I$62)*(MONTH($E68)-1)/12)*$H68</f>
        <v>179.33315536519234</v>
      </c>
      <c r="O68" s="232">
        <f>(SUM('1.  LRAMVA Summary'!J$52:J$60)+SUM('1.  LRAMVA Summary'!J$61:J$62)*(MONTH($E68)-1)/12)*$H68</f>
        <v>-1.0679069517864674E-2</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1573.6823941239452</v>
      </c>
    </row>
    <row r="69" spans="2:23" s="9" customFormat="1">
      <c r="B69" s="68"/>
      <c r="E69" s="216">
        <v>41913</v>
      </c>
      <c r="F69" s="216" t="s">
        <v>181</v>
      </c>
      <c r="G69" s="217" t="s">
        <v>69</v>
      </c>
      <c r="H69" s="234">
        <f>C$30/12</f>
        <v>1.225E-3</v>
      </c>
      <c r="I69" s="232">
        <f>(SUM('1.  LRAMVA Summary'!D$52:D$60)+SUM('1.  LRAMVA Summary'!D$61:D$62)*(MONTH($E69)-1)/12)*$H69</f>
        <v>514.00765928404041</v>
      </c>
      <c r="J69" s="232">
        <f>(SUM('1.  LRAMVA Summary'!E$52:E$60)+SUM('1.  LRAMVA Summary'!E$61:E$62)*(MONTH($E69)-1)/12)*$H69</f>
        <v>253.13761084775206</v>
      </c>
      <c r="K69" s="232">
        <f>(SUM('1.  LRAMVA Summary'!F$52:F$60)+SUM('1.  LRAMVA Summary'!F$61:F$62)*(MONTH($E69)-1)/12)*$H69</f>
        <v>586.94068445420351</v>
      </c>
      <c r="L69" s="232">
        <f>(SUM('1.  LRAMVA Summary'!G$52:G$60)+SUM('1.  LRAMVA Summary'!G$61:G$62)*(MONTH($E69)-1)/12)*$H69</f>
        <v>0.48071487188555612</v>
      </c>
      <c r="M69" s="232">
        <f>(SUM('1.  LRAMVA Summary'!H$52:H$60)+SUM('1.  LRAMVA Summary'!H$61:H$62)*(MONTH($E69)-1)/12)*$H69</f>
        <v>99.160463425499927</v>
      </c>
      <c r="N69" s="232">
        <f>(SUM('1.  LRAMVA Summary'!I$52:I$60)+SUM('1.  LRAMVA Summary'!I$61:I$62)*(MONTH($E69)-1)/12)*$H69</f>
        <v>186.46520819806025</v>
      </c>
      <c r="O69" s="232">
        <f>(SUM('1.  LRAMVA Summary'!J$52:J$60)+SUM('1.  LRAMVA Summary'!J$61:J$62)*(MONTH($E69)-1)/12)*$H69</f>
        <v>-1.1008168999565072E-2</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1640.1813329124423</v>
      </c>
    </row>
    <row r="70" spans="2:23" s="9" customFormat="1">
      <c r="B70" s="68"/>
      <c r="E70" s="216">
        <v>41944</v>
      </c>
      <c r="F70" s="216" t="s">
        <v>181</v>
      </c>
      <c r="G70" s="217" t="s">
        <v>69</v>
      </c>
      <c r="H70" s="231">
        <f>C$30/12</f>
        <v>1.225E-3</v>
      </c>
      <c r="I70" s="232">
        <f>(SUM('1.  LRAMVA Summary'!D$52:D$60)+SUM('1.  LRAMVA Summary'!D$61:D$62)*(MONTH($E70)-1)/12)*$H70</f>
        <v>535.84127020141443</v>
      </c>
      <c r="J70" s="232">
        <f>(SUM('1.  LRAMVA Summary'!E$52:E$60)+SUM('1.  LRAMVA Summary'!E$61:E$62)*(MONTH($E70)-1)/12)*$H70</f>
        <v>261.20882828030972</v>
      </c>
      <c r="K70" s="232">
        <f>(SUM('1.  LRAMVA Summary'!F$52:F$60)+SUM('1.  LRAMVA Summary'!F$61:F$62)*(MONTH($E70)-1)/12)*$H70</f>
        <v>612.80576433795454</v>
      </c>
      <c r="L70" s="232">
        <f>(SUM('1.  LRAMVA Summary'!G$52:G$60)+SUM('1.  LRAMVA Summary'!G$61:G$62)*(MONTH($E70)-1)/12)*$H70</f>
        <v>0.50851053788904721</v>
      </c>
      <c r="M70" s="232">
        <f>(SUM('1.  LRAMVA Summary'!H$52:H$60)+SUM('1.  LRAMVA Summary'!H$61:H$62)*(MONTH($E70)-1)/12)*$H70</f>
        <v>102.72997458092476</v>
      </c>
      <c r="N70" s="232">
        <f>(SUM('1.  LRAMVA Summary'!I$52:I$60)+SUM('1.  LRAMVA Summary'!I$61:I$62)*(MONTH($E70)-1)/12)*$H70</f>
        <v>193.59726103092822</v>
      </c>
      <c r="O70" s="232">
        <f>(SUM('1.  LRAMVA Summary'!J$52:J$60)+SUM('1.  LRAMVA Summary'!J$61:J$62)*(MONTH($E70)-1)/12)*$H70</f>
        <v>-1.1337268481265471E-2</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1706.6802717009398</v>
      </c>
    </row>
    <row r="71" spans="2:23" s="9" customFormat="1">
      <c r="B71" s="68"/>
      <c r="E71" s="216">
        <v>41974</v>
      </c>
      <c r="F71" s="216" t="s">
        <v>181</v>
      </c>
      <c r="G71" s="217" t="s">
        <v>69</v>
      </c>
      <c r="H71" s="231">
        <f>C$30/12</f>
        <v>1.225E-3</v>
      </c>
      <c r="I71" s="232">
        <f>(SUM('1.  LRAMVA Summary'!D$52:D$60)+SUM('1.  LRAMVA Summary'!D$61:D$62)*(MONTH($E71)-1)/12)*$H71</f>
        <v>557.67488111878856</v>
      </c>
      <c r="J71" s="232">
        <f>(SUM('1.  LRAMVA Summary'!E$52:E$60)+SUM('1.  LRAMVA Summary'!E$61:E$62)*(MONTH($E71)-1)/12)*$H71</f>
        <v>269.28004571286743</v>
      </c>
      <c r="K71" s="232">
        <f>(SUM('1.  LRAMVA Summary'!F$52:F$60)+SUM('1.  LRAMVA Summary'!F$61:F$62)*(MONTH($E71)-1)/12)*$H71</f>
        <v>638.67084422170558</v>
      </c>
      <c r="L71" s="232">
        <f>(SUM('1.  LRAMVA Summary'!G$52:G$60)+SUM('1.  LRAMVA Summary'!G$61:G$62)*(MONTH($E71)-1)/12)*$H71</f>
        <v>0.53630620389253836</v>
      </c>
      <c r="M71" s="232">
        <f>(SUM('1.  LRAMVA Summary'!H$52:H$60)+SUM('1.  LRAMVA Summary'!H$61:H$62)*(MONTH($E71)-1)/12)*$H71</f>
        <v>106.29948573634961</v>
      </c>
      <c r="N71" s="232">
        <f>(SUM('1.  LRAMVA Summary'!I$52:I$60)+SUM('1.  LRAMVA Summary'!I$61:I$62)*(MONTH($E71)-1)/12)*$H71</f>
        <v>200.72931386379614</v>
      </c>
      <c r="O71" s="232">
        <f>(SUM('1.  LRAMVA Summary'!J$52:J$60)+SUM('1.  LRAMVA Summary'!J$61:J$62)*(MONTH($E71)-1)/12)*$H71</f>
        <v>-1.1666367962965869E-2</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1773.1792104894366</v>
      </c>
    </row>
    <row r="72" spans="2:23" s="9" customFormat="1" ht="15.75" thickBot="1">
      <c r="B72" s="68"/>
      <c r="E72" s="218" t="s">
        <v>466</v>
      </c>
      <c r="F72" s="218"/>
      <c r="G72" s="219"/>
      <c r="H72" s="220"/>
      <c r="I72" s="221">
        <f>SUM(I59:I71)</f>
        <v>9423.1565576728299</v>
      </c>
      <c r="J72" s="221">
        <f t="shared" ref="J72:V72" si="16">SUM(J59:J71)</f>
        <v>5434.3308927435701</v>
      </c>
      <c r="K72" s="221">
        <f t="shared" si="16"/>
        <v>10176.274784268913</v>
      </c>
      <c r="L72" s="221">
        <f t="shared" si="16"/>
        <v>7.253922090810291</v>
      </c>
      <c r="M72" s="221">
        <f t="shared" si="16"/>
        <v>1918.4108329743003</v>
      </c>
      <c r="N72" s="221">
        <f t="shared" si="16"/>
        <v>3140.6683483267425</v>
      </c>
      <c r="O72" s="221">
        <f t="shared" si="16"/>
        <v>-0.21051565653861751</v>
      </c>
      <c r="P72" s="221">
        <f t="shared" si="16"/>
        <v>0</v>
      </c>
      <c r="Q72" s="221">
        <f t="shared" si="16"/>
        <v>0</v>
      </c>
      <c r="R72" s="221">
        <f t="shared" si="16"/>
        <v>0</v>
      </c>
      <c r="S72" s="221">
        <f t="shared" si="16"/>
        <v>0</v>
      </c>
      <c r="T72" s="221">
        <f t="shared" si="16"/>
        <v>0</v>
      </c>
      <c r="U72" s="221">
        <f t="shared" si="16"/>
        <v>0</v>
      </c>
      <c r="V72" s="221">
        <f t="shared" si="16"/>
        <v>0</v>
      </c>
      <c r="W72" s="221">
        <f>SUM(W59:W71)</f>
        <v>30099.88482242063</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9423.1565576728299</v>
      </c>
      <c r="J74" s="230">
        <f t="shared" si="17"/>
        <v>5434.3308927435701</v>
      </c>
      <c r="K74" s="230">
        <f t="shared" si="17"/>
        <v>10176.274784268913</v>
      </c>
      <c r="L74" s="230">
        <f t="shared" si="17"/>
        <v>7.253922090810291</v>
      </c>
      <c r="M74" s="230">
        <f t="shared" si="17"/>
        <v>1918.4108329743003</v>
      </c>
      <c r="N74" s="230">
        <f t="shared" si="17"/>
        <v>3140.6683483267425</v>
      </c>
      <c r="O74" s="230">
        <f t="shared" si="17"/>
        <v>-0.21051565653861751</v>
      </c>
      <c r="P74" s="230">
        <f t="shared" ref="P74:V74" si="18">P72+P73</f>
        <v>0</v>
      </c>
      <c r="Q74" s="230">
        <f t="shared" si="18"/>
        <v>0</v>
      </c>
      <c r="R74" s="230">
        <f t="shared" si="18"/>
        <v>0</v>
      </c>
      <c r="S74" s="230">
        <f t="shared" si="18"/>
        <v>0</v>
      </c>
      <c r="T74" s="230">
        <f t="shared" si="18"/>
        <v>0</v>
      </c>
      <c r="U74" s="230">
        <f t="shared" si="18"/>
        <v>0</v>
      </c>
      <c r="V74" s="230">
        <f t="shared" si="18"/>
        <v>0</v>
      </c>
      <c r="W74" s="230">
        <f>W72+W73</f>
        <v>30099.88482242063</v>
      </c>
    </row>
    <row r="75" spans="2:23" s="9" customFormat="1">
      <c r="B75" s="68"/>
      <c r="E75" s="216">
        <v>42005</v>
      </c>
      <c r="F75" s="216" t="s">
        <v>182</v>
      </c>
      <c r="G75" s="217" t="s">
        <v>65</v>
      </c>
      <c r="H75" s="231">
        <f>C$31/12</f>
        <v>1.225E-3</v>
      </c>
      <c r="I75" s="232">
        <f>(SUM('1.  LRAMVA Summary'!D$52:D$63)+SUM('1.  LRAMVA Summary'!D$64:D$65)*(MONTH($E75)-1)/12)*$H75</f>
        <v>579.50849203616247</v>
      </c>
      <c r="J75" s="232">
        <f>(SUM('1.  LRAMVA Summary'!E$52:E$63)+SUM('1.  LRAMVA Summary'!E$64:E$65)*(MONTH($E75)-1)/12)*$H75</f>
        <v>277.35126314542509</v>
      </c>
      <c r="K75" s="232">
        <f>(SUM('1.  LRAMVA Summary'!F$52:F$63)+SUM('1.  LRAMVA Summary'!F$64:F$65)*(MONTH($E75)-1)/12)*$H75</f>
        <v>664.53592410545673</v>
      </c>
      <c r="L75" s="232">
        <f>(SUM('1.  LRAMVA Summary'!G$52:G$63)+SUM('1.  LRAMVA Summary'!G$64:G$65)*(MONTH($E75)-1)/12)*$H75</f>
        <v>0.56410186989602951</v>
      </c>
      <c r="M75" s="232">
        <f>(SUM('1.  LRAMVA Summary'!H$52:H$63)+SUM('1.  LRAMVA Summary'!H$64:H$65)*(MONTH($E75)-1)/12)*$H75</f>
        <v>109.86899689177443</v>
      </c>
      <c r="N75" s="232">
        <f>(SUM('1.  LRAMVA Summary'!I$52:I$63)+SUM('1.  LRAMVA Summary'!I$64:I$65)*(MONTH($E75)-1)/12)*$H75</f>
        <v>207.86136669666411</v>
      </c>
      <c r="O75" s="232">
        <f>(SUM('1.  LRAMVA Summary'!J$52:J$63)+SUM('1.  LRAMVA Summary'!J$64:J$65)*(MONTH($E75)-1)/12)*$H75</f>
        <v>-1.1995467444666267E-2</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1839.6781492779344</v>
      </c>
    </row>
    <row r="76" spans="2:23" s="240" customFormat="1">
      <c r="B76" s="239"/>
      <c r="E76" s="216">
        <v>42036</v>
      </c>
      <c r="F76" s="216" t="s">
        <v>182</v>
      </c>
      <c r="G76" s="217" t="s">
        <v>65</v>
      </c>
      <c r="H76" s="231">
        <f t="shared" ref="H76:H77" si="19">C$31/12</f>
        <v>1.225E-3</v>
      </c>
      <c r="I76" s="232">
        <f>(SUM('1.  LRAMVA Summary'!D$52:D$63)+SUM('1.  LRAMVA Summary'!D$64:D$65)*(MONTH($E76)-1)/12)*$H76</f>
        <v>607.83408840419406</v>
      </c>
      <c r="J76" s="232">
        <f>(SUM('1.  LRAMVA Summary'!E$52:E$63)+SUM('1.  LRAMVA Summary'!E$64:E$65)*(MONTH($E76)-1)/12)*$H76</f>
        <v>289.40709125124022</v>
      </c>
      <c r="K76" s="232">
        <f>(SUM('1.  LRAMVA Summary'!F$52:F$63)+SUM('1.  LRAMVA Summary'!F$64:F$65)*(MONTH($E76)-1)/12)*$H76</f>
        <v>698.04432909889113</v>
      </c>
      <c r="L76" s="232">
        <f>(SUM('1.  LRAMVA Summary'!G$52:G$63)+SUM('1.  LRAMVA Summary'!G$64:G$65)*(MONTH($E76)-1)/12)*$H76</f>
        <v>0.59489823799507136</v>
      </c>
      <c r="M76" s="232">
        <f>(SUM('1.  LRAMVA Summary'!H$52:H$63)+SUM('1.  LRAMVA Summary'!H$64:H$65)*(MONTH($E76)-1)/12)*$H76</f>
        <v>113.80418974319424</v>
      </c>
      <c r="N76" s="232">
        <f>(SUM('1.  LRAMVA Summary'!I$52:I$63)+SUM('1.  LRAMVA Summary'!I$64:I$65)*(MONTH($E76)-1)/12)*$H76</f>
        <v>215.88640344103527</v>
      </c>
      <c r="O76" s="232">
        <f>(SUM('1.  LRAMVA Summary'!J$52:J$63)+SUM('1.  LRAMVA Summary'!J$64:J$65)*(MONTH($E76)-1)/12)*$H76</f>
        <v>-1.2336754696203604E-2</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1925.5586634218537</v>
      </c>
    </row>
    <row r="77" spans="2:23" s="9" customFormat="1">
      <c r="B77" s="68"/>
      <c r="E77" s="216">
        <v>42064</v>
      </c>
      <c r="F77" s="216" t="s">
        <v>182</v>
      </c>
      <c r="G77" s="217" t="s">
        <v>65</v>
      </c>
      <c r="H77" s="231">
        <f t="shared" si="19"/>
        <v>1.225E-3</v>
      </c>
      <c r="I77" s="232">
        <f>(SUM('1.  LRAMVA Summary'!D$52:D$63)+SUM('1.  LRAMVA Summary'!D$64:D$65)*(MONTH($E77)-1)/12)*$H77</f>
        <v>636.15968477222555</v>
      </c>
      <c r="J77" s="232">
        <f>(SUM('1.  LRAMVA Summary'!E$52:E$63)+SUM('1.  LRAMVA Summary'!E$64:E$65)*(MONTH($E77)-1)/12)*$H77</f>
        <v>301.46291935705528</v>
      </c>
      <c r="K77" s="232">
        <f>(SUM('1.  LRAMVA Summary'!F$52:F$63)+SUM('1.  LRAMVA Summary'!F$64:F$65)*(MONTH($E77)-1)/12)*$H77</f>
        <v>731.55273409232552</v>
      </c>
      <c r="L77" s="232">
        <f>(SUM('1.  LRAMVA Summary'!G$52:G$63)+SUM('1.  LRAMVA Summary'!G$64:G$65)*(MONTH($E77)-1)/12)*$H77</f>
        <v>0.6256946060941132</v>
      </c>
      <c r="M77" s="232">
        <f>(SUM('1.  LRAMVA Summary'!H$52:H$63)+SUM('1.  LRAMVA Summary'!H$64:H$65)*(MONTH($E77)-1)/12)*$H77</f>
        <v>117.73938259461409</v>
      </c>
      <c r="N77" s="232">
        <f>(SUM('1.  LRAMVA Summary'!I$52:I$63)+SUM('1.  LRAMVA Summary'!I$64:I$65)*(MONTH($E77)-1)/12)*$H77</f>
        <v>223.91144018540643</v>
      </c>
      <c r="O77" s="232">
        <f>(SUM('1.  LRAMVA Summary'!J$52:J$63)+SUM('1.  LRAMVA Summary'!J$64:J$65)*(MONTH($E77)-1)/12)*$H77</f>
        <v>-1.2678041947740939E-2</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2011.4391775657734</v>
      </c>
    </row>
    <row r="78" spans="2:23" s="9" customFormat="1">
      <c r="B78" s="68"/>
      <c r="E78" s="216">
        <v>42095</v>
      </c>
      <c r="F78" s="216" t="s">
        <v>182</v>
      </c>
      <c r="G78" s="217" t="s">
        <v>66</v>
      </c>
      <c r="H78" s="231">
        <f>C$32/12</f>
        <v>9.1666666666666665E-4</v>
      </c>
      <c r="I78" s="232">
        <f>(SUM('1.  LRAMVA Summary'!D$52:D$63)+SUM('1.  LRAMVA Summary'!D$64:D$65)*(MONTH($E78)-1)/12)*$H78</f>
        <v>497.23388384645096</v>
      </c>
      <c r="J78" s="232">
        <f>(SUM('1.  LRAMVA Summary'!E$52:E$63)+SUM('1.  LRAMVA Summary'!E$64:E$65)*(MONTH($E78)-1)/12)*$H78</f>
        <v>234.6058654484064</v>
      </c>
      <c r="K78" s="232">
        <f>(SUM('1.  LRAMVA Summary'!F$52:F$63)+SUM('1.  LRAMVA Summary'!F$64:F$65)*(MONTH($E78)-1)/12)*$H78</f>
        <v>572.4947299281198</v>
      </c>
      <c r="L78" s="232">
        <f>(SUM('1.  LRAMVA Summary'!G$52:G$63)+SUM('1.  LRAMVA Summary'!G$64:G$65)*(MONTH($E78)-1)/12)*$H78</f>
        <v>0.49125174939623845</v>
      </c>
      <c r="M78" s="232">
        <f>(SUM('1.  LRAMVA Summary'!H$52:H$63)+SUM('1.  LRAMVA Summary'!H$64:H$65)*(MONTH($E78)-1)/12)*$H78</f>
        <v>91.049002034447142</v>
      </c>
      <c r="N78" s="232">
        <f>(SUM('1.  LRAMVA Summary'!I$52:I$63)+SUM('1.  LRAMVA Summary'!I$64:I$65)*(MONTH($E78)-1)/12)*$H78</f>
        <v>173.5579079066363</v>
      </c>
      <c r="O78" s="232">
        <f>(SUM('1.  LRAMVA Summary'!J$52:J$63)+SUM('1.  LRAMVA Summary'!J$64:J$65)*(MONTH($E78)-1)/12)*$H78</f>
        <v>-9.7423551831334037E-3</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1569.4228985582738</v>
      </c>
    </row>
    <row r="79" spans="2:23" s="9" customFormat="1">
      <c r="B79" s="68"/>
      <c r="E79" s="216">
        <v>42125</v>
      </c>
      <c r="F79" s="216" t="s">
        <v>182</v>
      </c>
      <c r="G79" s="217" t="s">
        <v>66</v>
      </c>
      <c r="H79" s="231">
        <f t="shared" ref="H79:H80" si="21">C$32/12</f>
        <v>9.1666666666666665E-4</v>
      </c>
      <c r="I79" s="232">
        <f>(SUM('1.  LRAMVA Summary'!D$52:D$63)+SUM('1.  LRAMVA Summary'!D$64:D$65)*(MONTH($E79)-1)/12)*$H79</f>
        <v>518.4299083395357</v>
      </c>
      <c r="J79" s="232">
        <f>(SUM('1.  LRAMVA Summary'!E$52:E$63)+SUM('1.  LRAMVA Summary'!E$64:E$65)*(MONTH($E79)-1)/12)*$H79</f>
        <v>243.6272334187442</v>
      </c>
      <c r="K79" s="232">
        <f>(SUM('1.  LRAMVA Summary'!F$52:F$63)+SUM('1.  LRAMVA Summary'!F$64:F$65)*(MONTH($E79)-1)/12)*$H79</f>
        <v>597.56904658987344</v>
      </c>
      <c r="L79" s="232">
        <f>(SUM('1.  LRAMVA Summary'!G$52:G$63)+SUM('1.  LRAMVA Summary'!G$64:G$65)*(MONTH($E79)-1)/12)*$H79</f>
        <v>0.51429665069484121</v>
      </c>
      <c r="M79" s="232">
        <f>(SUM('1.  LRAMVA Summary'!H$52:H$63)+SUM('1.  LRAMVA Summary'!H$64:H$65)*(MONTH($E79)-1)/12)*$H79</f>
        <v>93.993704168162665</v>
      </c>
      <c r="N79" s="232">
        <f>(SUM('1.  LRAMVA Summary'!I$52:I$63)+SUM('1.  LRAMVA Summary'!I$64:I$65)*(MONTH($E79)-1)/12)*$H79</f>
        <v>179.56303744324057</v>
      </c>
      <c r="O79" s="232">
        <f>(SUM('1.  LRAMVA Summary'!J$52:J$63)+SUM('1.  LRAMVA Summary'!J$64:J$65)*(MONTH($E79)-1)/12)*$H79</f>
        <v>-9.9977402012905951E-3</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1633.6872288700501</v>
      </c>
    </row>
    <row r="80" spans="2:23" s="9" customFormat="1">
      <c r="B80" s="68"/>
      <c r="E80" s="216">
        <v>42156</v>
      </c>
      <c r="F80" s="216" t="s">
        <v>182</v>
      </c>
      <c r="G80" s="217" t="s">
        <v>66</v>
      </c>
      <c r="H80" s="231">
        <f t="shared" si="21"/>
        <v>9.1666666666666665E-4</v>
      </c>
      <c r="I80" s="232">
        <f>(SUM('1.  LRAMVA Summary'!D$52:D$63)+SUM('1.  LRAMVA Summary'!D$64:D$65)*(MONTH($E80)-1)/12)*$H80</f>
        <v>539.62593283262049</v>
      </c>
      <c r="J80" s="232">
        <f>(SUM('1.  LRAMVA Summary'!E$52:E$63)+SUM('1.  LRAMVA Summary'!E$64:E$65)*(MONTH($E80)-1)/12)*$H80</f>
        <v>252.64860138908205</v>
      </c>
      <c r="K80" s="232">
        <f>(SUM('1.  LRAMVA Summary'!F$52:F$63)+SUM('1.  LRAMVA Summary'!F$64:F$65)*(MONTH($E80)-1)/12)*$H80</f>
        <v>622.64336325162708</v>
      </c>
      <c r="L80" s="232">
        <f>(SUM('1.  LRAMVA Summary'!G$52:G$63)+SUM('1.  LRAMVA Summary'!G$64:G$65)*(MONTH($E80)-1)/12)*$H80</f>
        <v>0.53734155199344402</v>
      </c>
      <c r="M80" s="232">
        <f>(SUM('1.  LRAMVA Summary'!H$52:H$63)+SUM('1.  LRAMVA Summary'!H$64:H$65)*(MONTH($E80)-1)/12)*$H80</f>
        <v>96.938406301878175</v>
      </c>
      <c r="N80" s="232">
        <f>(SUM('1.  LRAMVA Summary'!I$52:I$63)+SUM('1.  LRAMVA Summary'!I$64:I$65)*(MONTH($E80)-1)/12)*$H80</f>
        <v>185.56816697984485</v>
      </c>
      <c r="O80" s="232">
        <f>(SUM('1.  LRAMVA Summary'!J$52:J$63)+SUM('1.  LRAMVA Summary'!J$64:J$65)*(MONTH($E80)-1)/12)*$H80</f>
        <v>-1.0253125219447785E-2</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1697.9515591818265</v>
      </c>
    </row>
    <row r="81" spans="2:23" s="9" customFormat="1">
      <c r="B81" s="68"/>
      <c r="E81" s="216">
        <v>42186</v>
      </c>
      <c r="F81" s="216" t="s">
        <v>182</v>
      </c>
      <c r="G81" s="217" t="s">
        <v>68</v>
      </c>
      <c r="H81" s="231">
        <f>C$33/12</f>
        <v>9.1666666666666665E-4</v>
      </c>
      <c r="I81" s="232">
        <f>(SUM('1.  LRAMVA Summary'!D$52:D$63)+SUM('1.  LRAMVA Summary'!D$64:D$65)*(MONTH($E81)-1)/12)*$H81</f>
        <v>560.8219573257054</v>
      </c>
      <c r="J81" s="232">
        <f>(SUM('1.  LRAMVA Summary'!E$52:E$63)+SUM('1.  LRAMVA Summary'!E$64:E$65)*(MONTH($E81)-1)/12)*$H81</f>
        <v>261.66996935941989</v>
      </c>
      <c r="K81" s="232">
        <f>(SUM('1.  LRAMVA Summary'!F$52:F$63)+SUM('1.  LRAMVA Summary'!F$64:F$65)*(MONTH($E81)-1)/12)*$H81</f>
        <v>647.71767991338072</v>
      </c>
      <c r="L81" s="232">
        <f>(SUM('1.  LRAMVA Summary'!G$52:G$63)+SUM('1.  LRAMVA Summary'!G$64:G$65)*(MONTH($E81)-1)/12)*$H81</f>
        <v>0.56038645329204673</v>
      </c>
      <c r="M81" s="232">
        <f>(SUM('1.  LRAMVA Summary'!H$52:H$63)+SUM('1.  LRAMVA Summary'!H$64:H$65)*(MONTH($E81)-1)/12)*$H81</f>
        <v>99.883108435593684</v>
      </c>
      <c r="N81" s="232">
        <f>(SUM('1.  LRAMVA Summary'!I$52:I$63)+SUM('1.  LRAMVA Summary'!I$64:I$65)*(MONTH($E81)-1)/12)*$H81</f>
        <v>191.57329651644912</v>
      </c>
      <c r="O81" s="232">
        <f>(SUM('1.  LRAMVA Summary'!J$52:J$63)+SUM('1.  LRAMVA Summary'!J$64:J$65)*(MONTH($E81)-1)/12)*$H81</f>
        <v>-1.0508510237604974E-2</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1762.2158894936033</v>
      </c>
    </row>
    <row r="82" spans="2:23" s="9" customFormat="1">
      <c r="B82" s="68"/>
      <c r="E82" s="216">
        <v>42217</v>
      </c>
      <c r="F82" s="216" t="s">
        <v>182</v>
      </c>
      <c r="G82" s="217" t="s">
        <v>68</v>
      </c>
      <c r="H82" s="231">
        <f t="shared" ref="H82:H83" si="22">C$33/12</f>
        <v>9.1666666666666665E-4</v>
      </c>
      <c r="I82" s="232">
        <f>(SUM('1.  LRAMVA Summary'!D$52:D$63)+SUM('1.  LRAMVA Summary'!D$64:D$65)*(MONTH($E82)-1)/12)*$H82</f>
        <v>582.01798181879019</v>
      </c>
      <c r="J82" s="232">
        <f>(SUM('1.  LRAMVA Summary'!E$52:E$63)+SUM('1.  LRAMVA Summary'!E$64:E$65)*(MONTH($E82)-1)/12)*$H82</f>
        <v>270.69133732975769</v>
      </c>
      <c r="K82" s="232">
        <f>(SUM('1.  LRAMVA Summary'!F$52:F$63)+SUM('1.  LRAMVA Summary'!F$64:F$65)*(MONTH($E82)-1)/12)*$H82</f>
        <v>672.79199657513448</v>
      </c>
      <c r="L82" s="232">
        <f>(SUM('1.  LRAMVA Summary'!G$52:G$63)+SUM('1.  LRAMVA Summary'!G$64:G$65)*(MONTH($E82)-1)/12)*$H82</f>
        <v>0.58343135459064943</v>
      </c>
      <c r="M82" s="232">
        <f>(SUM('1.  LRAMVA Summary'!H$52:H$63)+SUM('1.  LRAMVA Summary'!H$64:H$65)*(MONTH($E82)-1)/12)*$H82</f>
        <v>102.82781056930921</v>
      </c>
      <c r="N82" s="232">
        <f>(SUM('1.  LRAMVA Summary'!I$52:I$63)+SUM('1.  LRAMVA Summary'!I$64:I$65)*(MONTH($E82)-1)/12)*$H82</f>
        <v>197.57842605305339</v>
      </c>
      <c r="O82" s="232">
        <f>(SUM('1.  LRAMVA Summary'!J$52:J$63)+SUM('1.  LRAMVA Summary'!J$64:J$65)*(MONTH($E82)-1)/12)*$H82</f>
        <v>-1.0763895255762166E-2</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1826.4802198053796</v>
      </c>
    </row>
    <row r="83" spans="2:23" s="9" customFormat="1">
      <c r="B83" s="68"/>
      <c r="E83" s="216">
        <v>42248</v>
      </c>
      <c r="F83" s="216" t="s">
        <v>182</v>
      </c>
      <c r="G83" s="217" t="s">
        <v>68</v>
      </c>
      <c r="H83" s="231">
        <f t="shared" si="22"/>
        <v>9.1666666666666665E-4</v>
      </c>
      <c r="I83" s="232">
        <f>(SUM('1.  LRAMVA Summary'!D$52:D$63)+SUM('1.  LRAMVA Summary'!D$64:D$65)*(MONTH($E83)-1)/12)*$H83</f>
        <v>603.21400631187498</v>
      </c>
      <c r="J83" s="232">
        <f>(SUM('1.  LRAMVA Summary'!E$52:E$63)+SUM('1.  LRAMVA Summary'!E$64:E$65)*(MONTH($E83)-1)/12)*$H83</f>
        <v>279.71270530009554</v>
      </c>
      <c r="K83" s="232">
        <f>(SUM('1.  LRAMVA Summary'!F$52:F$63)+SUM('1.  LRAMVA Summary'!F$64:F$65)*(MONTH($E83)-1)/12)*$H83</f>
        <v>697.866313236888</v>
      </c>
      <c r="L83" s="232">
        <f>(SUM('1.  LRAMVA Summary'!G$52:G$63)+SUM('1.  LRAMVA Summary'!G$64:G$65)*(MONTH($E83)-1)/12)*$H83</f>
        <v>0.60647625588925225</v>
      </c>
      <c r="M83" s="232">
        <f>(SUM('1.  LRAMVA Summary'!H$52:H$63)+SUM('1.  LRAMVA Summary'!H$64:H$65)*(MONTH($E83)-1)/12)*$H83</f>
        <v>105.77251270302472</v>
      </c>
      <c r="N83" s="232">
        <f>(SUM('1.  LRAMVA Summary'!I$52:I$63)+SUM('1.  LRAMVA Summary'!I$64:I$65)*(MONTH($E83)-1)/12)*$H83</f>
        <v>203.58355558965766</v>
      </c>
      <c r="O83" s="232">
        <f>(SUM('1.  LRAMVA Summary'!J$52:J$63)+SUM('1.  LRAMVA Summary'!J$64:J$65)*(MONTH($E83)-1)/12)*$H83</f>
        <v>-1.1019280273919355E-2</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1890.744550117156</v>
      </c>
    </row>
    <row r="84" spans="2:23" s="9" customFormat="1">
      <c r="B84" s="68"/>
      <c r="E84" s="216">
        <v>42278</v>
      </c>
      <c r="F84" s="216" t="s">
        <v>182</v>
      </c>
      <c r="G84" s="217" t="s">
        <v>69</v>
      </c>
      <c r="H84" s="231">
        <f>C$34/12</f>
        <v>9.1666666666666665E-4</v>
      </c>
      <c r="I84" s="232">
        <f>(SUM('1.  LRAMVA Summary'!D$52:D$63)+SUM('1.  LRAMVA Summary'!D$64:D$65)*(MONTH($E84)-1)/12)*$H84</f>
        <v>624.41003080495989</v>
      </c>
      <c r="J84" s="232">
        <f>(SUM('1.  LRAMVA Summary'!E$52:E$63)+SUM('1.  LRAMVA Summary'!E$64:E$65)*(MONTH($E84)-1)/12)*$H84</f>
        <v>288.73407327043333</v>
      </c>
      <c r="K84" s="232">
        <f>(SUM('1.  LRAMVA Summary'!F$52:F$63)+SUM('1.  LRAMVA Summary'!F$64:F$65)*(MONTH($E84)-1)/12)*$H84</f>
        <v>722.94062989864176</v>
      </c>
      <c r="L84" s="232">
        <f>(SUM('1.  LRAMVA Summary'!G$52:G$63)+SUM('1.  LRAMVA Summary'!G$64:G$65)*(MONTH($E84)-1)/12)*$H84</f>
        <v>0.62952115718785506</v>
      </c>
      <c r="M84" s="232">
        <f>(SUM('1.  LRAMVA Summary'!H$52:H$63)+SUM('1.  LRAMVA Summary'!H$64:H$65)*(MONTH($E84)-1)/12)*$H84</f>
        <v>108.71721483674024</v>
      </c>
      <c r="N84" s="232">
        <f>(SUM('1.  LRAMVA Summary'!I$52:I$63)+SUM('1.  LRAMVA Summary'!I$64:I$65)*(MONTH($E84)-1)/12)*$H84</f>
        <v>209.58868512626194</v>
      </c>
      <c r="O84" s="232">
        <f>(SUM('1.  LRAMVA Summary'!J$52:J$63)+SUM('1.  LRAMVA Summary'!J$64:J$65)*(MONTH($E84)-1)/12)*$H84</f>
        <v>-1.1274665292076545E-2</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1955.0088804289326</v>
      </c>
    </row>
    <row r="85" spans="2:23" s="9" customFormat="1">
      <c r="B85" s="68"/>
      <c r="E85" s="216">
        <v>42309</v>
      </c>
      <c r="F85" s="216" t="s">
        <v>182</v>
      </c>
      <c r="G85" s="217" t="s">
        <v>69</v>
      </c>
      <c r="H85" s="231">
        <f t="shared" ref="H85:H86" si="23">C$34/12</f>
        <v>9.1666666666666665E-4</v>
      </c>
      <c r="I85" s="232">
        <f>(SUM('1.  LRAMVA Summary'!D$52:D$63)+SUM('1.  LRAMVA Summary'!D$64:D$65)*(MONTH($E85)-1)/12)*$H85</f>
        <v>645.60605529804468</v>
      </c>
      <c r="J85" s="232">
        <f>(SUM('1.  LRAMVA Summary'!E$52:E$63)+SUM('1.  LRAMVA Summary'!E$64:E$65)*(MONTH($E85)-1)/12)*$H85</f>
        <v>297.75544124077118</v>
      </c>
      <c r="K85" s="232">
        <f>(SUM('1.  LRAMVA Summary'!F$52:F$63)+SUM('1.  LRAMVA Summary'!F$64:F$65)*(MONTH($E85)-1)/12)*$H85</f>
        <v>748.0149465603954</v>
      </c>
      <c r="L85" s="232">
        <f>(SUM('1.  LRAMVA Summary'!G$52:G$63)+SUM('1.  LRAMVA Summary'!G$64:G$65)*(MONTH($E85)-1)/12)*$H85</f>
        <v>0.65256605848645777</v>
      </c>
      <c r="M85" s="232">
        <f>(SUM('1.  LRAMVA Summary'!H$52:H$63)+SUM('1.  LRAMVA Summary'!H$64:H$65)*(MONTH($E85)-1)/12)*$H85</f>
        <v>111.66191697045575</v>
      </c>
      <c r="N85" s="232">
        <f>(SUM('1.  LRAMVA Summary'!I$52:I$63)+SUM('1.  LRAMVA Summary'!I$64:I$65)*(MONTH($E85)-1)/12)*$H85</f>
        <v>215.59381466286621</v>
      </c>
      <c r="O85" s="232">
        <f>(SUM('1.  LRAMVA Summary'!J$52:J$63)+SUM('1.  LRAMVA Summary'!J$64:J$65)*(MONTH($E85)-1)/12)*$H85</f>
        <v>-1.1530050310233736E-2</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2019.2732107407091</v>
      </c>
    </row>
    <row r="86" spans="2:23" s="9" customFormat="1">
      <c r="B86" s="68"/>
      <c r="E86" s="216">
        <v>42339</v>
      </c>
      <c r="F86" s="216" t="s">
        <v>182</v>
      </c>
      <c r="G86" s="217" t="s">
        <v>69</v>
      </c>
      <c r="H86" s="231">
        <f t="shared" si="23"/>
        <v>9.1666666666666665E-4</v>
      </c>
      <c r="I86" s="232">
        <f>(SUM('1.  LRAMVA Summary'!D$52:D$63)+SUM('1.  LRAMVA Summary'!D$64:D$65)*(MONTH($E86)-1)/12)*$H86</f>
        <v>666.80207979112959</v>
      </c>
      <c r="J86" s="232">
        <f>(SUM('1.  LRAMVA Summary'!E$52:E$63)+SUM('1.  LRAMVA Summary'!E$64:E$65)*(MONTH($E86)-1)/12)*$H86</f>
        <v>306.77680921110897</v>
      </c>
      <c r="K86" s="232">
        <f>(SUM('1.  LRAMVA Summary'!F$52:F$63)+SUM('1.  LRAMVA Summary'!F$64:F$65)*(MONTH($E86)-1)/12)*$H86</f>
        <v>773.08926322214904</v>
      </c>
      <c r="L86" s="232">
        <f>(SUM('1.  LRAMVA Summary'!G$52:G$63)+SUM('1.  LRAMVA Summary'!G$64:G$65)*(MONTH($E86)-1)/12)*$H86</f>
        <v>0.67561095978506047</v>
      </c>
      <c r="M86" s="232">
        <f>(SUM('1.  LRAMVA Summary'!H$52:H$63)+SUM('1.  LRAMVA Summary'!H$64:H$65)*(MONTH($E86)-1)/12)*$H86</f>
        <v>114.60661910417127</v>
      </c>
      <c r="N86" s="232">
        <f>(SUM('1.  LRAMVA Summary'!I$52:I$63)+SUM('1.  LRAMVA Summary'!I$64:I$65)*(MONTH($E86)-1)/12)*$H86</f>
        <v>221.59894419947048</v>
      </c>
      <c r="O86" s="232">
        <f>(SUM('1.  LRAMVA Summary'!J$52:J$63)+SUM('1.  LRAMVA Summary'!J$64:J$65)*(MONTH($E86)-1)/12)*$H86</f>
        <v>-1.1785435328390926E-2</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2083.5375410524862</v>
      </c>
    </row>
    <row r="87" spans="2:23" s="9" customFormat="1" ht="15.75" thickBot="1">
      <c r="B87" s="68"/>
      <c r="E87" s="218" t="s">
        <v>467</v>
      </c>
      <c r="F87" s="218"/>
      <c r="G87" s="219"/>
      <c r="H87" s="220"/>
      <c r="I87" s="221">
        <f>SUM(I74:I86)</f>
        <v>16484.820659254525</v>
      </c>
      <c r="J87" s="221">
        <f>SUM(J74:J86)</f>
        <v>8738.7742024651106</v>
      </c>
      <c r="K87" s="221">
        <f t="shared" ref="K87:O87" si="24">SUM(K74:K86)</f>
        <v>18325.535740741794</v>
      </c>
      <c r="L87" s="221">
        <f t="shared" si="24"/>
        <v>14.28949899611135</v>
      </c>
      <c r="M87" s="221">
        <f t="shared" si="24"/>
        <v>3185.2736973276674</v>
      </c>
      <c r="N87" s="221">
        <f t="shared" si="24"/>
        <v>5566.533393127329</v>
      </c>
      <c r="O87" s="221">
        <f t="shared" si="24"/>
        <v>-0.34440097792908775</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52314.8827909346</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16484.820659254525</v>
      </c>
      <c r="J89" s="230">
        <f t="shared" ref="J89" si="26">J87+J88</f>
        <v>8738.7742024651106</v>
      </c>
      <c r="K89" s="230">
        <f t="shared" ref="K89" si="27">K87+K88</f>
        <v>18325.535740741794</v>
      </c>
      <c r="L89" s="230">
        <f t="shared" ref="L89" si="28">L87+L88</f>
        <v>14.28949899611135</v>
      </c>
      <c r="M89" s="230">
        <f t="shared" ref="M89" si="29">M87+M88</f>
        <v>3185.2736973276674</v>
      </c>
      <c r="N89" s="230">
        <f t="shared" ref="N89" si="30">N87+N88</f>
        <v>5566.533393127329</v>
      </c>
      <c r="O89" s="230">
        <f t="shared" ref="O89:U89" si="31">O87+O88</f>
        <v>-0.34440097792908775</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52314.8827909346</v>
      </c>
    </row>
    <row r="90" spans="2:23" s="9" customFormat="1">
      <c r="B90" s="68"/>
      <c r="E90" s="216">
        <v>42370</v>
      </c>
      <c r="F90" s="216" t="s">
        <v>184</v>
      </c>
      <c r="G90" s="217" t="s">
        <v>65</v>
      </c>
      <c r="H90" s="231">
        <f>$C$35/12</f>
        <v>9.1666666666666665E-4</v>
      </c>
      <c r="I90" s="232">
        <f>(SUM('1.  LRAMVA Summary'!D$52:D$66)+SUM('1.  LRAMVA Summary'!D$67:D$68)*(MONTH($E90)-1)/12)*$H90</f>
        <v>687.99810428421438</v>
      </c>
      <c r="J90" s="232">
        <f>(SUM('1.  LRAMVA Summary'!E$52:E$66)+SUM('1.  LRAMVA Summary'!E$67:E$68)*(MONTH($E90)-1)/12)*$H90</f>
        <v>315.79817718144682</v>
      </c>
      <c r="K90" s="232">
        <f>(SUM('1.  LRAMVA Summary'!F$52:F$66)+SUM('1.  LRAMVA Summary'!F$67:F$68)*(MONTH($E90)-1)/12)*$H90</f>
        <v>798.16357988390268</v>
      </c>
      <c r="L90" s="232">
        <f>(SUM('1.  LRAMVA Summary'!G$52:G$66)+SUM('1.  LRAMVA Summary'!G$67:G$68)*(MONTH($E90)-1)/12)*$H90</f>
        <v>0.69865586108366329</v>
      </c>
      <c r="M90" s="232">
        <f>(SUM('1.  LRAMVA Summary'!H$52:H$66)+SUM('1.  LRAMVA Summary'!H$67:H$68)*(MONTH($E90)-1)/12)*$H90</f>
        <v>117.55132123788678</v>
      </c>
      <c r="N90" s="232">
        <f>(SUM('1.  LRAMVA Summary'!I$52:I$66)+SUM('1.  LRAMVA Summary'!I$67:I$68)*(MONTH($E90)-1)/12)*$H90</f>
        <v>227.60407373607475</v>
      </c>
      <c r="O90" s="232">
        <f>(SUM('1.  LRAMVA Summary'!J$52:J$66)+SUM('1.  LRAMVA Summary'!J$67:J$68)*(MONTH($E90)-1)/12)*$H90</f>
        <v>-1.2040820346548116E-2</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2147.8018713642628</v>
      </c>
    </row>
    <row r="91" spans="2:23" s="9" customFormat="1">
      <c r="B91" s="68"/>
      <c r="E91" s="216">
        <v>42401</v>
      </c>
      <c r="F91" s="216" t="s">
        <v>184</v>
      </c>
      <c r="G91" s="217" t="s">
        <v>65</v>
      </c>
      <c r="H91" s="231">
        <f t="shared" ref="H91:H92" si="34">$C$35/12</f>
        <v>9.1666666666666665E-4</v>
      </c>
      <c r="I91" s="232">
        <f>(SUM('1.  LRAMVA Summary'!D$52:D$66)+SUM('1.  LRAMVA Summary'!D$67:D$68)*(MONTH($E91)-1)/12)*$H91</f>
        <v>713.47923579966505</v>
      </c>
      <c r="J91" s="232">
        <f>(SUM('1.  LRAMVA Summary'!E$52:E$66)+SUM('1.  LRAMVA Summary'!E$67:E$68)*(MONTH($E91)-1)/12)*$H91</f>
        <v>325.73845550260285</v>
      </c>
      <c r="K91" s="232">
        <f>(SUM('1.  LRAMVA Summary'!F$52:F$66)+SUM('1.  LRAMVA Summary'!F$67:F$68)*(MONTH($E91)-1)/12)*$H91</f>
        <v>830.43958930494728</v>
      </c>
      <c r="L91" s="232">
        <f>(SUM('1.  LRAMVA Summary'!G$52:G$66)+SUM('1.  LRAMVA Summary'!G$67:G$68)*(MONTH($E91)-1)/12)*$H91</f>
        <v>0.72618699932208208</v>
      </c>
      <c r="M91" s="232">
        <f>(SUM('1.  LRAMVA Summary'!H$52:H$66)+SUM('1.  LRAMVA Summary'!H$67:H$68)*(MONTH($E91)-1)/12)*$H91</f>
        <v>120.5283206997149</v>
      </c>
      <c r="N91" s="232">
        <f>(SUM('1.  LRAMVA Summary'!I$52:I$66)+SUM('1.  LRAMVA Summary'!I$67:I$68)*(MONTH($E91)-1)/12)*$H91</f>
        <v>234.69268899623921</v>
      </c>
      <c r="O91" s="232">
        <f>(SUM('1.  LRAMVA Summary'!J$52:J$66)+SUM('1.  LRAMVA Summary'!J$67:J$68)*(MONTH($E91)-1)/12)*$H91</f>
        <v>-1.2315771152386704E-2</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2225.5921615313391</v>
      </c>
    </row>
    <row r="92" spans="2:23" s="9" customFormat="1" ht="14.25" customHeight="1">
      <c r="B92" s="68"/>
      <c r="E92" s="216">
        <v>42430</v>
      </c>
      <c r="F92" s="216" t="s">
        <v>184</v>
      </c>
      <c r="G92" s="217" t="s">
        <v>65</v>
      </c>
      <c r="H92" s="231">
        <f t="shared" si="34"/>
        <v>9.1666666666666665E-4</v>
      </c>
      <c r="I92" s="232">
        <f>(SUM('1.  LRAMVA Summary'!D$52:D$66)+SUM('1.  LRAMVA Summary'!D$67:D$68)*(MONTH($E92)-1)/12)*$H92</f>
        <v>738.96036731511595</v>
      </c>
      <c r="J92" s="232">
        <f>(SUM('1.  LRAMVA Summary'!E$52:E$66)+SUM('1.  LRAMVA Summary'!E$67:E$68)*(MONTH($E92)-1)/12)*$H92</f>
        <v>335.67873382375893</v>
      </c>
      <c r="K92" s="232">
        <f>(SUM('1.  LRAMVA Summary'!F$52:F$66)+SUM('1.  LRAMVA Summary'!F$67:F$68)*(MONTH($E92)-1)/12)*$H92</f>
        <v>862.71559872599187</v>
      </c>
      <c r="L92" s="232">
        <f>(SUM('1.  LRAMVA Summary'!G$52:G$66)+SUM('1.  LRAMVA Summary'!G$67:G$68)*(MONTH($E92)-1)/12)*$H92</f>
        <v>0.75371813756050077</v>
      </c>
      <c r="M92" s="232">
        <f>(SUM('1.  LRAMVA Summary'!H$52:H$66)+SUM('1.  LRAMVA Summary'!H$67:H$68)*(MONTH($E92)-1)/12)*$H92</f>
        <v>123.50532016154301</v>
      </c>
      <c r="N92" s="232">
        <f>(SUM('1.  LRAMVA Summary'!I$52:I$66)+SUM('1.  LRAMVA Summary'!I$67:I$68)*(MONTH($E92)-1)/12)*$H92</f>
        <v>241.78130425640367</v>
      </c>
      <c r="O92" s="232">
        <f>(SUM('1.  LRAMVA Summary'!J$52:J$66)+SUM('1.  LRAMVA Summary'!J$67:J$68)*(MONTH($E92)-1)/12)*$H92</f>
        <v>-1.259072195822529E-2</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2303.3824516984155</v>
      </c>
    </row>
    <row r="93" spans="2:23" s="8" customFormat="1">
      <c r="B93" s="241"/>
      <c r="D93" s="9"/>
      <c r="E93" s="216">
        <v>42461</v>
      </c>
      <c r="F93" s="216" t="s">
        <v>184</v>
      </c>
      <c r="G93" s="217" t="s">
        <v>66</v>
      </c>
      <c r="H93" s="231">
        <f>$C$36/12</f>
        <v>9.1666666666666665E-4</v>
      </c>
      <c r="I93" s="232">
        <f>(SUM('1.  LRAMVA Summary'!D$52:D$66)+SUM('1.  LRAMVA Summary'!D$67:D$68)*(MONTH($E93)-1)/12)*$H93</f>
        <v>764.44149883056662</v>
      </c>
      <c r="J93" s="232">
        <f>(SUM('1.  LRAMVA Summary'!E$52:E$66)+SUM('1.  LRAMVA Summary'!E$67:E$68)*(MONTH($E93)-1)/12)*$H93</f>
        <v>345.61901214491496</v>
      </c>
      <c r="K93" s="232">
        <f>(SUM('1.  LRAMVA Summary'!F$52:F$66)+SUM('1.  LRAMVA Summary'!F$67:F$68)*(MONTH($E93)-1)/12)*$H93</f>
        <v>894.99160814703646</v>
      </c>
      <c r="L93" s="232">
        <f>(SUM('1.  LRAMVA Summary'!G$52:G$66)+SUM('1.  LRAMVA Summary'!G$67:G$68)*(MONTH($E93)-1)/12)*$H93</f>
        <v>0.78124927579891956</v>
      </c>
      <c r="M93" s="232">
        <f>(SUM('1.  LRAMVA Summary'!H$52:H$66)+SUM('1.  LRAMVA Summary'!H$67:H$68)*(MONTH($E93)-1)/12)*$H93</f>
        <v>126.48231962337111</v>
      </c>
      <c r="N93" s="232">
        <f>(SUM('1.  LRAMVA Summary'!I$52:I$66)+SUM('1.  LRAMVA Summary'!I$67:I$68)*(MONTH($E93)-1)/12)*$H93</f>
        <v>248.86991951656813</v>
      </c>
      <c r="O93" s="232">
        <f>(SUM('1.  LRAMVA Summary'!J$52:J$66)+SUM('1.  LRAMVA Summary'!J$67:J$68)*(MONTH($E93)-1)/12)*$H93</f>
        <v>-1.286567276406388E-2</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2381.1727418654923</v>
      </c>
    </row>
    <row r="94" spans="2:23" s="9" customFormat="1">
      <c r="B94" s="68"/>
      <c r="E94" s="216">
        <v>42491</v>
      </c>
      <c r="F94" s="216" t="s">
        <v>184</v>
      </c>
      <c r="G94" s="217" t="s">
        <v>66</v>
      </c>
      <c r="H94" s="231">
        <f t="shared" ref="H94:H95" si="36">$C$36/12</f>
        <v>9.1666666666666665E-4</v>
      </c>
      <c r="I94" s="232">
        <f>(SUM('1.  LRAMVA Summary'!D$52:D$66)+SUM('1.  LRAMVA Summary'!D$67:D$68)*(MONTH($E94)-1)/12)*$H94</f>
        <v>789.92263034601729</v>
      </c>
      <c r="J94" s="232">
        <f>(SUM('1.  LRAMVA Summary'!E$52:E$66)+SUM('1.  LRAMVA Summary'!E$67:E$68)*(MONTH($E94)-1)/12)*$H94</f>
        <v>355.55929046607105</v>
      </c>
      <c r="K94" s="232">
        <f>(SUM('1.  LRAMVA Summary'!F$52:F$66)+SUM('1.  LRAMVA Summary'!F$67:F$68)*(MONTH($E94)-1)/12)*$H94</f>
        <v>927.26761756808094</v>
      </c>
      <c r="L94" s="232">
        <f>(SUM('1.  LRAMVA Summary'!G$52:G$66)+SUM('1.  LRAMVA Summary'!G$67:G$68)*(MONTH($E94)-1)/12)*$H94</f>
        <v>0.80878041403733836</v>
      </c>
      <c r="M94" s="232">
        <f>(SUM('1.  LRAMVA Summary'!H$52:H$66)+SUM('1.  LRAMVA Summary'!H$67:H$68)*(MONTH($E94)-1)/12)*$H94</f>
        <v>129.45931908519924</v>
      </c>
      <c r="N94" s="232">
        <f>(SUM('1.  LRAMVA Summary'!I$52:I$66)+SUM('1.  LRAMVA Summary'!I$67:I$68)*(MONTH($E94)-1)/12)*$H94</f>
        <v>255.95853477673268</v>
      </c>
      <c r="O94" s="232">
        <f>(SUM('1.  LRAMVA Summary'!J$52:J$66)+SUM('1.  LRAMVA Summary'!J$67:J$68)*(MONTH($E94)-1)/12)*$H94</f>
        <v>-1.3140623569902468E-2</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2458.9630320325682</v>
      </c>
    </row>
    <row r="95" spans="2:23" s="240" customFormat="1">
      <c r="B95" s="239"/>
      <c r="D95" s="9"/>
      <c r="E95" s="216">
        <v>42522</v>
      </c>
      <c r="F95" s="216" t="s">
        <v>184</v>
      </c>
      <c r="G95" s="217" t="s">
        <v>66</v>
      </c>
      <c r="H95" s="231">
        <f t="shared" si="36"/>
        <v>9.1666666666666665E-4</v>
      </c>
      <c r="I95" s="232">
        <f>(SUM('1.  LRAMVA Summary'!D$52:D$66)+SUM('1.  LRAMVA Summary'!D$67:D$68)*(MONTH($E95)-1)/12)*$H95</f>
        <v>815.40376186146807</v>
      </c>
      <c r="J95" s="232">
        <f>(SUM('1.  LRAMVA Summary'!E$52:E$66)+SUM('1.  LRAMVA Summary'!E$67:E$68)*(MONTH($E95)-1)/12)*$H95</f>
        <v>365.49956878722713</v>
      </c>
      <c r="K95" s="232">
        <f>(SUM('1.  LRAMVA Summary'!F$52:F$66)+SUM('1.  LRAMVA Summary'!F$67:F$68)*(MONTH($E95)-1)/12)*$H95</f>
        <v>959.54362698912553</v>
      </c>
      <c r="L95" s="232">
        <f>(SUM('1.  LRAMVA Summary'!G$52:G$66)+SUM('1.  LRAMVA Summary'!G$67:G$68)*(MONTH($E95)-1)/12)*$H95</f>
        <v>0.83631155227575693</v>
      </c>
      <c r="M95" s="232">
        <f>(SUM('1.  LRAMVA Summary'!H$52:H$66)+SUM('1.  LRAMVA Summary'!H$67:H$68)*(MONTH($E95)-1)/12)*$H95</f>
        <v>132.43631854702735</v>
      </c>
      <c r="N95" s="232">
        <f>(SUM('1.  LRAMVA Summary'!I$52:I$66)+SUM('1.  LRAMVA Summary'!I$67:I$68)*(MONTH($E95)-1)/12)*$H95</f>
        <v>263.04715003689711</v>
      </c>
      <c r="O95" s="232">
        <f>(SUM('1.  LRAMVA Summary'!J$52:J$66)+SUM('1.  LRAMVA Summary'!J$67:J$68)*(MONTH($E95)-1)/12)*$H95</f>
        <v>-1.3415574375741054E-2</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2536.753322199645</v>
      </c>
    </row>
    <row r="96" spans="2:23" s="9" customFormat="1">
      <c r="B96" s="68"/>
      <c r="E96" s="216">
        <v>42552</v>
      </c>
      <c r="F96" s="216" t="s">
        <v>184</v>
      </c>
      <c r="G96" s="217" t="s">
        <v>68</v>
      </c>
      <c r="H96" s="231">
        <f>$C$37/12</f>
        <v>9.1666666666666665E-4</v>
      </c>
      <c r="I96" s="232">
        <f>(SUM('1.  LRAMVA Summary'!D$52:D$66)+SUM('1.  LRAMVA Summary'!D$67:D$68)*(MONTH($E96)-1)/12)*$H96</f>
        <v>840.88489337691885</v>
      </c>
      <c r="J96" s="232">
        <f>(SUM('1.  LRAMVA Summary'!E$52:E$66)+SUM('1.  LRAMVA Summary'!E$67:E$68)*(MONTH($E96)-1)/12)*$H96</f>
        <v>375.43984710838322</v>
      </c>
      <c r="K96" s="232">
        <f>(SUM('1.  LRAMVA Summary'!F$52:F$66)+SUM('1.  LRAMVA Summary'!F$67:F$68)*(MONTH($E96)-1)/12)*$H96</f>
        <v>991.81963641017023</v>
      </c>
      <c r="L96" s="232">
        <f>(SUM('1.  LRAMVA Summary'!G$52:G$66)+SUM('1.  LRAMVA Summary'!G$67:G$68)*(MONTH($E96)-1)/12)*$H96</f>
        <v>0.86384269051417573</v>
      </c>
      <c r="M96" s="232">
        <f>(SUM('1.  LRAMVA Summary'!H$52:H$66)+SUM('1.  LRAMVA Summary'!H$67:H$68)*(MONTH($E96)-1)/12)*$H96</f>
        <v>135.41331800885544</v>
      </c>
      <c r="N96" s="232">
        <f>(SUM('1.  LRAMVA Summary'!I$52:I$66)+SUM('1.  LRAMVA Summary'!I$67:I$68)*(MONTH($E96)-1)/12)*$H96</f>
        <v>270.1357652970616</v>
      </c>
      <c r="O96" s="232">
        <f>(SUM('1.  LRAMVA Summary'!J$52:J$66)+SUM('1.  LRAMVA Summary'!J$67:J$68)*(MONTH($E96)-1)/12)*$H96</f>
        <v>-1.3690525181579642E-2</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2614.5436123667218</v>
      </c>
    </row>
    <row r="97" spans="2:23" s="9" customFormat="1">
      <c r="B97" s="68"/>
      <c r="E97" s="216">
        <v>42583</v>
      </c>
      <c r="F97" s="216" t="s">
        <v>184</v>
      </c>
      <c r="G97" s="217" t="s">
        <v>68</v>
      </c>
      <c r="H97" s="231">
        <f t="shared" ref="H97:H98" si="37">$C$37/12</f>
        <v>9.1666666666666665E-4</v>
      </c>
      <c r="I97" s="232">
        <f>(SUM('1.  LRAMVA Summary'!D$52:D$66)+SUM('1.  LRAMVA Summary'!D$67:D$68)*(MONTH($E97)-1)/12)*$H97</f>
        <v>866.36602489236952</v>
      </c>
      <c r="J97" s="232">
        <f>(SUM('1.  LRAMVA Summary'!E$52:E$66)+SUM('1.  LRAMVA Summary'!E$67:E$68)*(MONTH($E97)-1)/12)*$H97</f>
        <v>385.38012542953925</v>
      </c>
      <c r="K97" s="232">
        <f>(SUM('1.  LRAMVA Summary'!F$52:F$66)+SUM('1.  LRAMVA Summary'!F$67:F$68)*(MONTH($E97)-1)/12)*$H97</f>
        <v>1024.0956458312146</v>
      </c>
      <c r="L97" s="232">
        <f>(SUM('1.  LRAMVA Summary'!G$52:G$66)+SUM('1.  LRAMVA Summary'!G$67:G$68)*(MONTH($E97)-1)/12)*$H97</f>
        <v>0.89137382875259441</v>
      </c>
      <c r="M97" s="232">
        <f>(SUM('1.  LRAMVA Summary'!H$52:H$66)+SUM('1.  LRAMVA Summary'!H$67:H$68)*(MONTH($E97)-1)/12)*$H97</f>
        <v>138.39031747068358</v>
      </c>
      <c r="N97" s="232">
        <f>(SUM('1.  LRAMVA Summary'!I$52:I$66)+SUM('1.  LRAMVA Summary'!I$67:I$68)*(MONTH($E97)-1)/12)*$H97</f>
        <v>277.22438055722608</v>
      </c>
      <c r="O97" s="232">
        <f>(SUM('1.  LRAMVA Summary'!J$52:J$66)+SUM('1.  LRAMVA Summary'!J$67:J$68)*(MONTH($E97)-1)/12)*$H97</f>
        <v>-1.3965475987418232E-2</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2692.3339025337978</v>
      </c>
    </row>
    <row r="98" spans="2:23" s="9" customFormat="1">
      <c r="B98" s="68"/>
      <c r="E98" s="216">
        <v>42614</v>
      </c>
      <c r="F98" s="216" t="s">
        <v>184</v>
      </c>
      <c r="G98" s="217" t="s">
        <v>68</v>
      </c>
      <c r="H98" s="231">
        <f t="shared" si="37"/>
        <v>9.1666666666666665E-4</v>
      </c>
      <c r="I98" s="232">
        <f>(SUM('1.  LRAMVA Summary'!D$52:D$66)+SUM('1.  LRAMVA Summary'!D$67:D$68)*(MONTH($E98)-1)/12)*$H98</f>
        <v>891.84715640782019</v>
      </c>
      <c r="J98" s="232">
        <f>(SUM('1.  LRAMVA Summary'!E$52:E$66)+SUM('1.  LRAMVA Summary'!E$67:E$68)*(MONTH($E98)-1)/12)*$H98</f>
        <v>395.32040375069528</v>
      </c>
      <c r="K98" s="232">
        <f>(SUM('1.  LRAMVA Summary'!F$52:F$66)+SUM('1.  LRAMVA Summary'!F$67:F$68)*(MONTH($E98)-1)/12)*$H98</f>
        <v>1056.3716552522592</v>
      </c>
      <c r="L98" s="232">
        <f>(SUM('1.  LRAMVA Summary'!G$52:G$66)+SUM('1.  LRAMVA Summary'!G$67:G$68)*(MONTH($E98)-1)/12)*$H98</f>
        <v>0.91890496699101321</v>
      </c>
      <c r="M98" s="232">
        <f>(SUM('1.  LRAMVA Summary'!H$52:H$66)+SUM('1.  LRAMVA Summary'!H$67:H$68)*(MONTH($E98)-1)/12)*$H98</f>
        <v>141.3673169325117</v>
      </c>
      <c r="N98" s="232">
        <f>(SUM('1.  LRAMVA Summary'!I$52:I$66)+SUM('1.  LRAMVA Summary'!I$67:I$68)*(MONTH($E98)-1)/12)*$H98</f>
        <v>284.31299581739052</v>
      </c>
      <c r="O98" s="232">
        <f>(SUM('1.  LRAMVA Summary'!J$52:J$66)+SUM('1.  LRAMVA Summary'!J$67:J$68)*(MONTH($E98)-1)/12)*$H98</f>
        <v>-1.424042679325682E-2</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2770.1241927008746</v>
      </c>
    </row>
    <row r="99" spans="2:23" s="9" customFormat="1">
      <c r="B99" s="68"/>
      <c r="E99" s="216">
        <v>42644</v>
      </c>
      <c r="F99" s="216" t="s">
        <v>184</v>
      </c>
      <c r="G99" s="217" t="s">
        <v>69</v>
      </c>
      <c r="H99" s="212">
        <f>$C$38/12</f>
        <v>9.1666666666666665E-4</v>
      </c>
      <c r="I99" s="232">
        <f>(SUM('1.  LRAMVA Summary'!D$52:D$66)+SUM('1.  LRAMVA Summary'!D$67:D$68)*(MONTH($E99)-1)/12)*$H99</f>
        <v>917.32828792327098</v>
      </c>
      <c r="J99" s="232">
        <f>(SUM('1.  LRAMVA Summary'!E$52:E$66)+SUM('1.  LRAMVA Summary'!E$67:E$68)*(MONTH($E99)-1)/12)*$H99</f>
        <v>405.26068207185136</v>
      </c>
      <c r="K99" s="232">
        <f>(SUM('1.  LRAMVA Summary'!F$52:F$66)+SUM('1.  LRAMVA Summary'!F$67:F$68)*(MONTH($E99)-1)/12)*$H99</f>
        <v>1088.6476646733038</v>
      </c>
      <c r="L99" s="232">
        <f>(SUM('1.  LRAMVA Summary'!G$52:G$66)+SUM('1.  LRAMVA Summary'!G$67:G$68)*(MONTH($E99)-1)/12)*$H99</f>
        <v>0.94643610522943189</v>
      </c>
      <c r="M99" s="232">
        <f>(SUM('1.  LRAMVA Summary'!H$52:H$66)+SUM('1.  LRAMVA Summary'!H$67:H$68)*(MONTH($E99)-1)/12)*$H99</f>
        <v>144.34431639433978</v>
      </c>
      <c r="N99" s="232">
        <f>(SUM('1.  LRAMVA Summary'!I$52:I$66)+SUM('1.  LRAMVA Summary'!I$67:I$68)*(MONTH($E99)-1)/12)*$H99</f>
        <v>291.401611077555</v>
      </c>
      <c r="O99" s="232">
        <f>(SUM('1.  LRAMVA Summary'!J$52:J$66)+SUM('1.  LRAMVA Summary'!J$67:J$68)*(MONTH($E99)-1)/12)*$H99</f>
        <v>-1.4515377599095406E-2</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2847.9144828679514</v>
      </c>
    </row>
    <row r="100" spans="2:23" s="9" customFormat="1">
      <c r="B100" s="68"/>
      <c r="E100" s="216">
        <v>42675</v>
      </c>
      <c r="F100" s="216" t="s">
        <v>184</v>
      </c>
      <c r="G100" s="217" t="s">
        <v>69</v>
      </c>
      <c r="H100" s="212">
        <f t="shared" ref="H100:H101" si="38">$C$38/12</f>
        <v>9.1666666666666665E-4</v>
      </c>
      <c r="I100" s="232">
        <f>(SUM('1.  LRAMVA Summary'!D$52:D$66)+SUM('1.  LRAMVA Summary'!D$67:D$68)*(MONTH($E100)-1)/12)*$H100</f>
        <v>942.80941943872165</v>
      </c>
      <c r="J100" s="232">
        <f>(SUM('1.  LRAMVA Summary'!E$52:E$66)+SUM('1.  LRAMVA Summary'!E$67:E$68)*(MONTH($E100)-1)/12)*$H100</f>
        <v>415.20096039300739</v>
      </c>
      <c r="K100" s="232">
        <f>(SUM('1.  LRAMVA Summary'!F$52:F$66)+SUM('1.  LRAMVA Summary'!F$67:F$68)*(MONTH($E100)-1)/12)*$H100</f>
        <v>1120.9236740943486</v>
      </c>
      <c r="L100" s="232">
        <f>(SUM('1.  LRAMVA Summary'!G$52:G$66)+SUM('1.  LRAMVA Summary'!G$67:G$68)*(MONTH($E100)-1)/12)*$H100</f>
        <v>0.9739672434678508</v>
      </c>
      <c r="M100" s="232">
        <f>(SUM('1.  LRAMVA Summary'!H$52:H$66)+SUM('1.  LRAMVA Summary'!H$67:H$68)*(MONTH($E100)-1)/12)*$H100</f>
        <v>147.32131585616793</v>
      </c>
      <c r="N100" s="232">
        <f>(SUM('1.  LRAMVA Summary'!I$52:I$66)+SUM('1.  LRAMVA Summary'!I$67:I$68)*(MONTH($E100)-1)/12)*$H100</f>
        <v>298.49022633771949</v>
      </c>
      <c r="O100" s="232">
        <f>(SUM('1.  LRAMVA Summary'!J$52:J$66)+SUM('1.  LRAMVA Summary'!J$67:J$68)*(MONTH($E100)-1)/12)*$H100</f>
        <v>-1.4790328404933994E-2</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2925.7047730350278</v>
      </c>
    </row>
    <row r="101" spans="2:23" s="9" customFormat="1">
      <c r="B101" s="68"/>
      <c r="E101" s="216">
        <v>42705</v>
      </c>
      <c r="F101" s="216" t="s">
        <v>184</v>
      </c>
      <c r="G101" s="217" t="s">
        <v>69</v>
      </c>
      <c r="H101" s="212">
        <f t="shared" si="38"/>
        <v>9.1666666666666665E-4</v>
      </c>
      <c r="I101" s="232">
        <f>(SUM('1.  LRAMVA Summary'!D$52:D$66)+SUM('1.  LRAMVA Summary'!D$67:D$68)*(MONTH($E101)-1)/12)*$H101</f>
        <v>968.29055095417255</v>
      </c>
      <c r="J101" s="232">
        <f>(SUM('1.  LRAMVA Summary'!E$52:E$66)+SUM('1.  LRAMVA Summary'!E$67:E$68)*(MONTH($E101)-1)/12)*$H101</f>
        <v>425.14123871416348</v>
      </c>
      <c r="K101" s="232">
        <f>(SUM('1.  LRAMVA Summary'!F$52:F$66)+SUM('1.  LRAMVA Summary'!F$67:F$68)*(MONTH($E101)-1)/12)*$H101</f>
        <v>1153.199683515393</v>
      </c>
      <c r="L101" s="232">
        <f>(SUM('1.  LRAMVA Summary'!G$52:G$66)+SUM('1.  LRAMVA Summary'!G$67:G$68)*(MONTH($E101)-1)/12)*$H101</f>
        <v>1.0014983817062695</v>
      </c>
      <c r="M101" s="232">
        <f>(SUM('1.  LRAMVA Summary'!H$52:H$66)+SUM('1.  LRAMVA Summary'!H$67:H$68)*(MONTH($E101)-1)/12)*$H101</f>
        <v>150.29831531799604</v>
      </c>
      <c r="N101" s="232">
        <f>(SUM('1.  LRAMVA Summary'!I$52:I$66)+SUM('1.  LRAMVA Summary'!I$67:I$68)*(MONTH($E101)-1)/12)*$H101</f>
        <v>305.57884159788398</v>
      </c>
      <c r="O101" s="232">
        <f>(SUM('1.  LRAMVA Summary'!J$52:J$66)+SUM('1.  LRAMVA Summary'!J$67:J$68)*(MONTH($E101)-1)/12)*$H101</f>
        <v>-1.5065279210772584E-2</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3003.495063202105</v>
      </c>
    </row>
    <row r="102" spans="2:23" s="9" customFormat="1" ht="15.75" thickBot="1">
      <c r="B102" s="68"/>
      <c r="E102" s="218" t="s">
        <v>468</v>
      </c>
      <c r="F102" s="218"/>
      <c r="G102" s="219"/>
      <c r="H102" s="220"/>
      <c r="I102" s="221">
        <f>SUM(I89:I101)</f>
        <v>26422.552590684849</v>
      </c>
      <c r="J102" s="221">
        <f>SUM(J89:J101)</f>
        <v>13184.410697838774</v>
      </c>
      <c r="K102" s="221">
        <f t="shared" ref="K102:O102" si="39">SUM(K89:K101)</f>
        <v>30033.715321137566</v>
      </c>
      <c r="L102" s="221">
        <f t="shared" si="39"/>
        <v>24.490424452850949</v>
      </c>
      <c r="M102" s="221">
        <f t="shared" si="39"/>
        <v>4792.3715166629636</v>
      </c>
      <c r="N102" s="221">
        <f t="shared" si="39"/>
        <v>8765.6308851310805</v>
      </c>
      <c r="O102" s="221">
        <f t="shared" si="39"/>
        <v>-0.50703757527301185</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83222.66439833281</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26422.552590684849</v>
      </c>
      <c r="J104" s="230">
        <f t="shared" ref="J104" si="41">J102+J103</f>
        <v>13184.410697838774</v>
      </c>
      <c r="K104" s="230">
        <f t="shared" ref="K104" si="42">K102+K103</f>
        <v>30033.715321137566</v>
      </c>
      <c r="L104" s="230">
        <f t="shared" ref="L104" si="43">L102+L103</f>
        <v>24.490424452850949</v>
      </c>
      <c r="M104" s="230">
        <f t="shared" ref="M104" si="44">M102+M103</f>
        <v>4792.3715166629636</v>
      </c>
      <c r="N104" s="230">
        <f t="shared" ref="N104" si="45">N102+N103</f>
        <v>8765.6308851310805</v>
      </c>
      <c r="O104" s="230">
        <f t="shared" ref="O104:V104" si="46">O102+O103</f>
        <v>-0.50703757527301185</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83222.66439833281</v>
      </c>
    </row>
    <row r="105" spans="2:23" s="9" customFormat="1" hidden="1">
      <c r="B105" s="68"/>
      <c r="E105" s="216">
        <v>42736</v>
      </c>
      <c r="F105" s="216" t="s">
        <v>185</v>
      </c>
      <c r="G105" s="217" t="s">
        <v>65</v>
      </c>
      <c r="H105" s="242">
        <f>$C$39/12</f>
        <v>9.1666666666666665E-4</v>
      </c>
      <c r="I105" s="232">
        <f>(SUM('1.  LRAMVA Summary'!D$52:D$69)+SUM('1.  LRAMVA Summary'!D$70:D$71)*(MONTH($E105)-1)/12)*$H105</f>
        <v>993.77168246962322</v>
      </c>
      <c r="J105" s="232">
        <f>(SUM('1.  LRAMVA Summary'!E$52:E$69)+SUM('1.  LRAMVA Summary'!E$70:E$71)*(MONTH($E105)-1)/12)*$H105</f>
        <v>435.08151703531951</v>
      </c>
      <c r="K105" s="232">
        <f>(SUM('1.  LRAMVA Summary'!F$52:F$69)+SUM('1.  LRAMVA Summary'!F$70:F$71)*(MONTH($E105)-1)/12)*$H105</f>
        <v>1185.4756929364376</v>
      </c>
      <c r="L105" s="232">
        <f>(SUM('1.  LRAMVA Summary'!G$52:G$69)+SUM('1.  LRAMVA Summary'!G$70:G$71)*(MONTH($E105)-1)/12)*$H105</f>
        <v>1.0290295199446882</v>
      </c>
      <c r="M105" s="232">
        <f>(SUM('1.  LRAMVA Summary'!H$52:H$69)+SUM('1.  LRAMVA Summary'!H$70:H$71)*(MONTH($E105)-1)/12)*$H105</f>
        <v>153.27531477982413</v>
      </c>
      <c r="N105" s="232">
        <f>(SUM('1.  LRAMVA Summary'!I$52:I$69)+SUM('1.  LRAMVA Summary'!I$70:I$71)*(MONTH($E105)-1)/12)*$H105</f>
        <v>312.66745685804847</v>
      </c>
      <c r="O105" s="232">
        <f>(SUM('1.  LRAMVA Summary'!J$52:J$69)+SUM('1.  LRAMVA Summary'!J$70:J$71)*(MONTH($E105)-1)/12)*$H105</f>
        <v>-1.5340230016611169E-2</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3081.2853533691805</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993.77168246962322</v>
      </c>
      <c r="J106" s="232">
        <f>(SUM('1.  LRAMVA Summary'!E$52:E$69)+SUM('1.  LRAMVA Summary'!E$70:E$71)*(MONTH($E106)-1)/12)*$H106</f>
        <v>435.08151703531951</v>
      </c>
      <c r="K106" s="232">
        <f>(SUM('1.  LRAMVA Summary'!F$52:F$69)+SUM('1.  LRAMVA Summary'!F$70:F$71)*(MONTH($E106)-1)/12)*$H106</f>
        <v>1185.4756929364376</v>
      </c>
      <c r="L106" s="232">
        <f>(SUM('1.  LRAMVA Summary'!G$52:G$69)+SUM('1.  LRAMVA Summary'!G$70:G$71)*(MONTH($E106)-1)/12)*$H106</f>
        <v>1.0290295199446882</v>
      </c>
      <c r="M106" s="232">
        <f>(SUM('1.  LRAMVA Summary'!H$52:H$69)+SUM('1.  LRAMVA Summary'!H$70:H$71)*(MONTH($E106)-1)/12)*$H106</f>
        <v>153.27531477982413</v>
      </c>
      <c r="N106" s="232">
        <f>(SUM('1.  LRAMVA Summary'!I$52:I$69)+SUM('1.  LRAMVA Summary'!I$70:I$71)*(MONTH($E106)-1)/12)*$H106</f>
        <v>312.66745685804847</v>
      </c>
      <c r="O106" s="232">
        <f>(SUM('1.  LRAMVA Summary'!J$52:J$69)+SUM('1.  LRAMVA Summary'!J$70:J$71)*(MONTH($E106)-1)/12)*$H106</f>
        <v>-1.5340230016611169E-2</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3081.2853533691805</v>
      </c>
    </row>
    <row r="107" spans="2:23" s="9" customFormat="1" hidden="1">
      <c r="B107" s="68"/>
      <c r="E107" s="216">
        <v>42795</v>
      </c>
      <c r="F107" s="216" t="s">
        <v>185</v>
      </c>
      <c r="G107" s="217" t="s">
        <v>65</v>
      </c>
      <c r="H107" s="242">
        <f t="shared" si="48"/>
        <v>9.1666666666666665E-4</v>
      </c>
      <c r="I107" s="232">
        <f>(SUM('1.  LRAMVA Summary'!D$52:D$69)+SUM('1.  LRAMVA Summary'!D$70:D$71)*(MONTH($E107)-1)/12)*$H107</f>
        <v>993.77168246962322</v>
      </c>
      <c r="J107" s="232">
        <f>(SUM('1.  LRAMVA Summary'!E$52:E$69)+SUM('1.  LRAMVA Summary'!E$70:E$71)*(MONTH($E107)-1)/12)*$H107</f>
        <v>435.08151703531951</v>
      </c>
      <c r="K107" s="232">
        <f>(SUM('1.  LRAMVA Summary'!F$52:F$69)+SUM('1.  LRAMVA Summary'!F$70:F$71)*(MONTH($E107)-1)/12)*$H107</f>
        <v>1185.4756929364376</v>
      </c>
      <c r="L107" s="232">
        <f>(SUM('1.  LRAMVA Summary'!G$52:G$69)+SUM('1.  LRAMVA Summary'!G$70:G$71)*(MONTH($E107)-1)/12)*$H107</f>
        <v>1.0290295199446882</v>
      </c>
      <c r="M107" s="232">
        <f>(SUM('1.  LRAMVA Summary'!H$52:H$69)+SUM('1.  LRAMVA Summary'!H$70:H$71)*(MONTH($E107)-1)/12)*$H107</f>
        <v>153.27531477982413</v>
      </c>
      <c r="N107" s="232">
        <f>(SUM('1.  LRAMVA Summary'!I$52:I$69)+SUM('1.  LRAMVA Summary'!I$70:I$71)*(MONTH($E107)-1)/12)*$H107</f>
        <v>312.66745685804847</v>
      </c>
      <c r="O107" s="232">
        <f>(SUM('1.  LRAMVA Summary'!J$52:J$69)+SUM('1.  LRAMVA Summary'!J$70:J$71)*(MONTH($E107)-1)/12)*$H107</f>
        <v>-1.5340230016611169E-2</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3081.2853533691805</v>
      </c>
    </row>
    <row r="108" spans="2:23" s="8" customFormat="1" hidden="1">
      <c r="B108" s="241"/>
      <c r="E108" s="216">
        <v>42826</v>
      </c>
      <c r="F108" s="216" t="s">
        <v>185</v>
      </c>
      <c r="G108" s="217" t="s">
        <v>66</v>
      </c>
      <c r="H108" s="242">
        <f>$C$40/12</f>
        <v>9.1666666666666665E-4</v>
      </c>
      <c r="I108" s="232">
        <f>(SUM('1.  LRAMVA Summary'!D$52:D$69)+SUM('1.  LRAMVA Summary'!D$70:D$71)*(MONTH($E108)-1)/12)*$H108</f>
        <v>993.77168246962322</v>
      </c>
      <c r="J108" s="232">
        <f>(SUM('1.  LRAMVA Summary'!E$52:E$69)+SUM('1.  LRAMVA Summary'!E$70:E$71)*(MONTH($E108)-1)/12)*$H108</f>
        <v>435.08151703531951</v>
      </c>
      <c r="K108" s="232">
        <f>(SUM('1.  LRAMVA Summary'!F$52:F$69)+SUM('1.  LRAMVA Summary'!F$70:F$71)*(MONTH($E108)-1)/12)*$H108</f>
        <v>1185.4756929364376</v>
      </c>
      <c r="L108" s="232">
        <f>(SUM('1.  LRAMVA Summary'!G$52:G$69)+SUM('1.  LRAMVA Summary'!G$70:G$71)*(MONTH($E108)-1)/12)*$H108</f>
        <v>1.0290295199446882</v>
      </c>
      <c r="M108" s="232">
        <f>(SUM('1.  LRAMVA Summary'!H$52:H$69)+SUM('1.  LRAMVA Summary'!H$70:H$71)*(MONTH($E108)-1)/12)*$H108</f>
        <v>153.27531477982413</v>
      </c>
      <c r="N108" s="232">
        <f>(SUM('1.  LRAMVA Summary'!I$52:I$69)+SUM('1.  LRAMVA Summary'!I$70:I$71)*(MONTH($E108)-1)/12)*$H108</f>
        <v>312.66745685804847</v>
      </c>
      <c r="O108" s="232">
        <f>(SUM('1.  LRAMVA Summary'!J$52:J$69)+SUM('1.  LRAMVA Summary'!J$70:J$71)*(MONTH($E108)-1)/12)*$H108</f>
        <v>-1.5340230016611169E-2</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3081.2853533691805</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993.77168246962322</v>
      </c>
      <c r="J109" s="232">
        <f>(SUM('1.  LRAMVA Summary'!E$52:E$69)+SUM('1.  LRAMVA Summary'!E$70:E$71)*(MONTH($E109)-1)/12)*$H109</f>
        <v>435.08151703531951</v>
      </c>
      <c r="K109" s="232">
        <f>(SUM('1.  LRAMVA Summary'!F$52:F$69)+SUM('1.  LRAMVA Summary'!F$70:F$71)*(MONTH($E109)-1)/12)*$H109</f>
        <v>1185.4756929364376</v>
      </c>
      <c r="L109" s="232">
        <f>(SUM('1.  LRAMVA Summary'!G$52:G$69)+SUM('1.  LRAMVA Summary'!G$70:G$71)*(MONTH($E109)-1)/12)*$H109</f>
        <v>1.0290295199446882</v>
      </c>
      <c r="M109" s="232">
        <f>(SUM('1.  LRAMVA Summary'!H$52:H$69)+SUM('1.  LRAMVA Summary'!H$70:H$71)*(MONTH($E109)-1)/12)*$H109</f>
        <v>153.27531477982413</v>
      </c>
      <c r="N109" s="232">
        <f>(SUM('1.  LRAMVA Summary'!I$52:I$69)+SUM('1.  LRAMVA Summary'!I$70:I$71)*(MONTH($E109)-1)/12)*$H109</f>
        <v>312.66745685804847</v>
      </c>
      <c r="O109" s="232">
        <f>(SUM('1.  LRAMVA Summary'!J$52:J$69)+SUM('1.  LRAMVA Summary'!J$70:J$71)*(MONTH($E109)-1)/12)*$H109</f>
        <v>-1.5340230016611169E-2</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3081.2853533691805</v>
      </c>
    </row>
    <row r="110" spans="2:23" s="240" customFormat="1" hidden="1">
      <c r="B110" s="239"/>
      <c r="E110" s="216">
        <v>42887</v>
      </c>
      <c r="F110" s="216" t="s">
        <v>185</v>
      </c>
      <c r="G110" s="217" t="s">
        <v>66</v>
      </c>
      <c r="H110" s="242">
        <f t="shared" si="50"/>
        <v>9.1666666666666665E-4</v>
      </c>
      <c r="I110" s="232">
        <f>(SUM('1.  LRAMVA Summary'!D$52:D$69)+SUM('1.  LRAMVA Summary'!D$70:D$71)*(MONTH($E110)-1)/12)*$H110</f>
        <v>993.77168246962322</v>
      </c>
      <c r="J110" s="232">
        <f>(SUM('1.  LRAMVA Summary'!E$52:E$69)+SUM('1.  LRAMVA Summary'!E$70:E$71)*(MONTH($E110)-1)/12)*$H110</f>
        <v>435.08151703531951</v>
      </c>
      <c r="K110" s="232">
        <f>(SUM('1.  LRAMVA Summary'!F$52:F$69)+SUM('1.  LRAMVA Summary'!F$70:F$71)*(MONTH($E110)-1)/12)*$H110</f>
        <v>1185.4756929364376</v>
      </c>
      <c r="L110" s="232">
        <f>(SUM('1.  LRAMVA Summary'!G$52:G$69)+SUM('1.  LRAMVA Summary'!G$70:G$71)*(MONTH($E110)-1)/12)*$H110</f>
        <v>1.0290295199446882</v>
      </c>
      <c r="M110" s="232">
        <f>(SUM('1.  LRAMVA Summary'!H$52:H$69)+SUM('1.  LRAMVA Summary'!H$70:H$71)*(MONTH($E110)-1)/12)*$H110</f>
        <v>153.27531477982413</v>
      </c>
      <c r="N110" s="232">
        <f>(SUM('1.  LRAMVA Summary'!I$52:I$69)+SUM('1.  LRAMVA Summary'!I$70:I$71)*(MONTH($E110)-1)/12)*$H110</f>
        <v>312.66745685804847</v>
      </c>
      <c r="O110" s="232">
        <f>(SUM('1.  LRAMVA Summary'!J$52:J$69)+SUM('1.  LRAMVA Summary'!J$70:J$71)*(MONTH($E110)-1)/12)*$H110</f>
        <v>-1.5340230016611169E-2</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3081.2853533691805</v>
      </c>
    </row>
    <row r="111" spans="2:23" s="9" customFormat="1" hidden="1">
      <c r="B111" s="68"/>
      <c r="E111" s="216">
        <v>42917</v>
      </c>
      <c r="F111" s="216" t="s">
        <v>185</v>
      </c>
      <c r="G111" s="217" t="s">
        <v>68</v>
      </c>
      <c r="H111" s="242">
        <f>$C$41/12</f>
        <v>9.1666666666666665E-4</v>
      </c>
      <c r="I111" s="232">
        <f>(SUM('1.  LRAMVA Summary'!D$52:D$69)+SUM('1.  LRAMVA Summary'!D$70:D$71)*(MONTH($E111)-1)/12)*$H111</f>
        <v>993.77168246962322</v>
      </c>
      <c r="J111" s="232">
        <f>(SUM('1.  LRAMVA Summary'!E$52:E$69)+SUM('1.  LRAMVA Summary'!E$70:E$71)*(MONTH($E111)-1)/12)*$H111</f>
        <v>435.08151703531951</v>
      </c>
      <c r="K111" s="232">
        <f>(SUM('1.  LRAMVA Summary'!F$52:F$69)+SUM('1.  LRAMVA Summary'!F$70:F$71)*(MONTH($E111)-1)/12)*$H111</f>
        <v>1185.4756929364376</v>
      </c>
      <c r="L111" s="232">
        <f>(SUM('1.  LRAMVA Summary'!G$52:G$69)+SUM('1.  LRAMVA Summary'!G$70:G$71)*(MONTH($E111)-1)/12)*$H111</f>
        <v>1.0290295199446882</v>
      </c>
      <c r="M111" s="232">
        <f>(SUM('1.  LRAMVA Summary'!H$52:H$69)+SUM('1.  LRAMVA Summary'!H$70:H$71)*(MONTH($E111)-1)/12)*$H111</f>
        <v>153.27531477982413</v>
      </c>
      <c r="N111" s="232">
        <f>(SUM('1.  LRAMVA Summary'!I$52:I$69)+SUM('1.  LRAMVA Summary'!I$70:I$71)*(MONTH($E111)-1)/12)*$H111</f>
        <v>312.66745685804847</v>
      </c>
      <c r="O111" s="232">
        <f>(SUM('1.  LRAMVA Summary'!J$52:J$69)+SUM('1.  LRAMVA Summary'!J$70:J$71)*(MONTH($E111)-1)/12)*$H111</f>
        <v>-1.5340230016611169E-2</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3081.2853533691805</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993.77168246962322</v>
      </c>
      <c r="J112" s="232">
        <f>(SUM('1.  LRAMVA Summary'!E$52:E$69)+SUM('1.  LRAMVA Summary'!E$70:E$71)*(MONTH($E112)-1)/12)*$H112</f>
        <v>435.08151703531951</v>
      </c>
      <c r="K112" s="232">
        <f>(SUM('1.  LRAMVA Summary'!F$52:F$69)+SUM('1.  LRAMVA Summary'!F$70:F$71)*(MONTH($E112)-1)/12)*$H112</f>
        <v>1185.4756929364376</v>
      </c>
      <c r="L112" s="232">
        <f>(SUM('1.  LRAMVA Summary'!G$52:G$69)+SUM('1.  LRAMVA Summary'!G$70:G$71)*(MONTH($E112)-1)/12)*$H112</f>
        <v>1.0290295199446882</v>
      </c>
      <c r="M112" s="232">
        <f>(SUM('1.  LRAMVA Summary'!H$52:H$69)+SUM('1.  LRAMVA Summary'!H$70:H$71)*(MONTH($E112)-1)/12)*$H112</f>
        <v>153.27531477982413</v>
      </c>
      <c r="N112" s="232">
        <f>(SUM('1.  LRAMVA Summary'!I$52:I$69)+SUM('1.  LRAMVA Summary'!I$70:I$71)*(MONTH($E112)-1)/12)*$H112</f>
        <v>312.66745685804847</v>
      </c>
      <c r="O112" s="232">
        <f>(SUM('1.  LRAMVA Summary'!J$52:J$69)+SUM('1.  LRAMVA Summary'!J$70:J$71)*(MONTH($E112)-1)/12)*$H112</f>
        <v>-1.5340230016611169E-2</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3081.2853533691805</v>
      </c>
    </row>
    <row r="113" spans="2:23" s="9" customFormat="1" hidden="1">
      <c r="B113" s="68"/>
      <c r="E113" s="216">
        <v>42979</v>
      </c>
      <c r="F113" s="216" t="s">
        <v>185</v>
      </c>
      <c r="G113" s="217" t="s">
        <v>68</v>
      </c>
      <c r="H113" s="242">
        <f t="shared" si="51"/>
        <v>9.1666666666666665E-4</v>
      </c>
      <c r="I113" s="232">
        <f>(SUM('1.  LRAMVA Summary'!D$52:D$69)+SUM('1.  LRAMVA Summary'!D$70:D$71)*(MONTH($E113)-1)/12)*$H113</f>
        <v>993.77168246962322</v>
      </c>
      <c r="J113" s="232">
        <f>(SUM('1.  LRAMVA Summary'!E$52:E$69)+SUM('1.  LRAMVA Summary'!E$70:E$71)*(MONTH($E113)-1)/12)*$H113</f>
        <v>435.08151703531951</v>
      </c>
      <c r="K113" s="232">
        <f>(SUM('1.  LRAMVA Summary'!F$52:F$69)+SUM('1.  LRAMVA Summary'!F$70:F$71)*(MONTH($E113)-1)/12)*$H113</f>
        <v>1185.4756929364376</v>
      </c>
      <c r="L113" s="232">
        <f>(SUM('1.  LRAMVA Summary'!G$52:G$69)+SUM('1.  LRAMVA Summary'!G$70:G$71)*(MONTH($E113)-1)/12)*$H113</f>
        <v>1.0290295199446882</v>
      </c>
      <c r="M113" s="232">
        <f>(SUM('1.  LRAMVA Summary'!H$52:H$69)+SUM('1.  LRAMVA Summary'!H$70:H$71)*(MONTH($E113)-1)/12)*$H113</f>
        <v>153.27531477982413</v>
      </c>
      <c r="N113" s="232">
        <f>(SUM('1.  LRAMVA Summary'!I$52:I$69)+SUM('1.  LRAMVA Summary'!I$70:I$71)*(MONTH($E113)-1)/12)*$H113</f>
        <v>312.66745685804847</v>
      </c>
      <c r="O113" s="232">
        <f>(SUM('1.  LRAMVA Summary'!J$52:J$69)+SUM('1.  LRAMVA Summary'!J$70:J$71)*(MONTH($E113)-1)/12)*$H113</f>
        <v>-1.5340230016611169E-2</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3081.2853533691805</v>
      </c>
    </row>
    <row r="114" spans="2:23" s="9" customFormat="1" hidden="1">
      <c r="B114" s="68"/>
      <c r="E114" s="216">
        <v>43009</v>
      </c>
      <c r="F114" s="216" t="s">
        <v>185</v>
      </c>
      <c r="G114" s="217" t="s">
        <v>69</v>
      </c>
      <c r="H114" s="242">
        <f>$C$42/12</f>
        <v>9.1666666666666665E-4</v>
      </c>
      <c r="I114" s="232">
        <f>(SUM('1.  LRAMVA Summary'!D$52:D$69)+SUM('1.  LRAMVA Summary'!D$70:D$71)*(MONTH($E114)-1)/12)*$H114</f>
        <v>993.77168246962322</v>
      </c>
      <c r="J114" s="232">
        <f>(SUM('1.  LRAMVA Summary'!E$52:E$69)+SUM('1.  LRAMVA Summary'!E$70:E$71)*(MONTH($E114)-1)/12)*$H114</f>
        <v>435.08151703531951</v>
      </c>
      <c r="K114" s="232">
        <f>(SUM('1.  LRAMVA Summary'!F$52:F$69)+SUM('1.  LRAMVA Summary'!F$70:F$71)*(MONTH($E114)-1)/12)*$H114</f>
        <v>1185.4756929364376</v>
      </c>
      <c r="L114" s="232">
        <f>(SUM('1.  LRAMVA Summary'!G$52:G$69)+SUM('1.  LRAMVA Summary'!G$70:G$71)*(MONTH($E114)-1)/12)*$H114</f>
        <v>1.0290295199446882</v>
      </c>
      <c r="M114" s="232">
        <f>(SUM('1.  LRAMVA Summary'!H$52:H$69)+SUM('1.  LRAMVA Summary'!H$70:H$71)*(MONTH($E114)-1)/12)*$H114</f>
        <v>153.27531477982413</v>
      </c>
      <c r="N114" s="232">
        <f>(SUM('1.  LRAMVA Summary'!I$52:I$69)+SUM('1.  LRAMVA Summary'!I$70:I$71)*(MONTH($E114)-1)/12)*$H114</f>
        <v>312.66745685804847</v>
      </c>
      <c r="O114" s="232">
        <f>(SUM('1.  LRAMVA Summary'!J$52:J$69)+SUM('1.  LRAMVA Summary'!J$70:J$71)*(MONTH($E114)-1)/12)*$H114</f>
        <v>-1.5340230016611169E-2</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3081.2853533691805</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993.77168246962322</v>
      </c>
      <c r="J115" s="232">
        <f>(SUM('1.  LRAMVA Summary'!E$52:E$69)+SUM('1.  LRAMVA Summary'!E$70:E$71)*(MONTH($E115)-1)/12)*$H115</f>
        <v>435.08151703531951</v>
      </c>
      <c r="K115" s="232">
        <f>(SUM('1.  LRAMVA Summary'!F$52:F$69)+SUM('1.  LRAMVA Summary'!F$70:F$71)*(MONTH($E115)-1)/12)*$H115</f>
        <v>1185.4756929364376</v>
      </c>
      <c r="L115" s="232">
        <f>(SUM('1.  LRAMVA Summary'!G$52:G$69)+SUM('1.  LRAMVA Summary'!G$70:G$71)*(MONTH($E115)-1)/12)*$H115</f>
        <v>1.0290295199446882</v>
      </c>
      <c r="M115" s="232">
        <f>(SUM('1.  LRAMVA Summary'!H$52:H$69)+SUM('1.  LRAMVA Summary'!H$70:H$71)*(MONTH($E115)-1)/12)*$H115</f>
        <v>153.27531477982413</v>
      </c>
      <c r="N115" s="232">
        <f>(SUM('1.  LRAMVA Summary'!I$52:I$69)+SUM('1.  LRAMVA Summary'!I$70:I$71)*(MONTH($E115)-1)/12)*$H115</f>
        <v>312.66745685804847</v>
      </c>
      <c r="O115" s="232">
        <f>(SUM('1.  LRAMVA Summary'!J$52:J$69)+SUM('1.  LRAMVA Summary'!J$70:J$71)*(MONTH($E115)-1)/12)*$H115</f>
        <v>-1.5340230016611169E-2</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3081.2853533691805</v>
      </c>
    </row>
    <row r="116" spans="2:23" s="9" customFormat="1" hidden="1">
      <c r="B116" s="68"/>
      <c r="E116" s="216">
        <v>43070</v>
      </c>
      <c r="F116" s="216" t="s">
        <v>185</v>
      </c>
      <c r="G116" s="217" t="s">
        <v>69</v>
      </c>
      <c r="H116" s="242">
        <f t="shared" si="52"/>
        <v>9.1666666666666665E-4</v>
      </c>
      <c r="I116" s="232">
        <f>(SUM('1.  LRAMVA Summary'!D$52:D$69)+SUM('1.  LRAMVA Summary'!D$70:D$71)*(MONTH($E116)-1)/12)*$H116</f>
        <v>993.77168246962322</v>
      </c>
      <c r="J116" s="232">
        <f>(SUM('1.  LRAMVA Summary'!E$52:E$69)+SUM('1.  LRAMVA Summary'!E$70:E$71)*(MONTH($E116)-1)/12)*$H116</f>
        <v>435.08151703531951</v>
      </c>
      <c r="K116" s="232">
        <f>(SUM('1.  LRAMVA Summary'!F$52:F$69)+SUM('1.  LRAMVA Summary'!F$70:F$71)*(MONTH($E116)-1)/12)*$H116</f>
        <v>1185.4756929364376</v>
      </c>
      <c r="L116" s="232">
        <f>(SUM('1.  LRAMVA Summary'!G$52:G$69)+SUM('1.  LRAMVA Summary'!G$70:G$71)*(MONTH($E116)-1)/12)*$H116</f>
        <v>1.0290295199446882</v>
      </c>
      <c r="M116" s="232">
        <f>(SUM('1.  LRAMVA Summary'!H$52:H$69)+SUM('1.  LRAMVA Summary'!H$70:H$71)*(MONTH($E116)-1)/12)*$H116</f>
        <v>153.27531477982413</v>
      </c>
      <c r="N116" s="232">
        <f>(SUM('1.  LRAMVA Summary'!I$52:I$69)+SUM('1.  LRAMVA Summary'!I$70:I$71)*(MONTH($E116)-1)/12)*$H116</f>
        <v>312.66745685804847</v>
      </c>
      <c r="O116" s="232">
        <f>(SUM('1.  LRAMVA Summary'!J$52:J$69)+SUM('1.  LRAMVA Summary'!J$70:J$71)*(MONTH($E116)-1)/12)*$H116</f>
        <v>-1.5340230016611169E-2</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3081.2853533691805</v>
      </c>
    </row>
    <row r="117" spans="2:23" s="9" customFormat="1" ht="15.75" hidden="1" thickBot="1">
      <c r="B117" s="68"/>
      <c r="E117" s="218" t="s">
        <v>469</v>
      </c>
      <c r="F117" s="218"/>
      <c r="G117" s="219"/>
      <c r="H117" s="220"/>
      <c r="I117" s="221">
        <f>SUM(I104:I116)</f>
        <v>38347.812780320332</v>
      </c>
      <c r="J117" s="221">
        <f>SUM(J104:J116)</f>
        <v>18405.38890226261</v>
      </c>
      <c r="K117" s="221">
        <f t="shared" ref="K117:O117" si="53">SUM(K104:K116)</f>
        <v>44259.42363637482</v>
      </c>
      <c r="L117" s="221">
        <f t="shared" si="53"/>
        <v>36.838778692187205</v>
      </c>
      <c r="M117" s="221">
        <f t="shared" si="53"/>
        <v>6631.6752940208507</v>
      </c>
      <c r="N117" s="221">
        <f t="shared" si="53"/>
        <v>12517.640367427672</v>
      </c>
      <c r="O117" s="221">
        <f t="shared" si="53"/>
        <v>-0.69112033547234653</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120198.08863876299</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38347.812780320332</v>
      </c>
      <c r="J119" s="230">
        <f t="shared" ref="J119" si="55">J117+J118</f>
        <v>18405.38890226261</v>
      </c>
      <c r="K119" s="230">
        <f t="shared" ref="K119" si="56">K117+K118</f>
        <v>44259.42363637482</v>
      </c>
      <c r="L119" s="230">
        <f t="shared" ref="L119" si="57">L117+L118</f>
        <v>36.838778692187205</v>
      </c>
      <c r="M119" s="230">
        <f t="shared" ref="M119" si="58">M117+M118</f>
        <v>6631.6752940208507</v>
      </c>
      <c r="N119" s="230">
        <f t="shared" ref="N119" si="59">N117+N118</f>
        <v>12517.640367427672</v>
      </c>
      <c r="O119" s="230">
        <f t="shared" ref="O119:V119" si="60">O117+O118</f>
        <v>-0.69112033547234653</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120198.08863876299</v>
      </c>
    </row>
    <row r="120" spans="2:23" s="9" customFormat="1" hidden="1">
      <c r="B120" s="68"/>
      <c r="E120" s="216">
        <v>43101</v>
      </c>
      <c r="F120" s="216" t="s">
        <v>186</v>
      </c>
      <c r="G120" s="217" t="s">
        <v>65</v>
      </c>
      <c r="H120" s="242">
        <f>$C$43/12</f>
        <v>9.1666666666666665E-4</v>
      </c>
      <c r="I120" s="232">
        <f>(SUM('1.  LRAMVA Summary'!D$52:D$72)+SUM('1.  LRAMVA Summary'!D$73:D$74)*(MONTH($E120)-1)/12)*$H120</f>
        <v>993.77168246962322</v>
      </c>
      <c r="J120" s="232">
        <f>(SUM('1.  LRAMVA Summary'!E$52:E$72)+SUM('1.  LRAMVA Summary'!E$73:E$74)*(MONTH($E120)-1)/12)*$H120</f>
        <v>435.08151703531951</v>
      </c>
      <c r="K120" s="232">
        <f>(SUM('1.  LRAMVA Summary'!F$52:F$72)+SUM('1.  LRAMVA Summary'!F$73:F$74)*(MONTH($E120)-1)/12)*$H120</f>
        <v>1185.4756929364376</v>
      </c>
      <c r="L120" s="232">
        <f>(SUM('1.  LRAMVA Summary'!G$52:G$72)+SUM('1.  LRAMVA Summary'!G$73:G$74)*(MONTH($E120)-1)/12)*$H120</f>
        <v>1.0290295199446882</v>
      </c>
      <c r="M120" s="232">
        <f>(SUM('1.  LRAMVA Summary'!H$52:H$72)+SUM('1.  LRAMVA Summary'!H$73:H$74)*(MONTH($E120)-1)/12)*$H120</f>
        <v>153.27531477982413</v>
      </c>
      <c r="N120" s="232">
        <f>(SUM('1.  LRAMVA Summary'!I$52:I$72)+SUM('1.  LRAMVA Summary'!I$73:I$74)*(MONTH($E120)-1)/12)*$H120</f>
        <v>312.66745685804847</v>
      </c>
      <c r="O120" s="232">
        <f>(SUM('1.  LRAMVA Summary'!J$52:J$72)+SUM('1.  LRAMVA Summary'!J$73:J$74)*(MONTH($E120)-1)/12)*$H120</f>
        <v>-1.5340230016611169E-2</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3081.2853533691805</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993.77168246962322</v>
      </c>
      <c r="J121" s="232">
        <f>(SUM('1.  LRAMVA Summary'!E$52:E$72)+SUM('1.  LRAMVA Summary'!E$73:E$74)*(MONTH($E121)-1)/12)*$H121</f>
        <v>435.08151703531951</v>
      </c>
      <c r="K121" s="232">
        <f>(SUM('1.  LRAMVA Summary'!F$52:F$72)+SUM('1.  LRAMVA Summary'!F$73:F$74)*(MONTH($E121)-1)/12)*$H121</f>
        <v>1185.4756929364376</v>
      </c>
      <c r="L121" s="232">
        <f>(SUM('1.  LRAMVA Summary'!G$52:G$72)+SUM('1.  LRAMVA Summary'!G$73:G$74)*(MONTH($E121)-1)/12)*$H121</f>
        <v>1.0290295199446882</v>
      </c>
      <c r="M121" s="232">
        <f>(SUM('1.  LRAMVA Summary'!H$52:H$72)+SUM('1.  LRAMVA Summary'!H$73:H$74)*(MONTH($E121)-1)/12)*$H121</f>
        <v>153.27531477982413</v>
      </c>
      <c r="N121" s="232">
        <f>(SUM('1.  LRAMVA Summary'!I$52:I$72)+SUM('1.  LRAMVA Summary'!I$73:I$74)*(MONTH($E121)-1)/12)*$H121</f>
        <v>312.66745685804847</v>
      </c>
      <c r="O121" s="232">
        <f>(SUM('1.  LRAMVA Summary'!J$52:J$72)+SUM('1.  LRAMVA Summary'!J$73:J$74)*(MONTH($E121)-1)/12)*$H121</f>
        <v>-1.5340230016611169E-2</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3081.2853533691805</v>
      </c>
    </row>
    <row r="122" spans="2:23" s="9" customFormat="1" hidden="1">
      <c r="B122" s="68"/>
      <c r="E122" s="216">
        <v>43160</v>
      </c>
      <c r="F122" s="216" t="s">
        <v>186</v>
      </c>
      <c r="G122" s="217" t="s">
        <v>65</v>
      </c>
      <c r="H122" s="242">
        <f t="shared" si="62"/>
        <v>9.1666666666666665E-4</v>
      </c>
      <c r="I122" s="232">
        <f>(SUM('1.  LRAMVA Summary'!D$52:D$72)+SUM('1.  LRAMVA Summary'!D$73:D$74)*(MONTH($E122)-1)/12)*$H122</f>
        <v>993.77168246962322</v>
      </c>
      <c r="J122" s="232">
        <f>(SUM('1.  LRAMVA Summary'!E$52:E$72)+SUM('1.  LRAMVA Summary'!E$73:E$74)*(MONTH($E122)-1)/12)*$H122</f>
        <v>435.08151703531951</v>
      </c>
      <c r="K122" s="232">
        <f>(SUM('1.  LRAMVA Summary'!F$52:F$72)+SUM('1.  LRAMVA Summary'!F$73:F$74)*(MONTH($E122)-1)/12)*$H122</f>
        <v>1185.4756929364376</v>
      </c>
      <c r="L122" s="232">
        <f>(SUM('1.  LRAMVA Summary'!G$52:G$72)+SUM('1.  LRAMVA Summary'!G$73:G$74)*(MONTH($E122)-1)/12)*$H122</f>
        <v>1.0290295199446882</v>
      </c>
      <c r="M122" s="232">
        <f>(SUM('1.  LRAMVA Summary'!H$52:H$72)+SUM('1.  LRAMVA Summary'!H$73:H$74)*(MONTH($E122)-1)/12)*$H122</f>
        <v>153.27531477982413</v>
      </c>
      <c r="N122" s="232">
        <f>(SUM('1.  LRAMVA Summary'!I$52:I$72)+SUM('1.  LRAMVA Summary'!I$73:I$74)*(MONTH($E122)-1)/12)*$H122</f>
        <v>312.66745685804847</v>
      </c>
      <c r="O122" s="232">
        <f>(SUM('1.  LRAMVA Summary'!J$52:J$72)+SUM('1.  LRAMVA Summary'!J$73:J$74)*(MONTH($E122)-1)/12)*$H122</f>
        <v>-1.5340230016611169E-2</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3081.2853533691805</v>
      </c>
    </row>
    <row r="123" spans="2:23" s="8" customFormat="1" hidden="1">
      <c r="B123" s="241"/>
      <c r="E123" s="216">
        <v>43191</v>
      </c>
      <c r="F123" s="216" t="s">
        <v>186</v>
      </c>
      <c r="G123" s="217" t="s">
        <v>66</v>
      </c>
      <c r="H123" s="242">
        <f>$C$44/12</f>
        <v>9.1666666666666665E-4</v>
      </c>
      <c r="I123" s="232">
        <f>(SUM('1.  LRAMVA Summary'!D$52:D$72)+SUM('1.  LRAMVA Summary'!D$73:D$74)*(MONTH($E123)-1)/12)*$H123</f>
        <v>993.77168246962322</v>
      </c>
      <c r="J123" s="232">
        <f>(SUM('1.  LRAMVA Summary'!E$52:E$72)+SUM('1.  LRAMVA Summary'!E$73:E$74)*(MONTH($E123)-1)/12)*$H123</f>
        <v>435.08151703531951</v>
      </c>
      <c r="K123" s="232">
        <f>(SUM('1.  LRAMVA Summary'!F$52:F$72)+SUM('1.  LRAMVA Summary'!F$73:F$74)*(MONTH($E123)-1)/12)*$H123</f>
        <v>1185.4756929364376</v>
      </c>
      <c r="L123" s="232">
        <f>(SUM('1.  LRAMVA Summary'!G$52:G$72)+SUM('1.  LRAMVA Summary'!G$73:G$74)*(MONTH($E123)-1)/12)*$H123</f>
        <v>1.0290295199446882</v>
      </c>
      <c r="M123" s="232">
        <f>(SUM('1.  LRAMVA Summary'!H$52:H$72)+SUM('1.  LRAMVA Summary'!H$73:H$74)*(MONTH($E123)-1)/12)*$H123</f>
        <v>153.27531477982413</v>
      </c>
      <c r="N123" s="232">
        <f>(SUM('1.  LRAMVA Summary'!I$52:I$72)+SUM('1.  LRAMVA Summary'!I$73:I$74)*(MONTH($E123)-1)/12)*$H123</f>
        <v>312.66745685804847</v>
      </c>
      <c r="O123" s="232">
        <f>(SUM('1.  LRAMVA Summary'!J$52:J$72)+SUM('1.  LRAMVA Summary'!J$73:J$74)*(MONTH($E123)-1)/12)*$H123</f>
        <v>-1.5340230016611169E-2</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3081.2853533691805</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993.77168246962322</v>
      </c>
      <c r="J124" s="232">
        <f>(SUM('1.  LRAMVA Summary'!E$52:E$72)+SUM('1.  LRAMVA Summary'!E$73:E$74)*(MONTH($E124)-1)/12)*$H124</f>
        <v>435.08151703531951</v>
      </c>
      <c r="K124" s="232">
        <f>(SUM('1.  LRAMVA Summary'!F$52:F$72)+SUM('1.  LRAMVA Summary'!F$73:F$74)*(MONTH($E124)-1)/12)*$H124</f>
        <v>1185.4756929364376</v>
      </c>
      <c r="L124" s="232">
        <f>(SUM('1.  LRAMVA Summary'!G$52:G$72)+SUM('1.  LRAMVA Summary'!G$73:G$74)*(MONTH($E124)-1)/12)*$H124</f>
        <v>1.0290295199446882</v>
      </c>
      <c r="M124" s="232">
        <f>(SUM('1.  LRAMVA Summary'!H$52:H$72)+SUM('1.  LRAMVA Summary'!H$73:H$74)*(MONTH($E124)-1)/12)*$H124</f>
        <v>153.27531477982413</v>
      </c>
      <c r="N124" s="232">
        <f>(SUM('1.  LRAMVA Summary'!I$52:I$72)+SUM('1.  LRAMVA Summary'!I$73:I$74)*(MONTH($E124)-1)/12)*$H124</f>
        <v>312.66745685804847</v>
      </c>
      <c r="O124" s="232">
        <f>(SUM('1.  LRAMVA Summary'!J$52:J$72)+SUM('1.  LRAMVA Summary'!J$73:J$74)*(MONTH($E124)-1)/12)*$H124</f>
        <v>-1.5340230016611169E-2</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3081.2853533691805</v>
      </c>
    </row>
    <row r="125" spans="2:23" s="240" customFormat="1" hidden="1">
      <c r="B125" s="239"/>
      <c r="E125" s="216">
        <v>43252</v>
      </c>
      <c r="F125" s="216" t="s">
        <v>186</v>
      </c>
      <c r="G125" s="217" t="s">
        <v>66</v>
      </c>
      <c r="H125" s="242">
        <f t="shared" si="64"/>
        <v>9.1666666666666665E-4</v>
      </c>
      <c r="I125" s="232">
        <f>(SUM('1.  LRAMVA Summary'!D$52:D$72)+SUM('1.  LRAMVA Summary'!D$73:D$74)*(MONTH($E125)-1)/12)*$H125</f>
        <v>993.77168246962322</v>
      </c>
      <c r="J125" s="232">
        <f>(SUM('1.  LRAMVA Summary'!E$52:E$72)+SUM('1.  LRAMVA Summary'!E$73:E$74)*(MONTH($E125)-1)/12)*$H125</f>
        <v>435.08151703531951</v>
      </c>
      <c r="K125" s="232">
        <f>(SUM('1.  LRAMVA Summary'!F$52:F$72)+SUM('1.  LRAMVA Summary'!F$73:F$74)*(MONTH($E125)-1)/12)*$H125</f>
        <v>1185.4756929364376</v>
      </c>
      <c r="L125" s="232">
        <f>(SUM('1.  LRAMVA Summary'!G$52:G$72)+SUM('1.  LRAMVA Summary'!G$73:G$74)*(MONTH($E125)-1)/12)*$H125</f>
        <v>1.0290295199446882</v>
      </c>
      <c r="M125" s="232">
        <f>(SUM('1.  LRAMVA Summary'!H$52:H$72)+SUM('1.  LRAMVA Summary'!H$73:H$74)*(MONTH($E125)-1)/12)*$H125</f>
        <v>153.27531477982413</v>
      </c>
      <c r="N125" s="232">
        <f>(SUM('1.  LRAMVA Summary'!I$52:I$72)+SUM('1.  LRAMVA Summary'!I$73:I$74)*(MONTH($E125)-1)/12)*$H125</f>
        <v>312.66745685804847</v>
      </c>
      <c r="O125" s="232">
        <f>(SUM('1.  LRAMVA Summary'!J$52:J$72)+SUM('1.  LRAMVA Summary'!J$73:J$74)*(MONTH($E125)-1)/12)*$H125</f>
        <v>-1.5340230016611169E-2</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3081.2853533691805</v>
      </c>
    </row>
    <row r="126" spans="2:23" s="9" customFormat="1" hidden="1">
      <c r="B126" s="68"/>
      <c r="E126" s="216">
        <v>43282</v>
      </c>
      <c r="F126" s="216" t="s">
        <v>186</v>
      </c>
      <c r="G126" s="217" t="s">
        <v>68</v>
      </c>
      <c r="H126" s="242">
        <f>$C$45/12</f>
        <v>9.1666666666666665E-4</v>
      </c>
      <c r="I126" s="232">
        <f>(SUM('1.  LRAMVA Summary'!D$52:D$72)+SUM('1.  LRAMVA Summary'!D$73:D$74)*(MONTH($E126)-1)/12)*$H126</f>
        <v>993.77168246962322</v>
      </c>
      <c r="J126" s="232">
        <f>(SUM('1.  LRAMVA Summary'!E$52:E$72)+SUM('1.  LRAMVA Summary'!E$73:E$74)*(MONTH($E126)-1)/12)*$H126</f>
        <v>435.08151703531951</v>
      </c>
      <c r="K126" s="232">
        <f>(SUM('1.  LRAMVA Summary'!F$52:F$72)+SUM('1.  LRAMVA Summary'!F$73:F$74)*(MONTH($E126)-1)/12)*$H126</f>
        <v>1185.4756929364376</v>
      </c>
      <c r="L126" s="232">
        <f>(SUM('1.  LRAMVA Summary'!G$52:G$72)+SUM('1.  LRAMVA Summary'!G$73:G$74)*(MONTH($E126)-1)/12)*$H126</f>
        <v>1.0290295199446882</v>
      </c>
      <c r="M126" s="232">
        <f>(SUM('1.  LRAMVA Summary'!H$52:H$72)+SUM('1.  LRAMVA Summary'!H$73:H$74)*(MONTH($E126)-1)/12)*$H126</f>
        <v>153.27531477982413</v>
      </c>
      <c r="N126" s="232">
        <f>(SUM('1.  LRAMVA Summary'!I$52:I$72)+SUM('1.  LRAMVA Summary'!I$73:I$74)*(MONTH($E126)-1)/12)*$H126</f>
        <v>312.66745685804847</v>
      </c>
      <c r="O126" s="232">
        <f>(SUM('1.  LRAMVA Summary'!J$52:J$72)+SUM('1.  LRAMVA Summary'!J$73:J$74)*(MONTH($E126)-1)/12)*$H126</f>
        <v>-1.5340230016611169E-2</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3081.2853533691805</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993.77168246962322</v>
      </c>
      <c r="J127" s="232">
        <f>(SUM('1.  LRAMVA Summary'!E$52:E$72)+SUM('1.  LRAMVA Summary'!E$73:E$74)*(MONTH($E127)-1)/12)*$H127</f>
        <v>435.08151703531951</v>
      </c>
      <c r="K127" s="232">
        <f>(SUM('1.  LRAMVA Summary'!F$52:F$72)+SUM('1.  LRAMVA Summary'!F$73:F$74)*(MONTH($E127)-1)/12)*$H127</f>
        <v>1185.4756929364376</v>
      </c>
      <c r="L127" s="232">
        <f>(SUM('1.  LRAMVA Summary'!G$52:G$72)+SUM('1.  LRAMVA Summary'!G$73:G$74)*(MONTH($E127)-1)/12)*$H127</f>
        <v>1.0290295199446882</v>
      </c>
      <c r="M127" s="232">
        <f>(SUM('1.  LRAMVA Summary'!H$52:H$72)+SUM('1.  LRAMVA Summary'!H$73:H$74)*(MONTH($E127)-1)/12)*$H127</f>
        <v>153.27531477982413</v>
      </c>
      <c r="N127" s="232">
        <f>(SUM('1.  LRAMVA Summary'!I$52:I$72)+SUM('1.  LRAMVA Summary'!I$73:I$74)*(MONTH($E127)-1)/12)*$H127</f>
        <v>312.66745685804847</v>
      </c>
      <c r="O127" s="232">
        <f>(SUM('1.  LRAMVA Summary'!J$52:J$72)+SUM('1.  LRAMVA Summary'!J$73:J$74)*(MONTH($E127)-1)/12)*$H127</f>
        <v>-1.5340230016611169E-2</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3081.2853533691805</v>
      </c>
    </row>
    <row r="128" spans="2:23" s="9" customFormat="1" hidden="1">
      <c r="B128" s="68"/>
      <c r="E128" s="216">
        <v>43344</v>
      </c>
      <c r="F128" s="216" t="s">
        <v>186</v>
      </c>
      <c r="G128" s="217" t="s">
        <v>68</v>
      </c>
      <c r="H128" s="242">
        <f t="shared" si="65"/>
        <v>9.1666666666666665E-4</v>
      </c>
      <c r="I128" s="232">
        <f>(SUM('1.  LRAMVA Summary'!D$52:D$72)+SUM('1.  LRAMVA Summary'!D$73:D$74)*(MONTH($E128)-1)/12)*$H128</f>
        <v>993.77168246962322</v>
      </c>
      <c r="J128" s="232">
        <f>(SUM('1.  LRAMVA Summary'!E$52:E$72)+SUM('1.  LRAMVA Summary'!E$73:E$74)*(MONTH($E128)-1)/12)*$H128</f>
        <v>435.08151703531951</v>
      </c>
      <c r="K128" s="232">
        <f>(SUM('1.  LRAMVA Summary'!F$52:F$72)+SUM('1.  LRAMVA Summary'!F$73:F$74)*(MONTH($E128)-1)/12)*$H128</f>
        <v>1185.4756929364376</v>
      </c>
      <c r="L128" s="232">
        <f>(SUM('1.  LRAMVA Summary'!G$52:G$72)+SUM('1.  LRAMVA Summary'!G$73:G$74)*(MONTH($E128)-1)/12)*$H128</f>
        <v>1.0290295199446882</v>
      </c>
      <c r="M128" s="232">
        <f>(SUM('1.  LRAMVA Summary'!H$52:H$72)+SUM('1.  LRAMVA Summary'!H$73:H$74)*(MONTH($E128)-1)/12)*$H128</f>
        <v>153.27531477982413</v>
      </c>
      <c r="N128" s="232">
        <f>(SUM('1.  LRAMVA Summary'!I$52:I$72)+SUM('1.  LRAMVA Summary'!I$73:I$74)*(MONTH($E128)-1)/12)*$H128</f>
        <v>312.66745685804847</v>
      </c>
      <c r="O128" s="232">
        <f>(SUM('1.  LRAMVA Summary'!J$52:J$72)+SUM('1.  LRAMVA Summary'!J$73:J$74)*(MONTH($E128)-1)/12)*$H128</f>
        <v>-1.5340230016611169E-2</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3081.2853533691805</v>
      </c>
    </row>
    <row r="129" spans="2:23" s="9" customFormat="1" hidden="1">
      <c r="B129" s="68"/>
      <c r="E129" s="216">
        <v>43374</v>
      </c>
      <c r="F129" s="216" t="s">
        <v>186</v>
      </c>
      <c r="G129" s="217" t="s">
        <v>69</v>
      </c>
      <c r="H129" s="242">
        <f>$C$46/12</f>
        <v>9.1666666666666665E-4</v>
      </c>
      <c r="I129" s="232">
        <f>(SUM('1.  LRAMVA Summary'!D$52:D$72)+SUM('1.  LRAMVA Summary'!D$73:D$74)*(MONTH($E129)-1)/12)*$H129</f>
        <v>993.77168246962322</v>
      </c>
      <c r="J129" s="232">
        <f>(SUM('1.  LRAMVA Summary'!E$52:E$72)+SUM('1.  LRAMVA Summary'!E$73:E$74)*(MONTH($E129)-1)/12)*$H129</f>
        <v>435.08151703531951</v>
      </c>
      <c r="K129" s="232">
        <f>(SUM('1.  LRAMVA Summary'!F$52:F$72)+SUM('1.  LRAMVA Summary'!F$73:F$74)*(MONTH($E129)-1)/12)*$H129</f>
        <v>1185.4756929364376</v>
      </c>
      <c r="L129" s="232">
        <f>(SUM('1.  LRAMVA Summary'!G$52:G$72)+SUM('1.  LRAMVA Summary'!G$73:G$74)*(MONTH($E129)-1)/12)*$H129</f>
        <v>1.0290295199446882</v>
      </c>
      <c r="M129" s="232">
        <f>(SUM('1.  LRAMVA Summary'!H$52:H$72)+SUM('1.  LRAMVA Summary'!H$73:H$74)*(MONTH($E129)-1)/12)*$H129</f>
        <v>153.27531477982413</v>
      </c>
      <c r="N129" s="232">
        <f>(SUM('1.  LRAMVA Summary'!I$52:I$72)+SUM('1.  LRAMVA Summary'!I$73:I$74)*(MONTH($E129)-1)/12)*$H129</f>
        <v>312.66745685804847</v>
      </c>
      <c r="O129" s="232">
        <f>(SUM('1.  LRAMVA Summary'!J$52:J$72)+SUM('1.  LRAMVA Summary'!J$73:J$74)*(MONTH($E129)-1)/12)*$H129</f>
        <v>-1.5340230016611169E-2</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3081.2853533691805</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993.77168246962322</v>
      </c>
      <c r="J130" s="232">
        <f>(SUM('1.  LRAMVA Summary'!E$52:E$72)+SUM('1.  LRAMVA Summary'!E$73:E$74)*(MONTH($E130)-1)/12)*$H130</f>
        <v>435.08151703531951</v>
      </c>
      <c r="K130" s="232">
        <f>(SUM('1.  LRAMVA Summary'!F$52:F$72)+SUM('1.  LRAMVA Summary'!F$73:F$74)*(MONTH($E130)-1)/12)*$H130</f>
        <v>1185.4756929364376</v>
      </c>
      <c r="L130" s="232">
        <f>(SUM('1.  LRAMVA Summary'!G$52:G$72)+SUM('1.  LRAMVA Summary'!G$73:G$74)*(MONTH($E130)-1)/12)*$H130</f>
        <v>1.0290295199446882</v>
      </c>
      <c r="M130" s="232">
        <f>(SUM('1.  LRAMVA Summary'!H$52:H$72)+SUM('1.  LRAMVA Summary'!H$73:H$74)*(MONTH($E130)-1)/12)*$H130</f>
        <v>153.27531477982413</v>
      </c>
      <c r="N130" s="232">
        <f>(SUM('1.  LRAMVA Summary'!I$52:I$72)+SUM('1.  LRAMVA Summary'!I$73:I$74)*(MONTH($E130)-1)/12)*$H130</f>
        <v>312.66745685804847</v>
      </c>
      <c r="O130" s="232">
        <f>(SUM('1.  LRAMVA Summary'!J$52:J$72)+SUM('1.  LRAMVA Summary'!J$73:J$74)*(MONTH($E130)-1)/12)*$H130</f>
        <v>-1.5340230016611169E-2</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3081.2853533691805</v>
      </c>
    </row>
    <row r="131" spans="2:23" s="9" customFormat="1" hidden="1">
      <c r="B131" s="68"/>
      <c r="E131" s="216">
        <v>43435</v>
      </c>
      <c r="F131" s="216" t="s">
        <v>186</v>
      </c>
      <c r="G131" s="217" t="s">
        <v>69</v>
      </c>
      <c r="H131" s="242">
        <f t="shared" si="66"/>
        <v>9.1666666666666665E-4</v>
      </c>
      <c r="I131" s="232">
        <f>(SUM('1.  LRAMVA Summary'!D$52:D$72)+SUM('1.  LRAMVA Summary'!D$73:D$74)*(MONTH($E131)-1)/12)*$H131</f>
        <v>993.77168246962322</v>
      </c>
      <c r="J131" s="232">
        <f>(SUM('1.  LRAMVA Summary'!E$52:E$72)+SUM('1.  LRAMVA Summary'!E$73:E$74)*(MONTH($E131)-1)/12)*$H131</f>
        <v>435.08151703531951</v>
      </c>
      <c r="K131" s="232">
        <f>(SUM('1.  LRAMVA Summary'!F$52:F$72)+SUM('1.  LRAMVA Summary'!F$73:F$74)*(MONTH($E131)-1)/12)*$H131</f>
        <v>1185.4756929364376</v>
      </c>
      <c r="L131" s="232">
        <f>(SUM('1.  LRAMVA Summary'!G$52:G$72)+SUM('1.  LRAMVA Summary'!G$73:G$74)*(MONTH($E131)-1)/12)*$H131</f>
        <v>1.0290295199446882</v>
      </c>
      <c r="M131" s="232">
        <f>(SUM('1.  LRAMVA Summary'!H$52:H$72)+SUM('1.  LRAMVA Summary'!H$73:H$74)*(MONTH($E131)-1)/12)*$H131</f>
        <v>153.27531477982413</v>
      </c>
      <c r="N131" s="232">
        <f>(SUM('1.  LRAMVA Summary'!I$52:I$72)+SUM('1.  LRAMVA Summary'!I$73:I$74)*(MONTH($E131)-1)/12)*$H131</f>
        <v>312.66745685804847</v>
      </c>
      <c r="O131" s="232">
        <f>(SUM('1.  LRAMVA Summary'!J$52:J$72)+SUM('1.  LRAMVA Summary'!J$73:J$74)*(MONTH($E131)-1)/12)*$H131</f>
        <v>-1.5340230016611169E-2</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3081.2853533691805</v>
      </c>
    </row>
    <row r="132" spans="2:23" s="9" customFormat="1" ht="15.75" hidden="1" thickBot="1">
      <c r="B132" s="68"/>
      <c r="E132" s="218" t="s">
        <v>470</v>
      </c>
      <c r="F132" s="218"/>
      <c r="G132" s="219"/>
      <c r="H132" s="220"/>
      <c r="I132" s="221">
        <f>SUM(I119:I131)</f>
        <v>50273.072969955836</v>
      </c>
      <c r="J132" s="221">
        <f>SUM(J119:J131)</f>
        <v>23626.367106686448</v>
      </c>
      <c r="K132" s="221">
        <f t="shared" ref="K132:O132" si="67">SUM(K119:K131)</f>
        <v>58485.131951612071</v>
      </c>
      <c r="L132" s="221">
        <f t="shared" si="67"/>
        <v>49.187132931523436</v>
      </c>
      <c r="M132" s="221">
        <f t="shared" si="67"/>
        <v>8470.9790713787388</v>
      </c>
      <c r="N132" s="221">
        <f t="shared" si="67"/>
        <v>16269.649849724263</v>
      </c>
      <c r="O132" s="221">
        <f t="shared" si="67"/>
        <v>-0.8752030956716812</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157173.51287919303</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50273.072969955836</v>
      </c>
      <c r="J134" s="230">
        <f t="shared" ref="J134" si="69">J132+J133</f>
        <v>23626.367106686448</v>
      </c>
      <c r="K134" s="230">
        <f t="shared" ref="K134" si="70">K132+K133</f>
        <v>58485.131951612071</v>
      </c>
      <c r="L134" s="230">
        <f t="shared" ref="L134" si="71">L132+L133</f>
        <v>49.187132931523436</v>
      </c>
      <c r="M134" s="230">
        <f t="shared" ref="M134" si="72">M132+M133</f>
        <v>8470.9790713787388</v>
      </c>
      <c r="N134" s="230">
        <f t="shared" ref="N134" si="73">N132+N133</f>
        <v>16269.649849724263</v>
      </c>
      <c r="O134" s="230">
        <f t="shared" ref="O134:V134" si="74">O132+O133</f>
        <v>-0.8752030956716812</v>
      </c>
      <c r="P134" s="230">
        <f t="shared" si="74"/>
        <v>0</v>
      </c>
      <c r="Q134" s="230">
        <f t="shared" si="74"/>
        <v>0</v>
      </c>
      <c r="R134" s="230">
        <f t="shared" si="74"/>
        <v>0</v>
      </c>
      <c r="S134" s="230">
        <f t="shared" si="74"/>
        <v>0</v>
      </c>
      <c r="T134" s="230">
        <f t="shared" si="74"/>
        <v>0</v>
      </c>
      <c r="U134" s="230">
        <f t="shared" si="74"/>
        <v>0</v>
      </c>
      <c r="V134" s="230">
        <f t="shared" si="74"/>
        <v>0</v>
      </c>
      <c r="W134" s="230">
        <f>W132+W133</f>
        <v>157173.51287919303</v>
      </c>
    </row>
    <row r="135" spans="2:23" s="9" customFormat="1" hidden="1">
      <c r="B135" s="68"/>
      <c r="E135" s="216">
        <v>43466</v>
      </c>
      <c r="F135" s="216" t="s">
        <v>187</v>
      </c>
      <c r="G135" s="217" t="s">
        <v>65</v>
      </c>
      <c r="H135" s="242">
        <f>$C$47/12</f>
        <v>9.1666666666666665E-4</v>
      </c>
      <c r="I135" s="232">
        <f>(SUM('1.  LRAMVA Summary'!D$52:D$75)+SUM('1.  LRAMVA Summary'!D$76:D$77)*(MONTH($E135)-1)/12)*$H135</f>
        <v>993.77168246962322</v>
      </c>
      <c r="J135" s="232">
        <f>(SUM('1.  LRAMVA Summary'!E$52:E$75)+SUM('1.  LRAMVA Summary'!E$76:E$77)*(MONTH($E135)-1)/12)*$H135</f>
        <v>435.08151703531951</v>
      </c>
      <c r="K135" s="232">
        <f>(SUM('1.  LRAMVA Summary'!F$52:F$75)+SUM('1.  LRAMVA Summary'!F$76:F$77)*(MONTH($E135)-1)/12)*$H135</f>
        <v>1185.4756929364376</v>
      </c>
      <c r="L135" s="232">
        <f>(SUM('1.  LRAMVA Summary'!G$52:G$75)+SUM('1.  LRAMVA Summary'!G$76:G$77)*(MONTH($E135)-1)/12)*$H135</f>
        <v>1.0290295199446882</v>
      </c>
      <c r="M135" s="232">
        <f>(SUM('1.  LRAMVA Summary'!H$52:H$75)+SUM('1.  LRAMVA Summary'!H$76:H$77)*(MONTH($E135)-1)/12)*$H135</f>
        <v>153.27531477982413</v>
      </c>
      <c r="N135" s="232">
        <f>(SUM('1.  LRAMVA Summary'!I$52:I$75)+SUM('1.  LRAMVA Summary'!I$76:I$77)*(MONTH($E135)-1)/12)*$H135</f>
        <v>312.66745685804847</v>
      </c>
      <c r="O135" s="232">
        <f>(SUM('1.  LRAMVA Summary'!J$52:J$75)+SUM('1.  LRAMVA Summary'!J$76:J$77)*(MONTH($E135)-1)/12)*$H135</f>
        <v>-1.5340230016611169E-2</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3081.2853533691805</v>
      </c>
    </row>
    <row r="136" spans="2:23" s="9" customFormat="1" hidden="1">
      <c r="B136" s="68"/>
      <c r="E136" s="216">
        <v>43497</v>
      </c>
      <c r="F136" s="216" t="s">
        <v>187</v>
      </c>
      <c r="G136" s="217" t="s">
        <v>65</v>
      </c>
      <c r="H136" s="242">
        <f t="shared" ref="H136:H137" si="75">$C$47/12</f>
        <v>9.1666666666666665E-4</v>
      </c>
      <c r="I136" s="232">
        <f>(SUM('1.  LRAMVA Summary'!D$52:D$75)+SUM('1.  LRAMVA Summary'!D$76:D$77)*(MONTH($E136)-1)/12)*$H136</f>
        <v>993.77168246962322</v>
      </c>
      <c r="J136" s="232">
        <f>(SUM('1.  LRAMVA Summary'!E$52:E$75)+SUM('1.  LRAMVA Summary'!E$76:E$77)*(MONTH($E136)-1)/12)*$H136</f>
        <v>435.08151703531951</v>
      </c>
      <c r="K136" s="232">
        <f>(SUM('1.  LRAMVA Summary'!F$52:F$75)+SUM('1.  LRAMVA Summary'!F$76:F$77)*(MONTH($E136)-1)/12)*$H136</f>
        <v>1185.4756929364376</v>
      </c>
      <c r="L136" s="232">
        <f>(SUM('1.  LRAMVA Summary'!G$52:G$75)+SUM('1.  LRAMVA Summary'!G$76:G$77)*(MONTH($E136)-1)/12)*$H136</f>
        <v>1.0290295199446882</v>
      </c>
      <c r="M136" s="232">
        <f>(SUM('1.  LRAMVA Summary'!H$52:H$75)+SUM('1.  LRAMVA Summary'!H$76:H$77)*(MONTH($E136)-1)/12)*$H136</f>
        <v>153.27531477982413</v>
      </c>
      <c r="N136" s="232">
        <f>(SUM('1.  LRAMVA Summary'!I$52:I$75)+SUM('1.  LRAMVA Summary'!I$76:I$77)*(MONTH($E136)-1)/12)*$H136</f>
        <v>312.66745685804847</v>
      </c>
      <c r="O136" s="232">
        <f>(SUM('1.  LRAMVA Summary'!J$52:J$75)+SUM('1.  LRAMVA Summary'!J$76:J$77)*(MONTH($E136)-1)/12)*$H136</f>
        <v>-1.5340230016611169E-2</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3081.2853533691805</v>
      </c>
    </row>
    <row r="137" spans="2:23" s="9" customFormat="1" hidden="1">
      <c r="B137" s="68"/>
      <c r="E137" s="216">
        <v>43525</v>
      </c>
      <c r="F137" s="216" t="s">
        <v>187</v>
      </c>
      <c r="G137" s="217" t="s">
        <v>65</v>
      </c>
      <c r="H137" s="242">
        <f t="shared" si="75"/>
        <v>9.1666666666666665E-4</v>
      </c>
      <c r="I137" s="232">
        <f>(SUM('1.  LRAMVA Summary'!D$52:D$75)+SUM('1.  LRAMVA Summary'!D$76:D$77)*(MONTH($E137)-1)/12)*$H137</f>
        <v>993.77168246962322</v>
      </c>
      <c r="J137" s="232">
        <f>(SUM('1.  LRAMVA Summary'!E$52:E$75)+SUM('1.  LRAMVA Summary'!E$76:E$77)*(MONTH($E137)-1)/12)*$H137</f>
        <v>435.08151703531951</v>
      </c>
      <c r="K137" s="232">
        <f>(SUM('1.  LRAMVA Summary'!F$52:F$75)+SUM('1.  LRAMVA Summary'!F$76:F$77)*(MONTH($E137)-1)/12)*$H137</f>
        <v>1185.4756929364376</v>
      </c>
      <c r="L137" s="232">
        <f>(SUM('1.  LRAMVA Summary'!G$52:G$75)+SUM('1.  LRAMVA Summary'!G$76:G$77)*(MONTH($E137)-1)/12)*$H137</f>
        <v>1.0290295199446882</v>
      </c>
      <c r="M137" s="232">
        <f>(SUM('1.  LRAMVA Summary'!H$52:H$75)+SUM('1.  LRAMVA Summary'!H$76:H$77)*(MONTH($E137)-1)/12)*$H137</f>
        <v>153.27531477982413</v>
      </c>
      <c r="N137" s="232">
        <f>(SUM('1.  LRAMVA Summary'!I$52:I$75)+SUM('1.  LRAMVA Summary'!I$76:I$77)*(MONTH($E137)-1)/12)*$H137</f>
        <v>312.66745685804847</v>
      </c>
      <c r="O137" s="232">
        <f>(SUM('1.  LRAMVA Summary'!J$52:J$75)+SUM('1.  LRAMVA Summary'!J$76:J$77)*(MONTH($E137)-1)/12)*$H137</f>
        <v>-1.5340230016611169E-2</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3081.2853533691805</v>
      </c>
    </row>
    <row r="138" spans="2:23" s="8" customFormat="1" hidden="1">
      <c r="B138" s="241"/>
      <c r="E138" s="216">
        <v>43556</v>
      </c>
      <c r="F138" s="216" t="s">
        <v>187</v>
      </c>
      <c r="G138" s="217" t="s">
        <v>66</v>
      </c>
      <c r="H138" s="242">
        <f>$C$48/12</f>
        <v>9.1666666666666665E-4</v>
      </c>
      <c r="I138" s="232">
        <f>(SUM('1.  LRAMVA Summary'!D$52:D$75)+SUM('1.  LRAMVA Summary'!D$76:D$77)*(MONTH($E138)-1)/12)*$H138</f>
        <v>993.77168246962322</v>
      </c>
      <c r="J138" s="232">
        <f>(SUM('1.  LRAMVA Summary'!E$52:E$75)+SUM('1.  LRAMVA Summary'!E$76:E$77)*(MONTH($E138)-1)/12)*$H138</f>
        <v>435.08151703531951</v>
      </c>
      <c r="K138" s="232">
        <f>(SUM('1.  LRAMVA Summary'!F$52:F$75)+SUM('1.  LRAMVA Summary'!F$76:F$77)*(MONTH($E138)-1)/12)*$H138</f>
        <v>1185.4756929364376</v>
      </c>
      <c r="L138" s="232">
        <f>(SUM('1.  LRAMVA Summary'!G$52:G$75)+SUM('1.  LRAMVA Summary'!G$76:G$77)*(MONTH($E138)-1)/12)*$H138</f>
        <v>1.0290295199446882</v>
      </c>
      <c r="M138" s="232">
        <f>(SUM('1.  LRAMVA Summary'!H$52:H$75)+SUM('1.  LRAMVA Summary'!H$76:H$77)*(MONTH($E138)-1)/12)*$H138</f>
        <v>153.27531477982413</v>
      </c>
      <c r="N138" s="232">
        <f>(SUM('1.  LRAMVA Summary'!I$52:I$75)+SUM('1.  LRAMVA Summary'!I$76:I$77)*(MONTH($E138)-1)/12)*$H138</f>
        <v>312.66745685804847</v>
      </c>
      <c r="O138" s="232">
        <f>(SUM('1.  LRAMVA Summary'!J$52:J$75)+SUM('1.  LRAMVA Summary'!J$76:J$77)*(MONTH($E138)-1)/12)*$H138</f>
        <v>-1.5340230016611169E-2</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3081.2853533691805</v>
      </c>
    </row>
    <row r="139" spans="2:23" s="9" customFormat="1" hidden="1">
      <c r="B139" s="68"/>
      <c r="E139" s="216">
        <v>43586</v>
      </c>
      <c r="F139" s="216" t="s">
        <v>187</v>
      </c>
      <c r="G139" s="217" t="s">
        <v>66</v>
      </c>
      <c r="H139" s="242">
        <f>$C$48/12</f>
        <v>9.1666666666666665E-4</v>
      </c>
      <c r="I139" s="232">
        <f>(SUM('1.  LRAMVA Summary'!D$52:D$75)+SUM('1.  LRAMVA Summary'!D$76:D$77)*(MONTH($E139)-1)/12)*$H139</f>
        <v>993.77168246962322</v>
      </c>
      <c r="J139" s="232">
        <f>(SUM('1.  LRAMVA Summary'!E$52:E$75)+SUM('1.  LRAMVA Summary'!E$76:E$77)*(MONTH($E139)-1)/12)*$H139</f>
        <v>435.08151703531951</v>
      </c>
      <c r="K139" s="232">
        <f>(SUM('1.  LRAMVA Summary'!F$52:F$75)+SUM('1.  LRAMVA Summary'!F$76:F$77)*(MONTH($E139)-1)/12)*$H139</f>
        <v>1185.4756929364376</v>
      </c>
      <c r="L139" s="232">
        <f>(SUM('1.  LRAMVA Summary'!G$52:G$75)+SUM('1.  LRAMVA Summary'!G$76:G$77)*(MONTH($E139)-1)/12)*$H139</f>
        <v>1.0290295199446882</v>
      </c>
      <c r="M139" s="232">
        <f>(SUM('1.  LRAMVA Summary'!H$52:H$75)+SUM('1.  LRAMVA Summary'!H$76:H$77)*(MONTH($E139)-1)/12)*$H139</f>
        <v>153.27531477982413</v>
      </c>
      <c r="N139" s="232">
        <f>(SUM('1.  LRAMVA Summary'!I$52:I$75)+SUM('1.  LRAMVA Summary'!I$76:I$77)*(MONTH($E139)-1)/12)*$H139</f>
        <v>312.66745685804847</v>
      </c>
      <c r="O139" s="232">
        <f>(SUM('1.  LRAMVA Summary'!J$52:J$75)+SUM('1.  LRAMVA Summary'!J$76:J$77)*(MONTH($E139)-1)/12)*$H139</f>
        <v>-1.5340230016611169E-2</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3081.2853533691805</v>
      </c>
    </row>
    <row r="140" spans="2:23" s="9" customFormat="1" hidden="1">
      <c r="B140" s="68"/>
      <c r="E140" s="216">
        <v>43617</v>
      </c>
      <c r="F140" s="216" t="s">
        <v>187</v>
      </c>
      <c r="G140" s="217" t="s">
        <v>66</v>
      </c>
      <c r="H140" s="242">
        <f t="shared" ref="H140" si="77">$C$48/12</f>
        <v>9.1666666666666665E-4</v>
      </c>
      <c r="I140" s="232">
        <f>(SUM('1.  LRAMVA Summary'!D$52:D$75)+SUM('1.  LRAMVA Summary'!D$76:D$77)*(MONTH($E140)-1)/12)*$H140</f>
        <v>993.77168246962322</v>
      </c>
      <c r="J140" s="232">
        <f>(SUM('1.  LRAMVA Summary'!E$52:E$75)+SUM('1.  LRAMVA Summary'!E$76:E$77)*(MONTH($E140)-1)/12)*$H140</f>
        <v>435.08151703531951</v>
      </c>
      <c r="K140" s="232">
        <f>(SUM('1.  LRAMVA Summary'!F$52:F$75)+SUM('1.  LRAMVA Summary'!F$76:F$77)*(MONTH($E140)-1)/12)*$H140</f>
        <v>1185.4756929364376</v>
      </c>
      <c r="L140" s="232">
        <f>(SUM('1.  LRAMVA Summary'!G$52:G$75)+SUM('1.  LRAMVA Summary'!G$76:G$77)*(MONTH($E140)-1)/12)*$H140</f>
        <v>1.0290295199446882</v>
      </c>
      <c r="M140" s="232">
        <f>(SUM('1.  LRAMVA Summary'!H$52:H$75)+SUM('1.  LRAMVA Summary'!H$76:H$77)*(MONTH($E140)-1)/12)*$H140</f>
        <v>153.27531477982413</v>
      </c>
      <c r="N140" s="232">
        <f>(SUM('1.  LRAMVA Summary'!I$52:I$75)+SUM('1.  LRAMVA Summary'!I$76:I$77)*(MONTH($E140)-1)/12)*$H140</f>
        <v>312.66745685804847</v>
      </c>
      <c r="O140" s="232">
        <f>(SUM('1.  LRAMVA Summary'!J$52:J$75)+SUM('1.  LRAMVA Summary'!J$76:J$77)*(MONTH($E140)-1)/12)*$H140</f>
        <v>-1.5340230016611169E-2</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3081.2853533691805</v>
      </c>
    </row>
    <row r="141" spans="2:23" s="9" customFormat="1" hidden="1">
      <c r="B141" s="68"/>
      <c r="E141" s="216">
        <v>43647</v>
      </c>
      <c r="F141" s="216" t="s">
        <v>187</v>
      </c>
      <c r="G141" s="217" t="s">
        <v>68</v>
      </c>
      <c r="H141" s="242">
        <f>$C$49/12</f>
        <v>9.1666666666666665E-4</v>
      </c>
      <c r="I141" s="232">
        <f>(SUM('1.  LRAMVA Summary'!D$52:D$75)+SUM('1.  LRAMVA Summary'!D$76:D$77)*(MONTH($E141)-1)/12)*$H141</f>
        <v>993.77168246962322</v>
      </c>
      <c r="J141" s="232">
        <f>(SUM('1.  LRAMVA Summary'!E$52:E$75)+SUM('1.  LRAMVA Summary'!E$76:E$77)*(MONTH($E141)-1)/12)*$H141</f>
        <v>435.08151703531951</v>
      </c>
      <c r="K141" s="232">
        <f>(SUM('1.  LRAMVA Summary'!F$52:F$75)+SUM('1.  LRAMVA Summary'!F$76:F$77)*(MONTH($E141)-1)/12)*$H141</f>
        <v>1185.4756929364376</v>
      </c>
      <c r="L141" s="232">
        <f>(SUM('1.  LRAMVA Summary'!G$52:G$75)+SUM('1.  LRAMVA Summary'!G$76:G$77)*(MONTH($E141)-1)/12)*$H141</f>
        <v>1.0290295199446882</v>
      </c>
      <c r="M141" s="232">
        <f>(SUM('1.  LRAMVA Summary'!H$52:H$75)+SUM('1.  LRAMVA Summary'!H$76:H$77)*(MONTH($E141)-1)/12)*$H141</f>
        <v>153.27531477982413</v>
      </c>
      <c r="N141" s="232">
        <f>(SUM('1.  LRAMVA Summary'!I$52:I$75)+SUM('1.  LRAMVA Summary'!I$76:I$77)*(MONTH($E141)-1)/12)*$H141</f>
        <v>312.66745685804847</v>
      </c>
      <c r="O141" s="232">
        <f>(SUM('1.  LRAMVA Summary'!J$52:J$75)+SUM('1.  LRAMVA Summary'!J$76:J$77)*(MONTH($E141)-1)/12)*$H141</f>
        <v>-1.5340230016611169E-2</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3081.2853533691805</v>
      </c>
    </row>
    <row r="142" spans="2:23" s="9" customFormat="1" hidden="1">
      <c r="B142" s="68"/>
      <c r="E142" s="216">
        <v>43678</v>
      </c>
      <c r="F142" s="216" t="s">
        <v>187</v>
      </c>
      <c r="G142" s="217" t="s">
        <v>68</v>
      </c>
      <c r="H142" s="242">
        <f t="shared" ref="H142" si="78">$C$49/12</f>
        <v>9.1666666666666665E-4</v>
      </c>
      <c r="I142" s="232">
        <f>(SUM('1.  LRAMVA Summary'!D$52:D$75)+SUM('1.  LRAMVA Summary'!D$76:D$77)*(MONTH($E142)-1)/12)*$H142</f>
        <v>993.77168246962322</v>
      </c>
      <c r="J142" s="232">
        <f>(SUM('1.  LRAMVA Summary'!E$52:E$75)+SUM('1.  LRAMVA Summary'!E$76:E$77)*(MONTH($E142)-1)/12)*$H142</f>
        <v>435.08151703531951</v>
      </c>
      <c r="K142" s="232">
        <f>(SUM('1.  LRAMVA Summary'!F$52:F$75)+SUM('1.  LRAMVA Summary'!F$76:F$77)*(MONTH($E142)-1)/12)*$H142</f>
        <v>1185.4756929364376</v>
      </c>
      <c r="L142" s="232">
        <f>(SUM('1.  LRAMVA Summary'!G$52:G$75)+SUM('1.  LRAMVA Summary'!G$76:G$77)*(MONTH($E142)-1)/12)*$H142</f>
        <v>1.0290295199446882</v>
      </c>
      <c r="M142" s="232">
        <f>(SUM('1.  LRAMVA Summary'!H$52:H$75)+SUM('1.  LRAMVA Summary'!H$76:H$77)*(MONTH($E142)-1)/12)*$H142</f>
        <v>153.27531477982413</v>
      </c>
      <c r="N142" s="232">
        <f>(SUM('1.  LRAMVA Summary'!I$52:I$75)+SUM('1.  LRAMVA Summary'!I$76:I$77)*(MONTH($E142)-1)/12)*$H142</f>
        <v>312.66745685804847</v>
      </c>
      <c r="O142" s="232">
        <f>(SUM('1.  LRAMVA Summary'!J$52:J$75)+SUM('1.  LRAMVA Summary'!J$76:J$77)*(MONTH($E142)-1)/12)*$H142</f>
        <v>-1.5340230016611169E-2</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3081.2853533691805</v>
      </c>
    </row>
    <row r="143" spans="2:23" s="9" customFormat="1" hidden="1">
      <c r="B143" s="68"/>
      <c r="E143" s="216">
        <v>43709</v>
      </c>
      <c r="F143" s="216" t="s">
        <v>187</v>
      </c>
      <c r="G143" s="217" t="s">
        <v>68</v>
      </c>
      <c r="H143" s="242">
        <f>$C$49/12</f>
        <v>9.1666666666666665E-4</v>
      </c>
      <c r="I143" s="232">
        <f>(SUM('1.  LRAMVA Summary'!D$52:D$75)+SUM('1.  LRAMVA Summary'!D$76:D$77)*(MONTH($E143)-1)/12)*$H143</f>
        <v>993.77168246962322</v>
      </c>
      <c r="J143" s="232">
        <f>(SUM('1.  LRAMVA Summary'!E$52:E$75)+SUM('1.  LRAMVA Summary'!E$76:E$77)*(MONTH($E143)-1)/12)*$H143</f>
        <v>435.08151703531951</v>
      </c>
      <c r="K143" s="232">
        <f>(SUM('1.  LRAMVA Summary'!F$52:F$75)+SUM('1.  LRAMVA Summary'!F$76:F$77)*(MONTH($E143)-1)/12)*$H143</f>
        <v>1185.4756929364376</v>
      </c>
      <c r="L143" s="232">
        <f>(SUM('1.  LRAMVA Summary'!G$52:G$75)+SUM('1.  LRAMVA Summary'!G$76:G$77)*(MONTH($E143)-1)/12)*$H143</f>
        <v>1.0290295199446882</v>
      </c>
      <c r="M143" s="232">
        <f>(SUM('1.  LRAMVA Summary'!H$52:H$75)+SUM('1.  LRAMVA Summary'!H$76:H$77)*(MONTH($E143)-1)/12)*$H143</f>
        <v>153.27531477982413</v>
      </c>
      <c r="N143" s="232">
        <f>(SUM('1.  LRAMVA Summary'!I$52:I$75)+SUM('1.  LRAMVA Summary'!I$76:I$77)*(MONTH($E143)-1)/12)*$H143</f>
        <v>312.66745685804847</v>
      </c>
      <c r="O143" s="232">
        <f>(SUM('1.  LRAMVA Summary'!J$52:J$75)+SUM('1.  LRAMVA Summary'!J$76:J$77)*(MONTH($E143)-1)/12)*$H143</f>
        <v>-1.5340230016611169E-2</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3081.2853533691805</v>
      </c>
    </row>
    <row r="144" spans="2:23" s="9" customFormat="1" hidden="1">
      <c r="B144" s="68"/>
      <c r="E144" s="216">
        <v>43739</v>
      </c>
      <c r="F144" s="216" t="s">
        <v>187</v>
      </c>
      <c r="G144" s="217" t="s">
        <v>69</v>
      </c>
      <c r="H144" s="242">
        <f>$C$50/12</f>
        <v>9.1666666666666665E-4</v>
      </c>
      <c r="I144" s="232">
        <f>(SUM('1.  LRAMVA Summary'!D$52:D$75)+SUM('1.  LRAMVA Summary'!D$76:D$77)*(MONTH($E144)-1)/12)*$H144</f>
        <v>993.77168246962322</v>
      </c>
      <c r="J144" s="232">
        <f>(SUM('1.  LRAMVA Summary'!E$52:E$75)+SUM('1.  LRAMVA Summary'!E$76:E$77)*(MONTH($E144)-1)/12)*$H144</f>
        <v>435.08151703531951</v>
      </c>
      <c r="K144" s="232">
        <f>(SUM('1.  LRAMVA Summary'!F$52:F$75)+SUM('1.  LRAMVA Summary'!F$76:F$77)*(MONTH($E144)-1)/12)*$H144</f>
        <v>1185.4756929364376</v>
      </c>
      <c r="L144" s="232">
        <f>(SUM('1.  LRAMVA Summary'!G$52:G$75)+SUM('1.  LRAMVA Summary'!G$76:G$77)*(MONTH($E144)-1)/12)*$H144</f>
        <v>1.0290295199446882</v>
      </c>
      <c r="M144" s="232">
        <f>(SUM('1.  LRAMVA Summary'!H$52:H$75)+SUM('1.  LRAMVA Summary'!H$76:H$77)*(MONTH($E144)-1)/12)*$H144</f>
        <v>153.27531477982413</v>
      </c>
      <c r="N144" s="232">
        <f>(SUM('1.  LRAMVA Summary'!I$52:I$75)+SUM('1.  LRAMVA Summary'!I$76:I$77)*(MONTH($E144)-1)/12)*$H144</f>
        <v>312.66745685804847</v>
      </c>
      <c r="O144" s="232">
        <f>(SUM('1.  LRAMVA Summary'!J$52:J$75)+SUM('1.  LRAMVA Summary'!J$76:J$77)*(MONTH($E144)-1)/12)*$H144</f>
        <v>-1.5340230016611169E-2</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3081.2853533691805</v>
      </c>
    </row>
    <row r="145" spans="2:23" s="9" customFormat="1" hidden="1">
      <c r="B145" s="68"/>
      <c r="E145" s="216">
        <v>43770</v>
      </c>
      <c r="F145" s="216" t="s">
        <v>187</v>
      </c>
      <c r="G145" s="217" t="s">
        <v>69</v>
      </c>
      <c r="H145" s="242">
        <f t="shared" ref="H145:H146" si="79">$C$50/12</f>
        <v>9.1666666666666665E-4</v>
      </c>
      <c r="I145" s="232">
        <f>(SUM('1.  LRAMVA Summary'!D$52:D$75)+SUM('1.  LRAMVA Summary'!D$76:D$77)*(MONTH($E145)-1)/12)*$H145</f>
        <v>993.77168246962322</v>
      </c>
      <c r="J145" s="232">
        <f>(SUM('1.  LRAMVA Summary'!E$52:E$75)+SUM('1.  LRAMVA Summary'!E$76:E$77)*(MONTH($E145)-1)/12)*$H145</f>
        <v>435.08151703531951</v>
      </c>
      <c r="K145" s="232">
        <f>(SUM('1.  LRAMVA Summary'!F$52:F$75)+SUM('1.  LRAMVA Summary'!F$76:F$77)*(MONTH($E145)-1)/12)*$H145</f>
        <v>1185.4756929364376</v>
      </c>
      <c r="L145" s="232">
        <f>(SUM('1.  LRAMVA Summary'!G$52:G$75)+SUM('1.  LRAMVA Summary'!G$76:G$77)*(MONTH($E145)-1)/12)*$H145</f>
        <v>1.0290295199446882</v>
      </c>
      <c r="M145" s="232">
        <f>(SUM('1.  LRAMVA Summary'!H$52:H$75)+SUM('1.  LRAMVA Summary'!H$76:H$77)*(MONTH($E145)-1)/12)*$H145</f>
        <v>153.27531477982413</v>
      </c>
      <c r="N145" s="232">
        <f>(SUM('1.  LRAMVA Summary'!I$52:I$75)+SUM('1.  LRAMVA Summary'!I$76:I$77)*(MONTH($E145)-1)/12)*$H145</f>
        <v>312.66745685804847</v>
      </c>
      <c r="O145" s="232">
        <f>(SUM('1.  LRAMVA Summary'!J$52:J$75)+SUM('1.  LRAMVA Summary'!J$76:J$77)*(MONTH($E145)-1)/12)*$H145</f>
        <v>-1.5340230016611169E-2</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3081.2853533691805</v>
      </c>
    </row>
    <row r="146" spans="2:23" s="9" customFormat="1" hidden="1">
      <c r="B146" s="68"/>
      <c r="E146" s="216">
        <v>43800</v>
      </c>
      <c r="F146" s="216" t="s">
        <v>187</v>
      </c>
      <c r="G146" s="217" t="s">
        <v>69</v>
      </c>
      <c r="H146" s="242">
        <f t="shared" si="79"/>
        <v>9.1666666666666665E-4</v>
      </c>
      <c r="I146" s="232">
        <f>(SUM('1.  LRAMVA Summary'!D$52:D$75)+SUM('1.  LRAMVA Summary'!D$76:D$77)*(MONTH($E146)-1)/12)*$H146</f>
        <v>993.77168246962322</v>
      </c>
      <c r="J146" s="232">
        <f>(SUM('1.  LRAMVA Summary'!E$52:E$75)+SUM('1.  LRAMVA Summary'!E$76:E$77)*(MONTH($E146)-1)/12)*$H146</f>
        <v>435.08151703531951</v>
      </c>
      <c r="K146" s="232">
        <f>(SUM('1.  LRAMVA Summary'!F$52:F$75)+SUM('1.  LRAMVA Summary'!F$76:F$77)*(MONTH($E146)-1)/12)*$H146</f>
        <v>1185.4756929364376</v>
      </c>
      <c r="L146" s="232">
        <f>(SUM('1.  LRAMVA Summary'!G$52:G$75)+SUM('1.  LRAMVA Summary'!G$76:G$77)*(MONTH($E146)-1)/12)*$H146</f>
        <v>1.0290295199446882</v>
      </c>
      <c r="M146" s="232">
        <f>(SUM('1.  LRAMVA Summary'!H$52:H$75)+SUM('1.  LRAMVA Summary'!H$76:H$77)*(MONTH($E146)-1)/12)*$H146</f>
        <v>153.27531477982413</v>
      </c>
      <c r="N146" s="232">
        <f>(SUM('1.  LRAMVA Summary'!I$52:I$75)+SUM('1.  LRAMVA Summary'!I$76:I$77)*(MONTH($E146)-1)/12)*$H146</f>
        <v>312.66745685804847</v>
      </c>
      <c r="O146" s="232">
        <f>(SUM('1.  LRAMVA Summary'!J$52:J$75)+SUM('1.  LRAMVA Summary'!J$76:J$77)*(MONTH($E146)-1)/12)*$H146</f>
        <v>-1.5340230016611169E-2</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3081.2853533691805</v>
      </c>
    </row>
    <row r="147" spans="2:23" s="9" customFormat="1" ht="15.75" hidden="1" thickBot="1">
      <c r="B147" s="68"/>
      <c r="E147" s="218" t="s">
        <v>471</v>
      </c>
      <c r="F147" s="218"/>
      <c r="G147" s="219"/>
      <c r="H147" s="220"/>
      <c r="I147" s="221">
        <f>SUM(I134:I146)</f>
        <v>62198.333159591341</v>
      </c>
      <c r="J147" s="221">
        <f>SUM(J134:J146)</f>
        <v>28847.345311110286</v>
      </c>
      <c r="K147" s="221">
        <f t="shared" ref="K147:O147" si="80">SUM(K134:K146)</f>
        <v>72710.840266849322</v>
      </c>
      <c r="L147" s="221">
        <f t="shared" si="80"/>
        <v>61.535487170859668</v>
      </c>
      <c r="M147" s="221">
        <f t="shared" si="80"/>
        <v>10310.282848736637</v>
      </c>
      <c r="N147" s="221">
        <f t="shared" si="80"/>
        <v>20021.659332020852</v>
      </c>
      <c r="O147" s="221">
        <f t="shared" si="80"/>
        <v>-1.0592858558710159</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194148.93711962303</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62198.333159591341</v>
      </c>
      <c r="J149" s="230">
        <f t="shared" ref="J149" si="82">J147+J148</f>
        <v>28847.345311110286</v>
      </c>
      <c r="K149" s="230">
        <f t="shared" ref="K149" si="83">K147+K148</f>
        <v>72710.840266849322</v>
      </c>
      <c r="L149" s="230">
        <f t="shared" ref="L149" si="84">L147+L148</f>
        <v>61.535487170859668</v>
      </c>
      <c r="M149" s="230">
        <f t="shared" ref="M149" si="85">M147+M148</f>
        <v>10310.282848736637</v>
      </c>
      <c r="N149" s="230">
        <f t="shared" ref="N149" si="86">N147+N148</f>
        <v>20021.659332020852</v>
      </c>
      <c r="O149" s="230">
        <f t="shared" ref="O149:V149" si="87">O147+O148</f>
        <v>-1.0592858558710159</v>
      </c>
      <c r="P149" s="230">
        <f t="shared" si="87"/>
        <v>0</v>
      </c>
      <c r="Q149" s="230">
        <f t="shared" si="87"/>
        <v>0</v>
      </c>
      <c r="R149" s="230">
        <f t="shared" si="87"/>
        <v>0</v>
      </c>
      <c r="S149" s="230">
        <f t="shared" si="87"/>
        <v>0</v>
      </c>
      <c r="T149" s="230">
        <f t="shared" si="87"/>
        <v>0</v>
      </c>
      <c r="U149" s="230">
        <f t="shared" si="87"/>
        <v>0</v>
      </c>
      <c r="V149" s="230">
        <f t="shared" si="87"/>
        <v>0</v>
      </c>
      <c r="W149" s="230">
        <f>W147+W148</f>
        <v>194148.93711962303</v>
      </c>
    </row>
    <row r="150" spans="2:23" s="9" customFormat="1" hidden="1">
      <c r="B150" s="68"/>
      <c r="E150" s="216">
        <v>43831</v>
      </c>
      <c r="F150" s="216" t="s">
        <v>188</v>
      </c>
      <c r="G150" s="217" t="s">
        <v>65</v>
      </c>
      <c r="H150" s="242">
        <f>$C$51/12</f>
        <v>9.1666666666666665E-4</v>
      </c>
      <c r="I150" s="232">
        <f>(SUM('1.  LRAMVA Summary'!D$52:D$78)+SUM('1.  LRAMVA Summary'!D$79:D$80)*(MONTH($E150)-1)/12)*$H150</f>
        <v>993.77168246962322</v>
      </c>
      <c r="J150" s="232">
        <f>(SUM('1.  LRAMVA Summary'!E$52:E$78)+SUM('1.  LRAMVA Summary'!E$79:E$80)*(MONTH($E150)-1)/12)*$H150</f>
        <v>435.08151703531951</v>
      </c>
      <c r="K150" s="232">
        <f>(SUM('1.  LRAMVA Summary'!F$52:F$78)+SUM('1.  LRAMVA Summary'!F$79:F$80)*(MONTH($E150)-1)/12)*$H150</f>
        <v>1185.4756929364376</v>
      </c>
      <c r="L150" s="232">
        <f>(SUM('1.  LRAMVA Summary'!G$52:G$78)+SUM('1.  LRAMVA Summary'!G$79:G$80)*(MONTH($E150)-1)/12)*$H150</f>
        <v>1.0290295199446882</v>
      </c>
      <c r="M150" s="232">
        <f>(SUM('1.  LRAMVA Summary'!H$52:H$78)+SUM('1.  LRAMVA Summary'!H$79:H$80)*(MONTH($E150)-1)/12)*$H150</f>
        <v>153.27531477982413</v>
      </c>
      <c r="N150" s="232">
        <f>(SUM('1.  LRAMVA Summary'!I$52:I$78)+SUM('1.  LRAMVA Summary'!I$79:I$80)*(MONTH($E150)-1)/12)*$H150</f>
        <v>312.66745685804847</v>
      </c>
      <c r="O150" s="232">
        <f>(SUM('1.  LRAMVA Summary'!J$52:J$78)+SUM('1.  LRAMVA Summary'!J$79:J$80)*(MONTH($E150)-1)/12)*$H150</f>
        <v>-1.5340230016611169E-2</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3081.2853533691805</v>
      </c>
    </row>
    <row r="151" spans="2:23" s="9" customFormat="1" hidden="1">
      <c r="B151" s="68"/>
      <c r="E151" s="216">
        <v>43862</v>
      </c>
      <c r="F151" s="216" t="s">
        <v>188</v>
      </c>
      <c r="G151" s="217" t="s">
        <v>65</v>
      </c>
      <c r="H151" s="242">
        <f t="shared" ref="H151:H152" si="88">$C$51/12</f>
        <v>9.1666666666666665E-4</v>
      </c>
      <c r="I151" s="232">
        <f>(SUM('1.  LRAMVA Summary'!D$52:D$78)+SUM('1.  LRAMVA Summary'!D$79:D$80)*(MONTH($E151)-1)/12)*$H151</f>
        <v>993.77168246962322</v>
      </c>
      <c r="J151" s="232">
        <f>(SUM('1.  LRAMVA Summary'!E$52:E$78)+SUM('1.  LRAMVA Summary'!E$79:E$80)*(MONTH($E151)-1)/12)*$H151</f>
        <v>435.08151703531951</v>
      </c>
      <c r="K151" s="232">
        <f>(SUM('1.  LRAMVA Summary'!F$52:F$78)+SUM('1.  LRAMVA Summary'!F$79:F$80)*(MONTH($E151)-1)/12)*$H151</f>
        <v>1185.4756929364376</v>
      </c>
      <c r="L151" s="232">
        <f>(SUM('1.  LRAMVA Summary'!G$52:G$78)+SUM('1.  LRAMVA Summary'!G$79:G$80)*(MONTH($E151)-1)/12)*$H151</f>
        <v>1.0290295199446882</v>
      </c>
      <c r="M151" s="232">
        <f>(SUM('1.  LRAMVA Summary'!H$52:H$78)+SUM('1.  LRAMVA Summary'!H$79:H$80)*(MONTH($E151)-1)/12)*$H151</f>
        <v>153.27531477982413</v>
      </c>
      <c r="N151" s="232">
        <f>(SUM('1.  LRAMVA Summary'!I$52:I$78)+SUM('1.  LRAMVA Summary'!I$79:I$80)*(MONTH($E151)-1)/12)*$H151</f>
        <v>312.66745685804847</v>
      </c>
      <c r="O151" s="232">
        <f>(SUM('1.  LRAMVA Summary'!J$52:J$78)+SUM('1.  LRAMVA Summary'!J$79:J$80)*(MONTH($E151)-1)/12)*$H151</f>
        <v>-1.5340230016611169E-2</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3081.2853533691805</v>
      </c>
    </row>
    <row r="152" spans="2:23" s="9" customFormat="1" hidden="1">
      <c r="B152" s="68"/>
      <c r="E152" s="216">
        <v>43891</v>
      </c>
      <c r="F152" s="216" t="s">
        <v>188</v>
      </c>
      <c r="G152" s="217" t="s">
        <v>65</v>
      </c>
      <c r="H152" s="242">
        <f t="shared" si="88"/>
        <v>9.1666666666666665E-4</v>
      </c>
      <c r="I152" s="232">
        <f>(SUM('1.  LRAMVA Summary'!D$52:D$78)+SUM('1.  LRAMVA Summary'!D$79:D$80)*(MONTH($E152)-1)/12)*$H152</f>
        <v>993.77168246962322</v>
      </c>
      <c r="J152" s="232">
        <f>(SUM('1.  LRAMVA Summary'!E$52:E$78)+SUM('1.  LRAMVA Summary'!E$79:E$80)*(MONTH($E152)-1)/12)*$H152</f>
        <v>435.08151703531951</v>
      </c>
      <c r="K152" s="232">
        <f>(SUM('1.  LRAMVA Summary'!F$52:F$78)+SUM('1.  LRAMVA Summary'!F$79:F$80)*(MONTH($E152)-1)/12)*$H152</f>
        <v>1185.4756929364376</v>
      </c>
      <c r="L152" s="232">
        <f>(SUM('1.  LRAMVA Summary'!G$52:G$78)+SUM('1.  LRAMVA Summary'!G$79:G$80)*(MONTH($E152)-1)/12)*$H152</f>
        <v>1.0290295199446882</v>
      </c>
      <c r="M152" s="232">
        <f>(SUM('1.  LRAMVA Summary'!H$52:H$78)+SUM('1.  LRAMVA Summary'!H$79:H$80)*(MONTH($E152)-1)/12)*$H152</f>
        <v>153.27531477982413</v>
      </c>
      <c r="N152" s="232">
        <f>(SUM('1.  LRAMVA Summary'!I$52:I$78)+SUM('1.  LRAMVA Summary'!I$79:I$80)*(MONTH($E152)-1)/12)*$H152</f>
        <v>312.66745685804847</v>
      </c>
      <c r="O152" s="232">
        <f>(SUM('1.  LRAMVA Summary'!J$52:J$78)+SUM('1.  LRAMVA Summary'!J$79:J$80)*(MONTH($E152)-1)/12)*$H152</f>
        <v>-1.5340230016611169E-2</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3081.2853533691805</v>
      </c>
    </row>
    <row r="153" spans="2:23" s="9" customFormat="1" hidden="1">
      <c r="B153" s="68"/>
      <c r="E153" s="216">
        <v>43922</v>
      </c>
      <c r="F153" s="216" t="s">
        <v>188</v>
      </c>
      <c r="G153" s="217" t="s">
        <v>66</v>
      </c>
      <c r="H153" s="242">
        <f>$C$52/12</f>
        <v>9.1666666666666665E-4</v>
      </c>
      <c r="I153" s="232">
        <f>(SUM('1.  LRAMVA Summary'!D$52:D$78)+SUM('1.  LRAMVA Summary'!D$79:D$80)*(MONTH($E153)-1)/12)*$H153</f>
        <v>993.77168246962322</v>
      </c>
      <c r="J153" s="232">
        <f>(SUM('1.  LRAMVA Summary'!E$52:E$78)+SUM('1.  LRAMVA Summary'!E$79:E$80)*(MONTH($E153)-1)/12)*$H153</f>
        <v>435.08151703531951</v>
      </c>
      <c r="K153" s="232">
        <f>(SUM('1.  LRAMVA Summary'!F$52:F$78)+SUM('1.  LRAMVA Summary'!F$79:F$80)*(MONTH($E153)-1)/12)*$H153</f>
        <v>1185.4756929364376</v>
      </c>
      <c r="L153" s="232">
        <f>(SUM('1.  LRAMVA Summary'!G$52:G$78)+SUM('1.  LRAMVA Summary'!G$79:G$80)*(MONTH($E153)-1)/12)*$H153</f>
        <v>1.0290295199446882</v>
      </c>
      <c r="M153" s="232">
        <f>(SUM('1.  LRAMVA Summary'!H$52:H$78)+SUM('1.  LRAMVA Summary'!H$79:H$80)*(MONTH($E153)-1)/12)*$H153</f>
        <v>153.27531477982413</v>
      </c>
      <c r="N153" s="232">
        <f>(SUM('1.  LRAMVA Summary'!I$52:I$78)+SUM('1.  LRAMVA Summary'!I$79:I$80)*(MONTH($E153)-1)/12)*$H153</f>
        <v>312.66745685804847</v>
      </c>
      <c r="O153" s="232">
        <f>(SUM('1.  LRAMVA Summary'!J$52:J$78)+SUM('1.  LRAMVA Summary'!J$79:J$80)*(MONTH($E153)-1)/12)*$H153</f>
        <v>-1.5340230016611169E-2</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3081.2853533691805</v>
      </c>
    </row>
    <row r="154" spans="2:23" s="9" customFormat="1" hidden="1">
      <c r="B154" s="68"/>
      <c r="E154" s="216">
        <v>43952</v>
      </c>
      <c r="F154" s="216" t="s">
        <v>188</v>
      </c>
      <c r="G154" s="217" t="s">
        <v>66</v>
      </c>
      <c r="H154" s="242">
        <f t="shared" ref="H154:H155" si="90">$C$52/12</f>
        <v>9.1666666666666665E-4</v>
      </c>
      <c r="I154" s="232">
        <f>(SUM('1.  LRAMVA Summary'!D$52:D$78)+SUM('1.  LRAMVA Summary'!D$79:D$80)*(MONTH($E154)-1)/12)*$H154</f>
        <v>993.77168246962322</v>
      </c>
      <c r="J154" s="232">
        <f>(SUM('1.  LRAMVA Summary'!E$52:E$78)+SUM('1.  LRAMVA Summary'!E$79:E$80)*(MONTH($E154)-1)/12)*$H154</f>
        <v>435.08151703531951</v>
      </c>
      <c r="K154" s="232">
        <f>(SUM('1.  LRAMVA Summary'!F$52:F$78)+SUM('1.  LRAMVA Summary'!F$79:F$80)*(MONTH($E154)-1)/12)*$H154</f>
        <v>1185.4756929364376</v>
      </c>
      <c r="L154" s="232">
        <f>(SUM('1.  LRAMVA Summary'!G$52:G$78)+SUM('1.  LRAMVA Summary'!G$79:G$80)*(MONTH($E154)-1)/12)*$H154</f>
        <v>1.0290295199446882</v>
      </c>
      <c r="M154" s="232">
        <f>(SUM('1.  LRAMVA Summary'!H$52:H$78)+SUM('1.  LRAMVA Summary'!H$79:H$80)*(MONTH($E154)-1)/12)*$H154</f>
        <v>153.27531477982413</v>
      </c>
      <c r="N154" s="232">
        <f>(SUM('1.  LRAMVA Summary'!I$52:I$78)+SUM('1.  LRAMVA Summary'!I$79:I$80)*(MONTH($E154)-1)/12)*$H154</f>
        <v>312.66745685804847</v>
      </c>
      <c r="O154" s="232">
        <f>(SUM('1.  LRAMVA Summary'!J$52:J$78)+SUM('1.  LRAMVA Summary'!J$79:J$80)*(MONTH($E154)-1)/12)*$H154</f>
        <v>-1.5340230016611169E-2</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3081.2853533691805</v>
      </c>
    </row>
    <row r="155" spans="2:23" s="9" customFormat="1" hidden="1">
      <c r="B155" s="68"/>
      <c r="E155" s="216">
        <v>43983</v>
      </c>
      <c r="F155" s="216" t="s">
        <v>188</v>
      </c>
      <c r="G155" s="217" t="s">
        <v>66</v>
      </c>
      <c r="H155" s="242">
        <f t="shared" si="90"/>
        <v>9.1666666666666665E-4</v>
      </c>
      <c r="I155" s="232">
        <f>(SUM('1.  LRAMVA Summary'!D$52:D$78)+SUM('1.  LRAMVA Summary'!D$79:D$80)*(MONTH($E155)-1)/12)*$H155</f>
        <v>993.77168246962322</v>
      </c>
      <c r="J155" s="232">
        <f>(SUM('1.  LRAMVA Summary'!E$52:E$78)+SUM('1.  LRAMVA Summary'!E$79:E$80)*(MONTH($E155)-1)/12)*$H155</f>
        <v>435.08151703531951</v>
      </c>
      <c r="K155" s="232">
        <f>(SUM('1.  LRAMVA Summary'!F$52:F$78)+SUM('1.  LRAMVA Summary'!F$79:F$80)*(MONTH($E155)-1)/12)*$H155</f>
        <v>1185.4756929364376</v>
      </c>
      <c r="L155" s="232">
        <f>(SUM('1.  LRAMVA Summary'!G$52:G$78)+SUM('1.  LRAMVA Summary'!G$79:G$80)*(MONTH($E155)-1)/12)*$H155</f>
        <v>1.0290295199446882</v>
      </c>
      <c r="M155" s="232">
        <f>(SUM('1.  LRAMVA Summary'!H$52:H$78)+SUM('1.  LRAMVA Summary'!H$79:H$80)*(MONTH($E155)-1)/12)*$H155</f>
        <v>153.27531477982413</v>
      </c>
      <c r="N155" s="232">
        <f>(SUM('1.  LRAMVA Summary'!I$52:I$78)+SUM('1.  LRAMVA Summary'!I$79:I$80)*(MONTH($E155)-1)/12)*$H155</f>
        <v>312.66745685804847</v>
      </c>
      <c r="O155" s="232">
        <f>(SUM('1.  LRAMVA Summary'!J$52:J$78)+SUM('1.  LRAMVA Summary'!J$79:J$80)*(MONTH($E155)-1)/12)*$H155</f>
        <v>-1.5340230016611169E-2</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3081.2853533691805</v>
      </c>
    </row>
    <row r="156" spans="2:23" s="9" customFormat="1" hidden="1">
      <c r="B156" s="68"/>
      <c r="E156" s="216">
        <v>44013</v>
      </c>
      <c r="F156" s="216" t="s">
        <v>188</v>
      </c>
      <c r="G156" s="217" t="s">
        <v>68</v>
      </c>
      <c r="H156" s="242">
        <f>$C$53/12</f>
        <v>9.1666666666666665E-4</v>
      </c>
      <c r="I156" s="232">
        <f>(SUM('1.  LRAMVA Summary'!D$52:D$78)+SUM('1.  LRAMVA Summary'!D$79:D$80)*(MONTH($E156)-1)/12)*$H156</f>
        <v>993.77168246962322</v>
      </c>
      <c r="J156" s="232">
        <f>(SUM('1.  LRAMVA Summary'!E$52:E$78)+SUM('1.  LRAMVA Summary'!E$79:E$80)*(MONTH($E156)-1)/12)*$H156</f>
        <v>435.08151703531951</v>
      </c>
      <c r="K156" s="232">
        <f>(SUM('1.  LRAMVA Summary'!F$52:F$78)+SUM('1.  LRAMVA Summary'!F$79:F$80)*(MONTH($E156)-1)/12)*$H156</f>
        <v>1185.4756929364376</v>
      </c>
      <c r="L156" s="232">
        <f>(SUM('1.  LRAMVA Summary'!G$52:G$78)+SUM('1.  LRAMVA Summary'!G$79:G$80)*(MONTH($E156)-1)/12)*$H156</f>
        <v>1.0290295199446882</v>
      </c>
      <c r="M156" s="232">
        <f>(SUM('1.  LRAMVA Summary'!H$52:H$78)+SUM('1.  LRAMVA Summary'!H$79:H$80)*(MONTH($E156)-1)/12)*$H156</f>
        <v>153.27531477982413</v>
      </c>
      <c r="N156" s="232">
        <f>(SUM('1.  LRAMVA Summary'!I$52:I$78)+SUM('1.  LRAMVA Summary'!I$79:I$80)*(MONTH($E156)-1)/12)*$H156</f>
        <v>312.66745685804847</v>
      </c>
      <c r="O156" s="232">
        <f>(SUM('1.  LRAMVA Summary'!J$52:J$78)+SUM('1.  LRAMVA Summary'!J$79:J$80)*(MONTH($E156)-1)/12)*$H156</f>
        <v>-1.5340230016611169E-2</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3081.2853533691805</v>
      </c>
    </row>
    <row r="157" spans="2:23" s="9" customFormat="1" hidden="1">
      <c r="B157" s="68"/>
      <c r="E157" s="216">
        <v>44044</v>
      </c>
      <c r="F157" s="216" t="s">
        <v>188</v>
      </c>
      <c r="G157" s="217" t="s">
        <v>68</v>
      </c>
      <c r="H157" s="242">
        <f t="shared" ref="H157:H158" si="91">$C$53/12</f>
        <v>9.1666666666666665E-4</v>
      </c>
      <c r="I157" s="232">
        <f>(SUM('1.  LRAMVA Summary'!D$52:D$78)+SUM('1.  LRAMVA Summary'!D$79:D$80)*(MONTH($E157)-1)/12)*$H157</f>
        <v>993.77168246962322</v>
      </c>
      <c r="J157" s="232">
        <f>(SUM('1.  LRAMVA Summary'!E$52:E$78)+SUM('1.  LRAMVA Summary'!E$79:E$80)*(MONTH($E157)-1)/12)*$H157</f>
        <v>435.08151703531951</v>
      </c>
      <c r="K157" s="232">
        <f>(SUM('1.  LRAMVA Summary'!F$52:F$78)+SUM('1.  LRAMVA Summary'!F$79:F$80)*(MONTH($E157)-1)/12)*$H157</f>
        <v>1185.4756929364376</v>
      </c>
      <c r="L157" s="232">
        <f>(SUM('1.  LRAMVA Summary'!G$52:G$78)+SUM('1.  LRAMVA Summary'!G$79:G$80)*(MONTH($E157)-1)/12)*$H157</f>
        <v>1.0290295199446882</v>
      </c>
      <c r="M157" s="232">
        <f>(SUM('1.  LRAMVA Summary'!H$52:H$78)+SUM('1.  LRAMVA Summary'!H$79:H$80)*(MONTH($E157)-1)/12)*$H157</f>
        <v>153.27531477982413</v>
      </c>
      <c r="N157" s="232">
        <f>(SUM('1.  LRAMVA Summary'!I$52:I$78)+SUM('1.  LRAMVA Summary'!I$79:I$80)*(MONTH($E157)-1)/12)*$H157</f>
        <v>312.66745685804847</v>
      </c>
      <c r="O157" s="232">
        <f>(SUM('1.  LRAMVA Summary'!J$52:J$78)+SUM('1.  LRAMVA Summary'!J$79:J$80)*(MONTH($E157)-1)/12)*$H157</f>
        <v>-1.5340230016611169E-2</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3081.2853533691805</v>
      </c>
    </row>
    <row r="158" spans="2:23" s="9" customFormat="1" hidden="1">
      <c r="B158" s="68"/>
      <c r="E158" s="216">
        <v>44075</v>
      </c>
      <c r="F158" s="216" t="s">
        <v>188</v>
      </c>
      <c r="G158" s="217" t="s">
        <v>68</v>
      </c>
      <c r="H158" s="242">
        <f t="shared" si="91"/>
        <v>9.1666666666666665E-4</v>
      </c>
      <c r="I158" s="232">
        <f>(SUM('1.  LRAMVA Summary'!D$52:D$78)+SUM('1.  LRAMVA Summary'!D$79:D$80)*(MONTH($E158)-1)/12)*$H158</f>
        <v>993.77168246962322</v>
      </c>
      <c r="J158" s="232">
        <f>(SUM('1.  LRAMVA Summary'!E$52:E$78)+SUM('1.  LRAMVA Summary'!E$79:E$80)*(MONTH($E158)-1)/12)*$H158</f>
        <v>435.08151703531951</v>
      </c>
      <c r="K158" s="232">
        <f>(SUM('1.  LRAMVA Summary'!F$52:F$78)+SUM('1.  LRAMVA Summary'!F$79:F$80)*(MONTH($E158)-1)/12)*$H158</f>
        <v>1185.4756929364376</v>
      </c>
      <c r="L158" s="232">
        <f>(SUM('1.  LRAMVA Summary'!G$52:G$78)+SUM('1.  LRAMVA Summary'!G$79:G$80)*(MONTH($E158)-1)/12)*$H158</f>
        <v>1.0290295199446882</v>
      </c>
      <c r="M158" s="232">
        <f>(SUM('1.  LRAMVA Summary'!H$52:H$78)+SUM('1.  LRAMVA Summary'!H$79:H$80)*(MONTH($E158)-1)/12)*$H158</f>
        <v>153.27531477982413</v>
      </c>
      <c r="N158" s="232">
        <f>(SUM('1.  LRAMVA Summary'!I$52:I$78)+SUM('1.  LRAMVA Summary'!I$79:I$80)*(MONTH($E158)-1)/12)*$H158</f>
        <v>312.66745685804847</v>
      </c>
      <c r="O158" s="232">
        <f>(SUM('1.  LRAMVA Summary'!J$52:J$78)+SUM('1.  LRAMVA Summary'!J$79:J$80)*(MONTH($E158)-1)/12)*$H158</f>
        <v>-1.5340230016611169E-2</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3081.2853533691805</v>
      </c>
    </row>
    <row r="159" spans="2:23" s="9" customFormat="1" hidden="1">
      <c r="B159" s="68"/>
      <c r="E159" s="216">
        <v>44105</v>
      </c>
      <c r="F159" s="216" t="s">
        <v>188</v>
      </c>
      <c r="G159" s="217" t="s">
        <v>69</v>
      </c>
      <c r="H159" s="242">
        <f>$C$54/12</f>
        <v>9.1666666666666665E-4</v>
      </c>
      <c r="I159" s="232">
        <f>(SUM('1.  LRAMVA Summary'!D$52:D$78)+SUM('1.  LRAMVA Summary'!D$79:D$80)*(MONTH($E159)-1)/12)*$H159</f>
        <v>993.77168246962322</v>
      </c>
      <c r="J159" s="232">
        <f>(SUM('1.  LRAMVA Summary'!E$52:E$78)+SUM('1.  LRAMVA Summary'!E$79:E$80)*(MONTH($E159)-1)/12)*$H159</f>
        <v>435.08151703531951</v>
      </c>
      <c r="K159" s="232">
        <f>(SUM('1.  LRAMVA Summary'!F$52:F$78)+SUM('1.  LRAMVA Summary'!F$79:F$80)*(MONTH($E159)-1)/12)*$H159</f>
        <v>1185.4756929364376</v>
      </c>
      <c r="L159" s="232">
        <f>(SUM('1.  LRAMVA Summary'!G$52:G$78)+SUM('1.  LRAMVA Summary'!G$79:G$80)*(MONTH($E159)-1)/12)*$H159</f>
        <v>1.0290295199446882</v>
      </c>
      <c r="M159" s="232">
        <f>(SUM('1.  LRAMVA Summary'!H$52:H$78)+SUM('1.  LRAMVA Summary'!H$79:H$80)*(MONTH($E159)-1)/12)*$H159</f>
        <v>153.27531477982413</v>
      </c>
      <c r="N159" s="232">
        <f>(SUM('1.  LRAMVA Summary'!I$52:I$78)+SUM('1.  LRAMVA Summary'!I$79:I$80)*(MONTH($E159)-1)/12)*$H159</f>
        <v>312.66745685804847</v>
      </c>
      <c r="O159" s="232">
        <f>(SUM('1.  LRAMVA Summary'!J$52:J$78)+SUM('1.  LRAMVA Summary'!J$79:J$80)*(MONTH($E159)-1)/12)*$H159</f>
        <v>-1.5340230016611169E-2</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3081.2853533691805</v>
      </c>
    </row>
    <row r="160" spans="2:23" s="9" customFormat="1" hidden="1">
      <c r="B160" s="68"/>
      <c r="E160" s="216">
        <v>44136</v>
      </c>
      <c r="F160" s="216" t="s">
        <v>188</v>
      </c>
      <c r="G160" s="217" t="s">
        <v>69</v>
      </c>
      <c r="H160" s="242">
        <f t="shared" ref="H160:H161" si="92">$C$54/12</f>
        <v>9.1666666666666665E-4</v>
      </c>
      <c r="I160" s="232">
        <f>(SUM('1.  LRAMVA Summary'!D$52:D$78)+SUM('1.  LRAMVA Summary'!D$79:D$80)*(MONTH($E160)-1)/12)*$H160</f>
        <v>993.77168246962322</v>
      </c>
      <c r="J160" s="232">
        <f>(SUM('1.  LRAMVA Summary'!E$52:E$78)+SUM('1.  LRAMVA Summary'!E$79:E$80)*(MONTH($E160)-1)/12)*$H160</f>
        <v>435.08151703531951</v>
      </c>
      <c r="K160" s="232">
        <f>(SUM('1.  LRAMVA Summary'!F$52:F$78)+SUM('1.  LRAMVA Summary'!F$79:F$80)*(MONTH($E160)-1)/12)*$H160</f>
        <v>1185.4756929364376</v>
      </c>
      <c r="L160" s="232">
        <f>(SUM('1.  LRAMVA Summary'!G$52:G$78)+SUM('1.  LRAMVA Summary'!G$79:G$80)*(MONTH($E160)-1)/12)*$H160</f>
        <v>1.0290295199446882</v>
      </c>
      <c r="M160" s="232">
        <f>(SUM('1.  LRAMVA Summary'!H$52:H$78)+SUM('1.  LRAMVA Summary'!H$79:H$80)*(MONTH($E160)-1)/12)*$H160</f>
        <v>153.27531477982413</v>
      </c>
      <c r="N160" s="232">
        <f>(SUM('1.  LRAMVA Summary'!I$52:I$78)+SUM('1.  LRAMVA Summary'!I$79:I$80)*(MONTH($E160)-1)/12)*$H160</f>
        <v>312.66745685804847</v>
      </c>
      <c r="O160" s="232">
        <f>(SUM('1.  LRAMVA Summary'!J$52:J$78)+SUM('1.  LRAMVA Summary'!J$79:J$80)*(MONTH($E160)-1)/12)*$H160</f>
        <v>-1.5340230016611169E-2</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3081.2853533691805</v>
      </c>
    </row>
    <row r="161" spans="2:23" s="9" customFormat="1" hidden="1">
      <c r="B161" s="68"/>
      <c r="E161" s="216">
        <v>44166</v>
      </c>
      <c r="F161" s="216" t="s">
        <v>188</v>
      </c>
      <c r="G161" s="217" t="s">
        <v>69</v>
      </c>
      <c r="H161" s="242">
        <f t="shared" si="92"/>
        <v>9.1666666666666665E-4</v>
      </c>
      <c r="I161" s="232">
        <f>(SUM('1.  LRAMVA Summary'!D$52:D$78)+SUM('1.  LRAMVA Summary'!D$79:D$80)*(MONTH($E161)-1)/12)*$H161</f>
        <v>993.77168246962322</v>
      </c>
      <c r="J161" s="232">
        <f>(SUM('1.  LRAMVA Summary'!E$52:E$78)+SUM('1.  LRAMVA Summary'!E$79:E$80)*(MONTH($E161)-1)/12)*$H161</f>
        <v>435.08151703531951</v>
      </c>
      <c r="K161" s="232">
        <f>(SUM('1.  LRAMVA Summary'!F$52:F$78)+SUM('1.  LRAMVA Summary'!F$79:F$80)*(MONTH($E161)-1)/12)*$H161</f>
        <v>1185.4756929364376</v>
      </c>
      <c r="L161" s="232">
        <f>(SUM('1.  LRAMVA Summary'!G$52:G$78)+SUM('1.  LRAMVA Summary'!G$79:G$80)*(MONTH($E161)-1)/12)*$H161</f>
        <v>1.0290295199446882</v>
      </c>
      <c r="M161" s="232">
        <f>(SUM('1.  LRAMVA Summary'!H$52:H$78)+SUM('1.  LRAMVA Summary'!H$79:H$80)*(MONTH($E161)-1)/12)*$H161</f>
        <v>153.27531477982413</v>
      </c>
      <c r="N161" s="232">
        <f>(SUM('1.  LRAMVA Summary'!I$52:I$78)+SUM('1.  LRAMVA Summary'!I$79:I$80)*(MONTH($E161)-1)/12)*$H161</f>
        <v>312.66745685804847</v>
      </c>
      <c r="O161" s="232">
        <f>(SUM('1.  LRAMVA Summary'!J$52:J$78)+SUM('1.  LRAMVA Summary'!J$79:J$80)*(MONTH($E161)-1)/12)*$H161</f>
        <v>-1.5340230016611169E-2</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3081.2853533691805</v>
      </c>
    </row>
    <row r="162" spans="2:23" s="9" customFormat="1" ht="15.75" hidden="1" thickBot="1">
      <c r="B162" s="68"/>
      <c r="E162" s="218" t="s">
        <v>472</v>
      </c>
      <c r="F162" s="218"/>
      <c r="G162" s="219"/>
      <c r="H162" s="220"/>
      <c r="I162" s="221">
        <f>SUM(I149:I161)</f>
        <v>74123.593349226838</v>
      </c>
      <c r="J162" s="221">
        <f>SUM(J149:J161)</f>
        <v>34068.323515534117</v>
      </c>
      <c r="K162" s="221">
        <f t="shared" ref="K162:O162" si="93">SUM(K149:K161)</f>
        <v>86936.548582086572</v>
      </c>
      <c r="L162" s="221">
        <f t="shared" si="93"/>
        <v>73.883841410195899</v>
      </c>
      <c r="M162" s="221">
        <f t="shared" si="93"/>
        <v>12149.586626094535</v>
      </c>
      <c r="N162" s="221">
        <f t="shared" si="93"/>
        <v>23773.668814317443</v>
      </c>
      <c r="O162" s="221">
        <f t="shared" si="93"/>
        <v>-1.2433686160703505</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231124.36136005304</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6"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72" right="0.70866141732283472" top="0.74803149606299213" bottom="0.74803149606299213" header="0.31496062992125984" footer="0.31496062992125984"/>
  <pageSetup scale="35" fitToHeight="0" orientation="landscape" r:id="rId2"/>
  <headerFooter>
    <oddHeader>&amp;RPage &amp;P of &amp;N</oddHeader>
    <oddFooter>&amp;A</oddFoot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9"/>
  <sheetViews>
    <sheetView zoomScaleNormal="100" workbookViewId="0">
      <selection activeCell="I21" sqref="I21"/>
    </sheetView>
  </sheetViews>
  <sheetFormatPr defaultColWidth="9.140625" defaultRowHeight="15" outlineLevelRow="1"/>
  <cols>
    <col min="1" max="1" width="2.85546875" style="12" customWidth="1"/>
    <col min="2" max="2" width="10.140625" style="12" customWidth="1"/>
    <col min="3" max="3" width="11.42578125" style="12" customWidth="1"/>
    <col min="4" max="4" width="37.7109375" style="12" customWidth="1"/>
    <col min="5" max="5" width="19.140625" style="12" customWidth="1"/>
    <col min="6" max="6" width="12.7109375" style="12" customWidth="1"/>
    <col min="7" max="7" width="7.7109375" style="12" customWidth="1"/>
    <col min="8" max="8" width="8.140625" style="12" customWidth="1"/>
    <col min="9" max="9" width="16.28515625" style="632" customWidth="1"/>
    <col min="10" max="10" width="14.42578125" style="632" customWidth="1"/>
    <col min="11" max="11" width="2" style="16" customWidth="1"/>
    <col min="12" max="41" width="6.7109375" style="12" customWidth="1"/>
    <col min="42" max="42" width="2.140625" style="12" customWidth="1"/>
    <col min="43" max="72" width="9"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8"/>
      <c r="D13" s="634" t="s">
        <v>408</v>
      </c>
      <c r="E13" s="17"/>
      <c r="F13" s="179"/>
      <c r="G13" s="180"/>
      <c r="H13" s="181"/>
      <c r="K13" s="181"/>
      <c r="L13" s="179"/>
      <c r="M13" s="179"/>
      <c r="N13" s="179"/>
      <c r="O13" s="179"/>
      <c r="P13" s="179"/>
      <c r="Q13" s="182"/>
    </row>
    <row r="14" spans="2:73" ht="30" customHeight="1" outlineLevel="1" thickBot="1">
      <c r="B14" s="92"/>
      <c r="D14" s="607" t="s">
        <v>552</v>
      </c>
      <c r="I14" s="12"/>
      <c r="J14" s="12"/>
      <c r="BU14" s="12"/>
    </row>
    <row r="15" spans="2:73" ht="26.25" customHeight="1" outlineLevel="1">
      <c r="C15" s="92"/>
      <c r="I15" s="12"/>
      <c r="J15" s="12"/>
    </row>
    <row r="16" spans="2:73" ht="23.25" customHeight="1" outlineLevel="1">
      <c r="B16" s="118" t="s">
        <v>506</v>
      </c>
      <c r="C16" s="92"/>
      <c r="D16" s="612" t="s">
        <v>620</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1:73" ht="23.25" customHeight="1" outlineLevel="1">
      <c r="B17" s="687" t="s">
        <v>614</v>
      </c>
      <c r="C17" s="92"/>
      <c r="D17" s="608" t="s">
        <v>592</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1:73" ht="23.25" customHeight="1" outlineLevel="1">
      <c r="C18" s="92"/>
      <c r="D18" s="608" t="s">
        <v>629</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1:73" ht="23.25" customHeight="1" outlineLevel="1">
      <c r="C19" s="92"/>
      <c r="D19" s="608" t="s">
        <v>628</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1:73" ht="23.25" customHeight="1" outlineLevel="1">
      <c r="C20" s="92"/>
      <c r="D20" s="608" t="s">
        <v>630</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1:73" ht="23.25" customHeight="1" outlineLevel="1">
      <c r="C21" s="92"/>
      <c r="D21" s="716" t="s">
        <v>642</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1:73">
      <c r="I22" s="12"/>
      <c r="J22" s="12"/>
    </row>
    <row r="23" spans="1:73" ht="15.75">
      <c r="B23" s="184" t="s">
        <v>597</v>
      </c>
      <c r="H23" s="10"/>
      <c r="I23" s="10"/>
      <c r="J23" s="10"/>
    </row>
    <row r="24" spans="1:73" s="667" customFormat="1" ht="21" customHeight="1">
      <c r="B24" s="699" t="s">
        <v>601</v>
      </c>
      <c r="C24" s="840" t="s">
        <v>602</v>
      </c>
      <c r="D24" s="840"/>
      <c r="E24" s="840"/>
      <c r="F24" s="840"/>
      <c r="G24" s="840"/>
      <c r="H24" s="675" t="s">
        <v>599</v>
      </c>
      <c r="I24" s="675" t="s">
        <v>598</v>
      </c>
      <c r="J24" s="675" t="s">
        <v>600</v>
      </c>
      <c r="K24" s="666"/>
      <c r="L24" s="667" t="s">
        <v>602</v>
      </c>
      <c r="AQ24" s="667" t="s">
        <v>602</v>
      </c>
      <c r="BU24" s="666"/>
    </row>
    <row r="25" spans="1:73" s="252" customFormat="1" ht="49.5" customHeight="1">
      <c r="B25" s="247" t="s">
        <v>475</v>
      </c>
      <c r="C25" s="247" t="s">
        <v>212</v>
      </c>
      <c r="D25" s="625" t="s">
        <v>476</v>
      </c>
      <c r="E25" s="247" t="s">
        <v>209</v>
      </c>
      <c r="F25" s="247" t="s">
        <v>477</v>
      </c>
      <c r="G25" s="247" t="s">
        <v>478</v>
      </c>
      <c r="H25" s="625" t="s">
        <v>479</v>
      </c>
      <c r="I25" s="633" t="s">
        <v>590</v>
      </c>
      <c r="J25" s="640" t="s">
        <v>591</v>
      </c>
      <c r="K25" s="638"/>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1:73" s="252" customFormat="1" ht="30" customHeight="1">
      <c r="A26" s="744"/>
      <c r="B26" s="253"/>
      <c r="C26" s="253"/>
      <c r="D26" s="253"/>
      <c r="E26" s="253"/>
      <c r="F26" s="253"/>
      <c r="G26" s="253"/>
      <c r="H26" s="688"/>
      <c r="I26" s="631"/>
      <c r="J26" s="631"/>
      <c r="K26" s="639"/>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1:73" s="17" customFormat="1" ht="15.75">
      <c r="B27" s="689" t="s">
        <v>945</v>
      </c>
      <c r="C27" s="689" t="s">
        <v>946</v>
      </c>
      <c r="D27" s="689" t="s">
        <v>2</v>
      </c>
      <c r="E27" s="689" t="s">
        <v>947</v>
      </c>
      <c r="F27" s="689" t="s">
        <v>29</v>
      </c>
      <c r="G27" s="689" t="s">
        <v>948</v>
      </c>
      <c r="H27" s="689">
        <v>2011</v>
      </c>
      <c r="I27" s="641" t="s">
        <v>578</v>
      </c>
      <c r="J27" s="641" t="s">
        <v>596</v>
      </c>
      <c r="K27" s="630"/>
      <c r="L27" s="693">
        <v>10</v>
      </c>
      <c r="M27" s="694">
        <v>10</v>
      </c>
      <c r="N27" s="694">
        <v>10</v>
      </c>
      <c r="O27" s="694">
        <v>3</v>
      </c>
      <c r="P27" s="694">
        <v>0</v>
      </c>
      <c r="Q27" s="694">
        <v>0</v>
      </c>
      <c r="R27" s="694">
        <v>0</v>
      </c>
      <c r="S27" s="694">
        <v>0</v>
      </c>
      <c r="T27" s="694">
        <v>0</v>
      </c>
      <c r="U27" s="694">
        <v>0</v>
      </c>
      <c r="V27" s="694">
        <v>0</v>
      </c>
      <c r="W27" s="694">
        <v>0</v>
      </c>
      <c r="X27" s="694">
        <v>0</v>
      </c>
      <c r="Y27" s="694">
        <v>0</v>
      </c>
      <c r="Z27" s="694">
        <v>0</v>
      </c>
      <c r="AA27" s="694">
        <v>0</v>
      </c>
      <c r="AB27" s="694">
        <v>0</v>
      </c>
      <c r="AC27" s="694">
        <v>0</v>
      </c>
      <c r="AD27" s="694">
        <v>0</v>
      </c>
      <c r="AE27" s="694">
        <v>0</v>
      </c>
      <c r="AF27" s="694">
        <v>0</v>
      </c>
      <c r="AG27" s="694">
        <v>0</v>
      </c>
      <c r="AH27" s="694">
        <v>0</v>
      </c>
      <c r="AI27" s="694">
        <v>0</v>
      </c>
      <c r="AJ27" s="694">
        <v>0</v>
      </c>
      <c r="AK27" s="694">
        <v>0</v>
      </c>
      <c r="AL27" s="694">
        <v>0</v>
      </c>
      <c r="AM27" s="694">
        <v>0</v>
      </c>
      <c r="AN27" s="694">
        <v>0</v>
      </c>
      <c r="AO27" s="695">
        <v>0</v>
      </c>
      <c r="AP27" s="630"/>
      <c r="AQ27" s="700">
        <v>11795.75</v>
      </c>
      <c r="AR27" s="701">
        <v>11795.75</v>
      </c>
      <c r="AS27" s="702">
        <v>11796</v>
      </c>
      <c r="AT27" s="701">
        <v>6182</v>
      </c>
      <c r="AU27" s="702">
        <v>0</v>
      </c>
      <c r="AV27" s="701">
        <v>0</v>
      </c>
      <c r="AW27" s="702">
        <v>0</v>
      </c>
      <c r="AX27" s="701">
        <v>0</v>
      </c>
      <c r="AY27" s="702">
        <v>0</v>
      </c>
      <c r="AZ27" s="701">
        <v>0</v>
      </c>
      <c r="BA27" s="702">
        <v>0</v>
      </c>
      <c r="BB27" s="701">
        <v>0</v>
      </c>
      <c r="BC27" s="702">
        <v>0</v>
      </c>
      <c r="BD27" s="701">
        <v>0</v>
      </c>
      <c r="BE27" s="702">
        <v>0</v>
      </c>
      <c r="BF27" s="701">
        <v>0</v>
      </c>
      <c r="BG27" s="702">
        <v>0</v>
      </c>
      <c r="BH27" s="701">
        <v>0</v>
      </c>
      <c r="BI27" s="702">
        <v>0</v>
      </c>
      <c r="BJ27" s="701">
        <v>0</v>
      </c>
      <c r="BK27" s="702">
        <v>0</v>
      </c>
      <c r="BL27" s="701">
        <v>0</v>
      </c>
      <c r="BM27" s="702">
        <v>0</v>
      </c>
      <c r="BN27" s="701">
        <v>0</v>
      </c>
      <c r="BO27" s="702">
        <v>0</v>
      </c>
      <c r="BP27" s="701">
        <v>0</v>
      </c>
      <c r="BQ27" s="702">
        <v>0</v>
      </c>
      <c r="BR27" s="701">
        <v>0</v>
      </c>
      <c r="BS27" s="702">
        <v>0</v>
      </c>
      <c r="BT27" s="703">
        <v>0</v>
      </c>
      <c r="BU27" s="16"/>
    </row>
    <row r="28" spans="1:73" s="17" customFormat="1" ht="15.75">
      <c r="B28" s="689" t="s">
        <v>945</v>
      </c>
      <c r="C28" s="689" t="s">
        <v>946</v>
      </c>
      <c r="D28" s="689" t="s">
        <v>1</v>
      </c>
      <c r="E28" s="689" t="s">
        <v>947</v>
      </c>
      <c r="F28" s="689" t="s">
        <v>29</v>
      </c>
      <c r="G28" s="689" t="s">
        <v>948</v>
      </c>
      <c r="H28" s="689">
        <v>2011</v>
      </c>
      <c r="I28" s="641" t="s">
        <v>578</v>
      </c>
      <c r="J28" s="641" t="s">
        <v>596</v>
      </c>
      <c r="K28" s="630"/>
      <c r="L28" s="693">
        <v>22</v>
      </c>
      <c r="M28" s="694">
        <v>22</v>
      </c>
      <c r="N28" s="694">
        <v>22</v>
      </c>
      <c r="O28" s="694">
        <v>22</v>
      </c>
      <c r="P28" s="694">
        <v>17</v>
      </c>
      <c r="Q28" s="694">
        <v>0</v>
      </c>
      <c r="R28" s="694">
        <v>0</v>
      </c>
      <c r="S28" s="694">
        <v>0</v>
      </c>
      <c r="T28" s="694">
        <v>0</v>
      </c>
      <c r="U28" s="694">
        <v>0</v>
      </c>
      <c r="V28" s="694">
        <v>0</v>
      </c>
      <c r="W28" s="694">
        <v>0</v>
      </c>
      <c r="X28" s="694">
        <v>0</v>
      </c>
      <c r="Y28" s="694">
        <v>0</v>
      </c>
      <c r="Z28" s="694">
        <v>0</v>
      </c>
      <c r="AA28" s="694">
        <v>0</v>
      </c>
      <c r="AB28" s="694">
        <v>0</v>
      </c>
      <c r="AC28" s="694">
        <v>0</v>
      </c>
      <c r="AD28" s="694">
        <v>0</v>
      </c>
      <c r="AE28" s="694">
        <v>0</v>
      </c>
      <c r="AF28" s="694">
        <v>0</v>
      </c>
      <c r="AG28" s="694">
        <v>0</v>
      </c>
      <c r="AH28" s="694">
        <v>0</v>
      </c>
      <c r="AI28" s="694">
        <v>0</v>
      </c>
      <c r="AJ28" s="694">
        <v>0</v>
      </c>
      <c r="AK28" s="694">
        <v>0</v>
      </c>
      <c r="AL28" s="694">
        <v>0</v>
      </c>
      <c r="AM28" s="694">
        <v>0</v>
      </c>
      <c r="AN28" s="694">
        <v>0</v>
      </c>
      <c r="AO28" s="695">
        <v>0</v>
      </c>
      <c r="AP28" s="630"/>
      <c r="AQ28" s="704">
        <v>165482.38</v>
      </c>
      <c r="AR28" s="705">
        <v>165482.38</v>
      </c>
      <c r="AS28" s="706">
        <v>165482</v>
      </c>
      <c r="AT28" s="705">
        <v>165378</v>
      </c>
      <c r="AU28" s="706">
        <v>130938</v>
      </c>
      <c r="AV28" s="705">
        <v>0</v>
      </c>
      <c r="AW28" s="706">
        <v>0</v>
      </c>
      <c r="AX28" s="705">
        <v>0</v>
      </c>
      <c r="AY28" s="706">
        <v>0</v>
      </c>
      <c r="AZ28" s="705">
        <v>0</v>
      </c>
      <c r="BA28" s="706">
        <v>0</v>
      </c>
      <c r="BB28" s="705">
        <v>0</v>
      </c>
      <c r="BC28" s="706">
        <v>0</v>
      </c>
      <c r="BD28" s="705">
        <v>0</v>
      </c>
      <c r="BE28" s="706">
        <v>0</v>
      </c>
      <c r="BF28" s="705">
        <v>0</v>
      </c>
      <c r="BG28" s="706">
        <v>0</v>
      </c>
      <c r="BH28" s="705">
        <v>0</v>
      </c>
      <c r="BI28" s="706">
        <v>0</v>
      </c>
      <c r="BJ28" s="705">
        <v>0</v>
      </c>
      <c r="BK28" s="706">
        <v>0</v>
      </c>
      <c r="BL28" s="705">
        <v>0</v>
      </c>
      <c r="BM28" s="706">
        <v>0</v>
      </c>
      <c r="BN28" s="705">
        <v>0</v>
      </c>
      <c r="BO28" s="706">
        <v>0</v>
      </c>
      <c r="BP28" s="705">
        <v>0</v>
      </c>
      <c r="BQ28" s="706">
        <v>0</v>
      </c>
      <c r="BR28" s="705">
        <v>0</v>
      </c>
      <c r="BS28" s="706">
        <v>0</v>
      </c>
      <c r="BT28" s="707">
        <v>0</v>
      </c>
      <c r="BU28" s="16"/>
    </row>
    <row r="29" spans="1:73" s="17" customFormat="1" ht="16.5" customHeight="1">
      <c r="B29" s="689" t="s">
        <v>945</v>
      </c>
      <c r="C29" s="689" t="s">
        <v>946</v>
      </c>
      <c r="D29" s="689" t="s">
        <v>5</v>
      </c>
      <c r="E29" s="689" t="s">
        <v>947</v>
      </c>
      <c r="F29" s="689" t="s">
        <v>29</v>
      </c>
      <c r="G29" s="689" t="s">
        <v>948</v>
      </c>
      <c r="H29" s="689">
        <v>2011</v>
      </c>
      <c r="I29" s="641" t="s">
        <v>578</v>
      </c>
      <c r="J29" s="641" t="s">
        <v>596</v>
      </c>
      <c r="K29" s="630"/>
      <c r="L29" s="693">
        <v>26</v>
      </c>
      <c r="M29" s="694">
        <v>26</v>
      </c>
      <c r="N29" s="694">
        <v>26</v>
      </c>
      <c r="O29" s="694">
        <v>26</v>
      </c>
      <c r="P29" s="694">
        <v>24</v>
      </c>
      <c r="Q29" s="694">
        <v>22</v>
      </c>
      <c r="R29" s="694">
        <v>18</v>
      </c>
      <c r="S29" s="694">
        <v>18</v>
      </c>
      <c r="T29" s="694">
        <v>22</v>
      </c>
      <c r="U29" s="694">
        <v>10</v>
      </c>
      <c r="V29" s="694">
        <v>1</v>
      </c>
      <c r="W29" s="694">
        <v>1</v>
      </c>
      <c r="X29" s="694">
        <v>1</v>
      </c>
      <c r="Y29" s="694">
        <v>1</v>
      </c>
      <c r="Z29" s="694">
        <v>1</v>
      </c>
      <c r="AA29" s="694">
        <v>1</v>
      </c>
      <c r="AB29" s="694">
        <v>0</v>
      </c>
      <c r="AC29" s="694">
        <v>0</v>
      </c>
      <c r="AD29" s="694">
        <v>0</v>
      </c>
      <c r="AE29" s="694">
        <v>0</v>
      </c>
      <c r="AF29" s="694">
        <v>0</v>
      </c>
      <c r="AG29" s="694">
        <v>0</v>
      </c>
      <c r="AH29" s="694">
        <v>0</v>
      </c>
      <c r="AI29" s="694">
        <v>0</v>
      </c>
      <c r="AJ29" s="694">
        <v>0</v>
      </c>
      <c r="AK29" s="694">
        <v>0</v>
      </c>
      <c r="AL29" s="694">
        <v>0</v>
      </c>
      <c r="AM29" s="694">
        <v>0</v>
      </c>
      <c r="AN29" s="694">
        <v>0</v>
      </c>
      <c r="AO29" s="695">
        <v>0</v>
      </c>
      <c r="AP29" s="630"/>
      <c r="AQ29" s="708">
        <v>456747.75</v>
      </c>
      <c r="AR29" s="709">
        <v>456747.75</v>
      </c>
      <c r="AS29" s="710">
        <v>456748</v>
      </c>
      <c r="AT29" s="709">
        <v>456748</v>
      </c>
      <c r="AU29" s="710">
        <v>417434</v>
      </c>
      <c r="AV29" s="709">
        <v>374485</v>
      </c>
      <c r="AW29" s="710">
        <v>282338</v>
      </c>
      <c r="AX29" s="709">
        <v>281308</v>
      </c>
      <c r="AY29" s="710">
        <v>363571</v>
      </c>
      <c r="AZ29" s="709">
        <v>116667</v>
      </c>
      <c r="BA29" s="710">
        <v>42008</v>
      </c>
      <c r="BB29" s="709">
        <v>36978</v>
      </c>
      <c r="BC29" s="710">
        <v>36978</v>
      </c>
      <c r="BD29" s="709">
        <v>27310</v>
      </c>
      <c r="BE29" s="710">
        <v>27310</v>
      </c>
      <c r="BF29" s="709">
        <v>24814</v>
      </c>
      <c r="BG29" s="710">
        <v>0</v>
      </c>
      <c r="BH29" s="709">
        <v>0</v>
      </c>
      <c r="BI29" s="710">
        <v>0</v>
      </c>
      <c r="BJ29" s="709">
        <v>0</v>
      </c>
      <c r="BK29" s="710">
        <v>0</v>
      </c>
      <c r="BL29" s="709">
        <v>0</v>
      </c>
      <c r="BM29" s="710">
        <v>0</v>
      </c>
      <c r="BN29" s="709">
        <v>0</v>
      </c>
      <c r="BO29" s="710">
        <v>0</v>
      </c>
      <c r="BP29" s="709">
        <v>0</v>
      </c>
      <c r="BQ29" s="710">
        <v>0</v>
      </c>
      <c r="BR29" s="709">
        <v>0</v>
      </c>
      <c r="BS29" s="710">
        <v>0</v>
      </c>
      <c r="BT29" s="711">
        <v>0</v>
      </c>
      <c r="BU29" s="16"/>
    </row>
    <row r="30" spans="1:73" s="17" customFormat="1" ht="15.75">
      <c r="B30" s="689" t="s">
        <v>945</v>
      </c>
      <c r="C30" s="689" t="s">
        <v>946</v>
      </c>
      <c r="D30" s="689" t="s">
        <v>4</v>
      </c>
      <c r="E30" s="689" t="s">
        <v>947</v>
      </c>
      <c r="F30" s="689" t="s">
        <v>29</v>
      </c>
      <c r="G30" s="689" t="s">
        <v>948</v>
      </c>
      <c r="H30" s="689">
        <v>2011</v>
      </c>
      <c r="I30" s="641" t="s">
        <v>578</v>
      </c>
      <c r="J30" s="641" t="s">
        <v>596</v>
      </c>
      <c r="K30" s="630"/>
      <c r="L30" s="693">
        <v>18</v>
      </c>
      <c r="M30" s="694">
        <v>18</v>
      </c>
      <c r="N30" s="694">
        <v>18</v>
      </c>
      <c r="O30" s="694">
        <v>18</v>
      </c>
      <c r="P30" s="694">
        <v>17</v>
      </c>
      <c r="Q30" s="694">
        <v>16</v>
      </c>
      <c r="R30" s="694">
        <v>13</v>
      </c>
      <c r="S30" s="694">
        <v>13</v>
      </c>
      <c r="T30" s="694">
        <v>16</v>
      </c>
      <c r="U30" s="694">
        <v>9</v>
      </c>
      <c r="V30" s="694">
        <v>1</v>
      </c>
      <c r="W30" s="694">
        <v>1</v>
      </c>
      <c r="X30" s="694">
        <v>1</v>
      </c>
      <c r="Y30" s="694">
        <v>1</v>
      </c>
      <c r="Z30" s="694">
        <v>1</v>
      </c>
      <c r="AA30" s="694">
        <v>1</v>
      </c>
      <c r="AB30" s="694">
        <v>0</v>
      </c>
      <c r="AC30" s="694">
        <v>0</v>
      </c>
      <c r="AD30" s="694">
        <v>0</v>
      </c>
      <c r="AE30" s="694">
        <v>0</v>
      </c>
      <c r="AF30" s="694">
        <v>0</v>
      </c>
      <c r="AG30" s="694">
        <v>0</v>
      </c>
      <c r="AH30" s="694">
        <v>0</v>
      </c>
      <c r="AI30" s="694">
        <v>0</v>
      </c>
      <c r="AJ30" s="694">
        <v>0</v>
      </c>
      <c r="AK30" s="694">
        <v>0</v>
      </c>
      <c r="AL30" s="694">
        <v>0</v>
      </c>
      <c r="AM30" s="694">
        <v>0</v>
      </c>
      <c r="AN30" s="694">
        <v>0</v>
      </c>
      <c r="AO30" s="695">
        <v>0</v>
      </c>
      <c r="AP30" s="630"/>
      <c r="AQ30" s="704">
        <v>292536.56</v>
      </c>
      <c r="AR30" s="705">
        <v>292536.56</v>
      </c>
      <c r="AS30" s="706">
        <v>292537</v>
      </c>
      <c r="AT30" s="705">
        <v>292537</v>
      </c>
      <c r="AU30" s="706">
        <v>269183</v>
      </c>
      <c r="AV30" s="705">
        <v>243669</v>
      </c>
      <c r="AW30" s="706">
        <v>190631</v>
      </c>
      <c r="AX30" s="705">
        <v>189412</v>
      </c>
      <c r="AY30" s="706">
        <v>238279</v>
      </c>
      <c r="AZ30" s="705">
        <v>91608</v>
      </c>
      <c r="BA30" s="706">
        <v>29495</v>
      </c>
      <c r="BB30" s="705">
        <v>23882</v>
      </c>
      <c r="BC30" s="706">
        <v>23882</v>
      </c>
      <c r="BD30" s="705">
        <v>22062</v>
      </c>
      <c r="BE30" s="706">
        <v>22062</v>
      </c>
      <c r="BF30" s="705">
        <v>21448</v>
      </c>
      <c r="BG30" s="706">
        <v>0</v>
      </c>
      <c r="BH30" s="705">
        <v>0</v>
      </c>
      <c r="BI30" s="706">
        <v>0</v>
      </c>
      <c r="BJ30" s="705">
        <v>0</v>
      </c>
      <c r="BK30" s="706">
        <v>0</v>
      </c>
      <c r="BL30" s="705">
        <v>0</v>
      </c>
      <c r="BM30" s="706">
        <v>0</v>
      </c>
      <c r="BN30" s="705">
        <v>0</v>
      </c>
      <c r="BO30" s="706">
        <v>0</v>
      </c>
      <c r="BP30" s="705">
        <v>0</v>
      </c>
      <c r="BQ30" s="706">
        <v>0</v>
      </c>
      <c r="BR30" s="705">
        <v>0</v>
      </c>
      <c r="BS30" s="706">
        <v>0</v>
      </c>
      <c r="BT30" s="707">
        <v>0</v>
      </c>
      <c r="BU30" s="16"/>
    </row>
    <row r="31" spans="1:73" s="17" customFormat="1" ht="15.75">
      <c r="B31" s="689" t="s">
        <v>945</v>
      </c>
      <c r="C31" s="689" t="s">
        <v>946</v>
      </c>
      <c r="D31" s="689" t="s">
        <v>3</v>
      </c>
      <c r="E31" s="689" t="s">
        <v>947</v>
      </c>
      <c r="F31" s="689" t="s">
        <v>29</v>
      </c>
      <c r="G31" s="689" t="s">
        <v>948</v>
      </c>
      <c r="H31" s="689">
        <v>2011</v>
      </c>
      <c r="I31" s="641" t="s">
        <v>578</v>
      </c>
      <c r="J31" s="641" t="s">
        <v>596</v>
      </c>
      <c r="K31" s="630"/>
      <c r="L31" s="693">
        <v>698</v>
      </c>
      <c r="M31" s="694">
        <v>698</v>
      </c>
      <c r="N31" s="694">
        <v>698</v>
      </c>
      <c r="O31" s="694">
        <v>698</v>
      </c>
      <c r="P31" s="694">
        <v>698</v>
      </c>
      <c r="Q31" s="694">
        <v>698</v>
      </c>
      <c r="R31" s="694">
        <v>698</v>
      </c>
      <c r="S31" s="694">
        <v>698</v>
      </c>
      <c r="T31" s="694">
        <v>698</v>
      </c>
      <c r="U31" s="694">
        <v>698</v>
      </c>
      <c r="V31" s="694">
        <v>698</v>
      </c>
      <c r="W31" s="694">
        <v>698</v>
      </c>
      <c r="X31" s="694">
        <v>698</v>
      </c>
      <c r="Y31" s="694">
        <v>698</v>
      </c>
      <c r="Z31" s="694">
        <v>698</v>
      </c>
      <c r="AA31" s="694">
        <v>698</v>
      </c>
      <c r="AB31" s="694">
        <v>698</v>
      </c>
      <c r="AC31" s="694">
        <v>698</v>
      </c>
      <c r="AD31" s="694">
        <v>587</v>
      </c>
      <c r="AE31" s="694">
        <v>0</v>
      </c>
      <c r="AF31" s="694">
        <v>0</v>
      </c>
      <c r="AG31" s="694">
        <v>0</v>
      </c>
      <c r="AH31" s="694">
        <v>0</v>
      </c>
      <c r="AI31" s="694">
        <v>0</v>
      </c>
      <c r="AJ31" s="694">
        <v>0</v>
      </c>
      <c r="AK31" s="694">
        <v>0</v>
      </c>
      <c r="AL31" s="694">
        <v>0</v>
      </c>
      <c r="AM31" s="694">
        <v>0</v>
      </c>
      <c r="AN31" s="694">
        <v>0</v>
      </c>
      <c r="AO31" s="695">
        <v>0</v>
      </c>
      <c r="AP31" s="630"/>
      <c r="AQ31" s="708">
        <v>1305397.42</v>
      </c>
      <c r="AR31" s="709">
        <v>1305397.42</v>
      </c>
      <c r="AS31" s="710">
        <v>1305397</v>
      </c>
      <c r="AT31" s="709">
        <v>1305397</v>
      </c>
      <c r="AU31" s="710">
        <v>1305397</v>
      </c>
      <c r="AV31" s="709">
        <v>1305397</v>
      </c>
      <c r="AW31" s="710">
        <v>1305397</v>
      </c>
      <c r="AX31" s="709">
        <v>1305397</v>
      </c>
      <c r="AY31" s="710">
        <v>1305397</v>
      </c>
      <c r="AZ31" s="709">
        <v>1305397</v>
      </c>
      <c r="BA31" s="710" t="s">
        <v>949</v>
      </c>
      <c r="BB31" s="709" t="s">
        <v>949</v>
      </c>
      <c r="BC31" s="710" t="s">
        <v>949</v>
      </c>
      <c r="BD31" s="709" t="s">
        <v>949</v>
      </c>
      <c r="BE31" s="710" t="s">
        <v>949</v>
      </c>
      <c r="BF31" s="709" t="s">
        <v>949</v>
      </c>
      <c r="BG31" s="710" t="s">
        <v>949</v>
      </c>
      <c r="BH31" s="709" t="s">
        <v>949</v>
      </c>
      <c r="BI31" s="710" t="s">
        <v>949</v>
      </c>
      <c r="BJ31" s="709">
        <v>0</v>
      </c>
      <c r="BK31" s="710">
        <v>0</v>
      </c>
      <c r="BL31" s="709">
        <v>0</v>
      </c>
      <c r="BM31" s="710">
        <v>0</v>
      </c>
      <c r="BN31" s="709">
        <v>0</v>
      </c>
      <c r="BO31" s="710">
        <v>0</v>
      </c>
      <c r="BP31" s="709">
        <v>0</v>
      </c>
      <c r="BQ31" s="710">
        <v>0</v>
      </c>
      <c r="BR31" s="709">
        <v>0</v>
      </c>
      <c r="BS31" s="710">
        <v>0</v>
      </c>
      <c r="BT31" s="711">
        <v>0</v>
      </c>
      <c r="BU31" s="16"/>
    </row>
    <row r="32" spans="1:73" s="17" customFormat="1" ht="15.75">
      <c r="B32" s="689" t="s">
        <v>945</v>
      </c>
      <c r="C32" s="689" t="s">
        <v>946</v>
      </c>
      <c r="D32" s="689" t="s">
        <v>42</v>
      </c>
      <c r="E32" s="689" t="s">
        <v>947</v>
      </c>
      <c r="F32" s="689" t="s">
        <v>29</v>
      </c>
      <c r="G32" s="689" t="s">
        <v>950</v>
      </c>
      <c r="H32" s="689">
        <v>2011</v>
      </c>
      <c r="I32" s="641" t="s">
        <v>578</v>
      </c>
      <c r="J32" s="641" t="s">
        <v>596</v>
      </c>
      <c r="K32" s="630"/>
      <c r="L32" s="693">
        <v>348</v>
      </c>
      <c r="M32" s="694">
        <v>0</v>
      </c>
      <c r="N32" s="694">
        <v>0</v>
      </c>
      <c r="O32" s="694">
        <v>0</v>
      </c>
      <c r="P32" s="694">
        <v>0</v>
      </c>
      <c r="Q32" s="694">
        <v>0</v>
      </c>
      <c r="R32" s="694">
        <v>0</v>
      </c>
      <c r="S32" s="694">
        <v>0</v>
      </c>
      <c r="T32" s="694">
        <v>0</v>
      </c>
      <c r="U32" s="694">
        <v>0</v>
      </c>
      <c r="V32" s="694">
        <v>0</v>
      </c>
      <c r="W32" s="694">
        <v>0</v>
      </c>
      <c r="X32" s="694">
        <v>0</v>
      </c>
      <c r="Y32" s="694">
        <v>0</v>
      </c>
      <c r="Z32" s="694">
        <v>0</v>
      </c>
      <c r="AA32" s="694">
        <v>0</v>
      </c>
      <c r="AB32" s="694">
        <v>0</v>
      </c>
      <c r="AC32" s="694">
        <v>0</v>
      </c>
      <c r="AD32" s="694">
        <v>0</v>
      </c>
      <c r="AE32" s="694">
        <v>0</v>
      </c>
      <c r="AF32" s="694">
        <v>0</v>
      </c>
      <c r="AG32" s="694">
        <v>0</v>
      </c>
      <c r="AH32" s="694">
        <v>0</v>
      </c>
      <c r="AI32" s="694">
        <v>0</v>
      </c>
      <c r="AJ32" s="694">
        <v>0</v>
      </c>
      <c r="AK32" s="694">
        <v>0</v>
      </c>
      <c r="AL32" s="694">
        <v>0</v>
      </c>
      <c r="AM32" s="694">
        <v>0</v>
      </c>
      <c r="AN32" s="694">
        <v>0</v>
      </c>
      <c r="AO32" s="695">
        <v>0</v>
      </c>
      <c r="AP32" s="630"/>
      <c r="AQ32" s="712" t="s">
        <v>951</v>
      </c>
      <c r="AR32" s="713" t="s">
        <v>952</v>
      </c>
      <c r="AS32" s="714">
        <v>0</v>
      </c>
      <c r="AT32" s="713">
        <v>0</v>
      </c>
      <c r="AU32" s="714">
        <v>0</v>
      </c>
      <c r="AV32" s="713">
        <v>0</v>
      </c>
      <c r="AW32" s="714">
        <v>0</v>
      </c>
      <c r="AX32" s="713">
        <v>0</v>
      </c>
      <c r="AY32" s="714">
        <v>0</v>
      </c>
      <c r="AZ32" s="713">
        <v>0</v>
      </c>
      <c r="BA32" s="714">
        <v>0</v>
      </c>
      <c r="BB32" s="713">
        <v>0</v>
      </c>
      <c r="BC32" s="714">
        <v>0</v>
      </c>
      <c r="BD32" s="713">
        <v>0</v>
      </c>
      <c r="BE32" s="714">
        <v>0</v>
      </c>
      <c r="BF32" s="713">
        <v>0</v>
      </c>
      <c r="BG32" s="714">
        <v>0</v>
      </c>
      <c r="BH32" s="713">
        <v>0</v>
      </c>
      <c r="BI32" s="714">
        <v>0</v>
      </c>
      <c r="BJ32" s="713">
        <v>0</v>
      </c>
      <c r="BK32" s="714">
        <v>0</v>
      </c>
      <c r="BL32" s="713">
        <v>0</v>
      </c>
      <c r="BM32" s="714">
        <v>0</v>
      </c>
      <c r="BN32" s="713">
        <v>0</v>
      </c>
      <c r="BO32" s="714">
        <v>0</v>
      </c>
      <c r="BP32" s="713">
        <v>0</v>
      </c>
      <c r="BQ32" s="714">
        <v>0</v>
      </c>
      <c r="BR32" s="713">
        <v>0</v>
      </c>
      <c r="BS32" s="714">
        <v>0</v>
      </c>
      <c r="BT32" s="715">
        <v>0</v>
      </c>
      <c r="BU32" s="16"/>
    </row>
    <row r="33" spans="2:73" s="17" customFormat="1" ht="15.75">
      <c r="B33" s="689" t="s">
        <v>945</v>
      </c>
      <c r="C33" s="689" t="s">
        <v>946</v>
      </c>
      <c r="D33" s="689" t="s">
        <v>6</v>
      </c>
      <c r="E33" s="689" t="s">
        <v>947</v>
      </c>
      <c r="F33" s="689" t="s">
        <v>29</v>
      </c>
      <c r="G33" s="689" t="s">
        <v>948</v>
      </c>
      <c r="H33" s="689">
        <v>2011</v>
      </c>
      <c r="I33" s="641" t="s">
        <v>578</v>
      </c>
      <c r="J33" s="641" t="s">
        <v>596</v>
      </c>
      <c r="K33" s="630"/>
      <c r="L33" s="693">
        <v>0</v>
      </c>
      <c r="M33" s="694">
        <v>0</v>
      </c>
      <c r="N33" s="694">
        <v>0</v>
      </c>
      <c r="O33" s="694">
        <v>0</v>
      </c>
      <c r="P33" s="694">
        <v>0</v>
      </c>
      <c r="Q33" s="694">
        <v>0</v>
      </c>
      <c r="R33" s="694">
        <v>0</v>
      </c>
      <c r="S33" s="694">
        <v>0</v>
      </c>
      <c r="T33" s="694">
        <v>0</v>
      </c>
      <c r="U33" s="694">
        <v>0</v>
      </c>
      <c r="V33" s="694">
        <v>0</v>
      </c>
      <c r="W33" s="694">
        <v>0</v>
      </c>
      <c r="X33" s="694">
        <v>0</v>
      </c>
      <c r="Y33" s="694">
        <v>0</v>
      </c>
      <c r="Z33" s="694">
        <v>0</v>
      </c>
      <c r="AA33" s="694">
        <v>0</v>
      </c>
      <c r="AB33" s="694">
        <v>0</v>
      </c>
      <c r="AC33" s="694">
        <v>0</v>
      </c>
      <c r="AD33" s="694">
        <v>0</v>
      </c>
      <c r="AE33" s="694">
        <v>0</v>
      </c>
      <c r="AF33" s="694">
        <v>0</v>
      </c>
      <c r="AG33" s="694">
        <v>0</v>
      </c>
      <c r="AH33" s="694">
        <v>0</v>
      </c>
      <c r="AI33" s="694">
        <v>0</v>
      </c>
      <c r="AJ33" s="694">
        <v>0</v>
      </c>
      <c r="AK33" s="694">
        <v>0</v>
      </c>
      <c r="AL33" s="694">
        <v>0</v>
      </c>
      <c r="AM33" s="694">
        <v>0</v>
      </c>
      <c r="AN33" s="694">
        <v>0</v>
      </c>
      <c r="AO33" s="695">
        <v>0</v>
      </c>
      <c r="AP33" s="630"/>
      <c r="AQ33" s="700" t="s">
        <v>951</v>
      </c>
      <c r="AR33" s="701" t="s">
        <v>952</v>
      </c>
      <c r="AS33" s="702">
        <v>0</v>
      </c>
      <c r="AT33" s="701">
        <v>0</v>
      </c>
      <c r="AU33" s="702">
        <v>0</v>
      </c>
      <c r="AV33" s="701">
        <v>0</v>
      </c>
      <c r="AW33" s="702">
        <v>0</v>
      </c>
      <c r="AX33" s="701">
        <v>0</v>
      </c>
      <c r="AY33" s="702">
        <v>0</v>
      </c>
      <c r="AZ33" s="701">
        <v>0</v>
      </c>
      <c r="BA33" s="702">
        <v>0</v>
      </c>
      <c r="BB33" s="701">
        <v>0</v>
      </c>
      <c r="BC33" s="702">
        <v>0</v>
      </c>
      <c r="BD33" s="701">
        <v>0</v>
      </c>
      <c r="BE33" s="702">
        <v>0</v>
      </c>
      <c r="BF33" s="701">
        <v>0</v>
      </c>
      <c r="BG33" s="702">
        <v>0</v>
      </c>
      <c r="BH33" s="701">
        <v>0</v>
      </c>
      <c r="BI33" s="702">
        <v>0</v>
      </c>
      <c r="BJ33" s="701">
        <v>0</v>
      </c>
      <c r="BK33" s="702">
        <v>0</v>
      </c>
      <c r="BL33" s="701">
        <v>0</v>
      </c>
      <c r="BM33" s="702">
        <v>0</v>
      </c>
      <c r="BN33" s="701">
        <v>0</v>
      </c>
      <c r="BO33" s="702">
        <v>0</v>
      </c>
      <c r="BP33" s="701">
        <v>0</v>
      </c>
      <c r="BQ33" s="702">
        <v>0</v>
      </c>
      <c r="BR33" s="701">
        <v>0</v>
      </c>
      <c r="BS33" s="702">
        <v>0</v>
      </c>
      <c r="BT33" s="703">
        <v>0</v>
      </c>
      <c r="BU33" s="16"/>
    </row>
    <row r="34" spans="2:73" s="17" customFormat="1" ht="15.75">
      <c r="B34" s="689" t="s">
        <v>945</v>
      </c>
      <c r="C34" s="689" t="s">
        <v>953</v>
      </c>
      <c r="D34" s="689" t="s">
        <v>954</v>
      </c>
      <c r="E34" s="689" t="s">
        <v>947</v>
      </c>
      <c r="F34" s="689" t="s">
        <v>955</v>
      </c>
      <c r="G34" s="689" t="s">
        <v>950</v>
      </c>
      <c r="H34" s="689">
        <v>2011</v>
      </c>
      <c r="I34" s="641" t="s">
        <v>578</v>
      </c>
      <c r="J34" s="641" t="s">
        <v>596</v>
      </c>
      <c r="K34" s="630"/>
      <c r="L34" s="693">
        <v>235</v>
      </c>
      <c r="M34" s="694">
        <v>0</v>
      </c>
      <c r="N34" s="694">
        <v>0</v>
      </c>
      <c r="O34" s="694">
        <v>0</v>
      </c>
      <c r="P34" s="694">
        <v>0</v>
      </c>
      <c r="Q34" s="694">
        <v>0</v>
      </c>
      <c r="R34" s="694">
        <v>0</v>
      </c>
      <c r="S34" s="694">
        <v>0</v>
      </c>
      <c r="T34" s="694">
        <v>0</v>
      </c>
      <c r="U34" s="694">
        <v>0</v>
      </c>
      <c r="V34" s="694">
        <v>0</v>
      </c>
      <c r="W34" s="694">
        <v>0</v>
      </c>
      <c r="X34" s="694">
        <v>0</v>
      </c>
      <c r="Y34" s="694">
        <v>0</v>
      </c>
      <c r="Z34" s="694">
        <v>0</v>
      </c>
      <c r="AA34" s="694">
        <v>0</v>
      </c>
      <c r="AB34" s="694">
        <v>0</v>
      </c>
      <c r="AC34" s="694">
        <v>0</v>
      </c>
      <c r="AD34" s="694">
        <v>0</v>
      </c>
      <c r="AE34" s="694">
        <v>0</v>
      </c>
      <c r="AF34" s="694">
        <v>0</v>
      </c>
      <c r="AG34" s="694">
        <v>0</v>
      </c>
      <c r="AH34" s="694">
        <v>0</v>
      </c>
      <c r="AI34" s="694">
        <v>0</v>
      </c>
      <c r="AJ34" s="694">
        <v>0</v>
      </c>
      <c r="AK34" s="694">
        <v>0</v>
      </c>
      <c r="AL34" s="694">
        <v>0</v>
      </c>
      <c r="AM34" s="694">
        <v>0</v>
      </c>
      <c r="AN34" s="694">
        <v>0</v>
      </c>
      <c r="AO34" s="695">
        <v>0</v>
      </c>
      <c r="AP34" s="630"/>
      <c r="AQ34" s="704">
        <v>9180.01</v>
      </c>
      <c r="AR34" s="705" t="s">
        <v>952</v>
      </c>
      <c r="AS34" s="706">
        <v>0</v>
      </c>
      <c r="AT34" s="705">
        <v>0</v>
      </c>
      <c r="AU34" s="706">
        <v>0</v>
      </c>
      <c r="AV34" s="705">
        <v>0</v>
      </c>
      <c r="AW34" s="706">
        <v>0</v>
      </c>
      <c r="AX34" s="705">
        <v>0</v>
      </c>
      <c r="AY34" s="706">
        <v>0</v>
      </c>
      <c r="AZ34" s="705">
        <v>0</v>
      </c>
      <c r="BA34" s="706">
        <v>0</v>
      </c>
      <c r="BB34" s="705">
        <v>0</v>
      </c>
      <c r="BC34" s="706">
        <v>0</v>
      </c>
      <c r="BD34" s="705">
        <v>0</v>
      </c>
      <c r="BE34" s="706">
        <v>0</v>
      </c>
      <c r="BF34" s="705">
        <v>0</v>
      </c>
      <c r="BG34" s="706">
        <v>0</v>
      </c>
      <c r="BH34" s="705">
        <v>0</v>
      </c>
      <c r="BI34" s="706">
        <v>0</v>
      </c>
      <c r="BJ34" s="705">
        <v>0</v>
      </c>
      <c r="BK34" s="706">
        <v>0</v>
      </c>
      <c r="BL34" s="705">
        <v>0</v>
      </c>
      <c r="BM34" s="706">
        <v>0</v>
      </c>
      <c r="BN34" s="705">
        <v>0</v>
      </c>
      <c r="BO34" s="706">
        <v>0</v>
      </c>
      <c r="BP34" s="705">
        <v>0</v>
      </c>
      <c r="BQ34" s="706">
        <v>0</v>
      </c>
      <c r="BR34" s="705">
        <v>0</v>
      </c>
      <c r="BS34" s="706">
        <v>0</v>
      </c>
      <c r="BT34" s="707">
        <v>0</v>
      </c>
      <c r="BU34" s="16"/>
    </row>
    <row r="35" spans="2:73" s="17" customFormat="1" ht="15.75">
      <c r="B35" s="689" t="s">
        <v>945</v>
      </c>
      <c r="C35" s="689" t="s">
        <v>953</v>
      </c>
      <c r="D35" s="689" t="s">
        <v>21</v>
      </c>
      <c r="E35" s="689" t="s">
        <v>947</v>
      </c>
      <c r="F35" s="689" t="s">
        <v>955</v>
      </c>
      <c r="G35" s="689" t="s">
        <v>948</v>
      </c>
      <c r="H35" s="689">
        <v>2011</v>
      </c>
      <c r="I35" s="641" t="s">
        <v>578</v>
      </c>
      <c r="J35" s="641" t="s">
        <v>596</v>
      </c>
      <c r="K35" s="630"/>
      <c r="L35" s="693">
        <v>662</v>
      </c>
      <c r="M35" s="694">
        <v>658</v>
      </c>
      <c r="N35" s="694">
        <v>658</v>
      </c>
      <c r="O35" s="694">
        <v>357</v>
      </c>
      <c r="P35" s="694">
        <v>356</v>
      </c>
      <c r="Q35" s="694">
        <v>356</v>
      </c>
      <c r="R35" s="694">
        <v>66</v>
      </c>
      <c r="S35" s="694">
        <v>65</v>
      </c>
      <c r="T35" s="694">
        <v>65</v>
      </c>
      <c r="U35" s="694">
        <v>65</v>
      </c>
      <c r="V35" s="694">
        <v>57</v>
      </c>
      <c r="W35" s="694">
        <v>57</v>
      </c>
      <c r="X35" s="694">
        <v>0</v>
      </c>
      <c r="Y35" s="694">
        <v>0</v>
      </c>
      <c r="Z35" s="694">
        <v>0</v>
      </c>
      <c r="AA35" s="694">
        <v>0</v>
      </c>
      <c r="AB35" s="694">
        <v>0</v>
      </c>
      <c r="AC35" s="694">
        <v>0</v>
      </c>
      <c r="AD35" s="694">
        <v>0</v>
      </c>
      <c r="AE35" s="694">
        <v>0</v>
      </c>
      <c r="AF35" s="694">
        <v>0</v>
      </c>
      <c r="AG35" s="694">
        <v>0</v>
      </c>
      <c r="AH35" s="694">
        <v>0</v>
      </c>
      <c r="AI35" s="694">
        <v>0</v>
      </c>
      <c r="AJ35" s="694">
        <v>0</v>
      </c>
      <c r="AK35" s="694">
        <v>0</v>
      </c>
      <c r="AL35" s="694">
        <v>0</v>
      </c>
      <c r="AM35" s="694">
        <v>0</v>
      </c>
      <c r="AN35" s="694">
        <v>0</v>
      </c>
      <c r="AO35" s="695">
        <v>0</v>
      </c>
      <c r="AP35" s="630"/>
      <c r="AQ35" s="708">
        <v>1713037.53</v>
      </c>
      <c r="AR35" s="709">
        <v>1701347.63</v>
      </c>
      <c r="AS35" s="710">
        <v>1701348</v>
      </c>
      <c r="AT35" s="709">
        <v>883071</v>
      </c>
      <c r="AU35" s="710">
        <v>882428</v>
      </c>
      <c r="AV35" s="709">
        <v>882089</v>
      </c>
      <c r="AW35" s="710">
        <v>188998</v>
      </c>
      <c r="AX35" s="709">
        <v>188692</v>
      </c>
      <c r="AY35" s="710">
        <v>188692</v>
      </c>
      <c r="AZ35" s="709">
        <v>188692</v>
      </c>
      <c r="BA35" s="710">
        <v>134076</v>
      </c>
      <c r="BB35" s="709">
        <v>134076</v>
      </c>
      <c r="BC35" s="710">
        <v>0</v>
      </c>
      <c r="BD35" s="709">
        <v>0</v>
      </c>
      <c r="BE35" s="710">
        <v>0</v>
      </c>
      <c r="BF35" s="709">
        <v>0</v>
      </c>
      <c r="BG35" s="710">
        <v>0</v>
      </c>
      <c r="BH35" s="709">
        <v>0</v>
      </c>
      <c r="BI35" s="710">
        <v>0</v>
      </c>
      <c r="BJ35" s="709">
        <v>0</v>
      </c>
      <c r="BK35" s="710">
        <v>0</v>
      </c>
      <c r="BL35" s="709">
        <v>0</v>
      </c>
      <c r="BM35" s="710">
        <v>0</v>
      </c>
      <c r="BN35" s="709">
        <v>0</v>
      </c>
      <c r="BO35" s="710">
        <v>0</v>
      </c>
      <c r="BP35" s="709">
        <v>0</v>
      </c>
      <c r="BQ35" s="710">
        <v>0</v>
      </c>
      <c r="BR35" s="709">
        <v>0</v>
      </c>
      <c r="BS35" s="710">
        <v>0</v>
      </c>
      <c r="BT35" s="711">
        <v>0</v>
      </c>
      <c r="BU35" s="16"/>
    </row>
    <row r="36" spans="2:73" s="17" customFormat="1" ht="15.75">
      <c r="B36" s="689" t="s">
        <v>945</v>
      </c>
      <c r="C36" s="689" t="s">
        <v>953</v>
      </c>
      <c r="D36" s="689" t="s">
        <v>22</v>
      </c>
      <c r="E36" s="689" t="s">
        <v>947</v>
      </c>
      <c r="F36" s="689" t="s">
        <v>955</v>
      </c>
      <c r="G36" s="689" t="s">
        <v>948</v>
      </c>
      <c r="H36" s="689">
        <v>2011</v>
      </c>
      <c r="I36" s="641" t="s">
        <v>578</v>
      </c>
      <c r="J36" s="641" t="s">
        <v>596</v>
      </c>
      <c r="K36" s="630"/>
      <c r="L36" s="693">
        <v>250</v>
      </c>
      <c r="M36" s="694">
        <v>250</v>
      </c>
      <c r="N36" s="694">
        <v>250</v>
      </c>
      <c r="O36" s="694">
        <v>250</v>
      </c>
      <c r="P36" s="694">
        <v>250</v>
      </c>
      <c r="Q36" s="694">
        <v>250</v>
      </c>
      <c r="R36" s="694">
        <v>250</v>
      </c>
      <c r="S36" s="694">
        <v>250</v>
      </c>
      <c r="T36" s="694">
        <v>204</v>
      </c>
      <c r="U36" s="694">
        <v>1</v>
      </c>
      <c r="V36" s="694">
        <v>1</v>
      </c>
      <c r="W36" s="694">
        <v>0</v>
      </c>
      <c r="X36" s="694">
        <v>0</v>
      </c>
      <c r="Y36" s="694">
        <v>0</v>
      </c>
      <c r="Z36" s="694">
        <v>0</v>
      </c>
      <c r="AA36" s="694">
        <v>0</v>
      </c>
      <c r="AB36" s="694">
        <v>0</v>
      </c>
      <c r="AC36" s="694">
        <v>0</v>
      </c>
      <c r="AD36" s="694">
        <v>0</v>
      </c>
      <c r="AE36" s="694">
        <v>0</v>
      </c>
      <c r="AF36" s="694">
        <v>0</v>
      </c>
      <c r="AG36" s="694">
        <v>0</v>
      </c>
      <c r="AH36" s="694">
        <v>0</v>
      </c>
      <c r="AI36" s="694">
        <v>0</v>
      </c>
      <c r="AJ36" s="694">
        <v>0</v>
      </c>
      <c r="AK36" s="694">
        <v>0</v>
      </c>
      <c r="AL36" s="694">
        <v>0</v>
      </c>
      <c r="AM36" s="694">
        <v>0</v>
      </c>
      <c r="AN36" s="694">
        <v>0</v>
      </c>
      <c r="AO36" s="695">
        <v>0</v>
      </c>
      <c r="AP36" s="630"/>
      <c r="AQ36" s="708">
        <v>1326534.49</v>
      </c>
      <c r="AR36" s="709">
        <v>1326534.49</v>
      </c>
      <c r="AS36" s="710">
        <v>1326534</v>
      </c>
      <c r="AT36" s="709">
        <v>1326534</v>
      </c>
      <c r="AU36" s="710">
        <v>1326534</v>
      </c>
      <c r="AV36" s="709">
        <v>1326534</v>
      </c>
      <c r="AW36" s="710">
        <v>1326534</v>
      </c>
      <c r="AX36" s="709">
        <v>1326534</v>
      </c>
      <c r="AY36" s="710">
        <v>1153089</v>
      </c>
      <c r="AZ36" s="709">
        <v>84325</v>
      </c>
      <c r="BA36" s="710">
        <v>84325</v>
      </c>
      <c r="BB36" s="709">
        <v>0</v>
      </c>
      <c r="BC36" s="710">
        <v>0</v>
      </c>
      <c r="BD36" s="709">
        <v>0</v>
      </c>
      <c r="BE36" s="710">
        <v>0</v>
      </c>
      <c r="BF36" s="709">
        <v>0</v>
      </c>
      <c r="BG36" s="710">
        <v>0</v>
      </c>
      <c r="BH36" s="709">
        <v>0</v>
      </c>
      <c r="BI36" s="710">
        <v>0</v>
      </c>
      <c r="BJ36" s="709">
        <v>0</v>
      </c>
      <c r="BK36" s="710">
        <v>0</v>
      </c>
      <c r="BL36" s="709">
        <v>0</v>
      </c>
      <c r="BM36" s="710">
        <v>0</v>
      </c>
      <c r="BN36" s="709">
        <v>0</v>
      </c>
      <c r="BO36" s="710">
        <v>0</v>
      </c>
      <c r="BP36" s="709">
        <v>0</v>
      </c>
      <c r="BQ36" s="710">
        <v>0</v>
      </c>
      <c r="BR36" s="709">
        <v>0</v>
      </c>
      <c r="BS36" s="710">
        <v>0</v>
      </c>
      <c r="BT36" s="711">
        <v>0</v>
      </c>
      <c r="BU36" s="16"/>
    </row>
    <row r="37" spans="2:73" s="17" customFormat="1" ht="15.75">
      <c r="B37" s="689" t="s">
        <v>945</v>
      </c>
      <c r="C37" s="689" t="s">
        <v>956</v>
      </c>
      <c r="D37" s="689" t="s">
        <v>9</v>
      </c>
      <c r="E37" s="689" t="s">
        <v>947</v>
      </c>
      <c r="F37" s="689" t="s">
        <v>956</v>
      </c>
      <c r="G37" s="689" t="s">
        <v>950</v>
      </c>
      <c r="H37" s="689">
        <v>2011</v>
      </c>
      <c r="I37" s="641" t="s">
        <v>578</v>
      </c>
      <c r="J37" s="641" t="s">
        <v>596</v>
      </c>
      <c r="K37" s="630"/>
      <c r="L37" s="693">
        <v>84</v>
      </c>
      <c r="M37" s="694">
        <v>0</v>
      </c>
      <c r="N37" s="694">
        <v>0</v>
      </c>
      <c r="O37" s="694">
        <v>0</v>
      </c>
      <c r="P37" s="694">
        <v>0</v>
      </c>
      <c r="Q37" s="694">
        <v>0</v>
      </c>
      <c r="R37" s="694">
        <v>0</v>
      </c>
      <c r="S37" s="694">
        <v>0</v>
      </c>
      <c r="T37" s="694">
        <v>0</v>
      </c>
      <c r="U37" s="694">
        <v>0</v>
      </c>
      <c r="V37" s="694">
        <v>0</v>
      </c>
      <c r="W37" s="694">
        <v>0</v>
      </c>
      <c r="X37" s="694">
        <v>0</v>
      </c>
      <c r="Y37" s="694">
        <v>0</v>
      </c>
      <c r="Z37" s="694">
        <v>0</v>
      </c>
      <c r="AA37" s="694">
        <v>0</v>
      </c>
      <c r="AB37" s="694">
        <v>0</v>
      </c>
      <c r="AC37" s="694">
        <v>0</v>
      </c>
      <c r="AD37" s="694">
        <v>0</v>
      </c>
      <c r="AE37" s="694">
        <v>0</v>
      </c>
      <c r="AF37" s="694">
        <v>0</v>
      </c>
      <c r="AG37" s="694">
        <v>0</v>
      </c>
      <c r="AH37" s="694">
        <v>0</v>
      </c>
      <c r="AI37" s="694">
        <v>0</v>
      </c>
      <c r="AJ37" s="694">
        <v>0</v>
      </c>
      <c r="AK37" s="694">
        <v>0</v>
      </c>
      <c r="AL37" s="694">
        <v>0</v>
      </c>
      <c r="AM37" s="694">
        <v>0</v>
      </c>
      <c r="AN37" s="694">
        <v>0</v>
      </c>
      <c r="AO37" s="695">
        <v>0</v>
      </c>
      <c r="AP37" s="630"/>
      <c r="AQ37" s="704">
        <v>4946.91</v>
      </c>
      <c r="AR37" s="705" t="s">
        <v>952</v>
      </c>
      <c r="AS37" s="706">
        <v>0</v>
      </c>
      <c r="AT37" s="705">
        <v>0</v>
      </c>
      <c r="AU37" s="706">
        <v>0</v>
      </c>
      <c r="AV37" s="705">
        <v>0</v>
      </c>
      <c r="AW37" s="706">
        <v>0</v>
      </c>
      <c r="AX37" s="705">
        <v>0</v>
      </c>
      <c r="AY37" s="706">
        <v>0</v>
      </c>
      <c r="AZ37" s="705">
        <v>0</v>
      </c>
      <c r="BA37" s="706">
        <v>0</v>
      </c>
      <c r="BB37" s="705">
        <v>0</v>
      </c>
      <c r="BC37" s="706">
        <v>0</v>
      </c>
      <c r="BD37" s="705">
        <v>0</v>
      </c>
      <c r="BE37" s="706">
        <v>0</v>
      </c>
      <c r="BF37" s="705">
        <v>0</v>
      </c>
      <c r="BG37" s="706">
        <v>0</v>
      </c>
      <c r="BH37" s="705">
        <v>0</v>
      </c>
      <c r="BI37" s="706">
        <v>0</v>
      </c>
      <c r="BJ37" s="705">
        <v>0</v>
      </c>
      <c r="BK37" s="706">
        <v>0</v>
      </c>
      <c r="BL37" s="705">
        <v>0</v>
      </c>
      <c r="BM37" s="706">
        <v>0</v>
      </c>
      <c r="BN37" s="705">
        <v>0</v>
      </c>
      <c r="BO37" s="706">
        <v>0</v>
      </c>
      <c r="BP37" s="705">
        <v>0</v>
      </c>
      <c r="BQ37" s="706">
        <v>0</v>
      </c>
      <c r="BR37" s="705">
        <v>0</v>
      </c>
      <c r="BS37" s="706">
        <v>0</v>
      </c>
      <c r="BT37" s="707">
        <v>0</v>
      </c>
      <c r="BU37" s="16"/>
    </row>
    <row r="38" spans="2:73" s="17" customFormat="1" ht="15.75">
      <c r="B38" s="689" t="s">
        <v>945</v>
      </c>
      <c r="C38" s="689" t="s">
        <v>956</v>
      </c>
      <c r="D38" s="689" t="s">
        <v>22</v>
      </c>
      <c r="E38" s="689" t="s">
        <v>947</v>
      </c>
      <c r="F38" s="689" t="s">
        <v>956</v>
      </c>
      <c r="G38" s="689" t="s">
        <v>948</v>
      </c>
      <c r="H38" s="689">
        <v>2011</v>
      </c>
      <c r="I38" s="641" t="s">
        <v>578</v>
      </c>
      <c r="J38" s="641" t="s">
        <v>596</v>
      </c>
      <c r="K38" s="630"/>
      <c r="L38" s="693">
        <v>62</v>
      </c>
      <c r="M38" s="694">
        <v>62</v>
      </c>
      <c r="N38" s="694">
        <v>62</v>
      </c>
      <c r="O38" s="694">
        <v>62</v>
      </c>
      <c r="P38" s="694">
        <v>62</v>
      </c>
      <c r="Q38" s="694">
        <v>62</v>
      </c>
      <c r="R38" s="694">
        <v>62</v>
      </c>
      <c r="S38" s="694">
        <v>62</v>
      </c>
      <c r="T38" s="694">
        <v>62</v>
      </c>
      <c r="U38" s="694">
        <v>4</v>
      </c>
      <c r="V38" s="694">
        <v>4</v>
      </c>
      <c r="W38" s="694">
        <v>0</v>
      </c>
      <c r="X38" s="694">
        <v>0</v>
      </c>
      <c r="Y38" s="694">
        <v>0</v>
      </c>
      <c r="Z38" s="694">
        <v>0</v>
      </c>
      <c r="AA38" s="694">
        <v>0</v>
      </c>
      <c r="AB38" s="694">
        <v>0</v>
      </c>
      <c r="AC38" s="694">
        <v>0</v>
      </c>
      <c r="AD38" s="694">
        <v>0</v>
      </c>
      <c r="AE38" s="694">
        <v>0</v>
      </c>
      <c r="AF38" s="694">
        <v>0</v>
      </c>
      <c r="AG38" s="694">
        <v>0</v>
      </c>
      <c r="AH38" s="694">
        <v>0</v>
      </c>
      <c r="AI38" s="694">
        <v>0</v>
      </c>
      <c r="AJ38" s="694">
        <v>0</v>
      </c>
      <c r="AK38" s="694">
        <v>0</v>
      </c>
      <c r="AL38" s="694">
        <v>0</v>
      </c>
      <c r="AM38" s="694">
        <v>0</v>
      </c>
      <c r="AN38" s="694">
        <v>0</v>
      </c>
      <c r="AO38" s="695">
        <v>0</v>
      </c>
      <c r="AP38" s="630"/>
      <c r="AQ38" s="708">
        <v>414514.59</v>
      </c>
      <c r="AR38" s="709">
        <v>414514.59</v>
      </c>
      <c r="AS38" s="710">
        <v>414515</v>
      </c>
      <c r="AT38" s="709">
        <v>414515</v>
      </c>
      <c r="AU38" s="710">
        <v>414515</v>
      </c>
      <c r="AV38" s="709">
        <v>414515</v>
      </c>
      <c r="AW38" s="710">
        <v>414515</v>
      </c>
      <c r="AX38" s="709">
        <v>414515</v>
      </c>
      <c r="AY38" s="710">
        <v>414515</v>
      </c>
      <c r="AZ38" s="709">
        <v>32403</v>
      </c>
      <c r="BA38" s="710">
        <v>32403</v>
      </c>
      <c r="BB38" s="709">
        <v>0</v>
      </c>
      <c r="BC38" s="710">
        <v>0</v>
      </c>
      <c r="BD38" s="709">
        <v>0</v>
      </c>
      <c r="BE38" s="710">
        <v>0</v>
      </c>
      <c r="BF38" s="709">
        <v>0</v>
      </c>
      <c r="BG38" s="710">
        <v>0</v>
      </c>
      <c r="BH38" s="709">
        <v>0</v>
      </c>
      <c r="BI38" s="710">
        <v>0</v>
      </c>
      <c r="BJ38" s="709">
        <v>0</v>
      </c>
      <c r="BK38" s="710">
        <v>0</v>
      </c>
      <c r="BL38" s="709">
        <v>0</v>
      </c>
      <c r="BM38" s="710">
        <v>0</v>
      </c>
      <c r="BN38" s="709">
        <v>0</v>
      </c>
      <c r="BO38" s="710">
        <v>0</v>
      </c>
      <c r="BP38" s="709">
        <v>0</v>
      </c>
      <c r="BQ38" s="710">
        <v>0</v>
      </c>
      <c r="BR38" s="709">
        <v>0</v>
      </c>
      <c r="BS38" s="710">
        <v>0</v>
      </c>
      <c r="BT38" s="711">
        <v>0</v>
      </c>
      <c r="BU38" s="16"/>
    </row>
    <row r="39" spans="2:73" s="17" customFormat="1" ht="15.75">
      <c r="B39" s="689" t="s">
        <v>945</v>
      </c>
      <c r="C39" s="689" t="s">
        <v>957</v>
      </c>
      <c r="D39" s="689" t="s">
        <v>16</v>
      </c>
      <c r="E39" s="689" t="s">
        <v>947</v>
      </c>
      <c r="F39" s="689" t="s">
        <v>955</v>
      </c>
      <c r="G39" s="689" t="s">
        <v>948</v>
      </c>
      <c r="H39" s="689">
        <v>2011</v>
      </c>
      <c r="I39" s="641" t="s">
        <v>578</v>
      </c>
      <c r="J39" s="641" t="s">
        <v>596</v>
      </c>
      <c r="K39" s="630"/>
      <c r="L39" s="693">
        <v>361</v>
      </c>
      <c r="M39" s="694">
        <v>361</v>
      </c>
      <c r="N39" s="694">
        <v>361</v>
      </c>
      <c r="O39" s="694">
        <v>361</v>
      </c>
      <c r="P39" s="694">
        <v>361</v>
      </c>
      <c r="Q39" s="694">
        <v>361</v>
      </c>
      <c r="R39" s="694">
        <v>361</v>
      </c>
      <c r="S39" s="694">
        <v>361</v>
      </c>
      <c r="T39" s="694">
        <v>361</v>
      </c>
      <c r="U39" s="694">
        <v>361</v>
      </c>
      <c r="V39" s="694">
        <v>361</v>
      </c>
      <c r="W39" s="694">
        <v>361</v>
      </c>
      <c r="X39" s="694">
        <v>361</v>
      </c>
      <c r="Y39" s="694">
        <v>0</v>
      </c>
      <c r="Z39" s="694">
        <v>0</v>
      </c>
      <c r="AA39" s="694">
        <v>0</v>
      </c>
      <c r="AB39" s="694">
        <v>0</v>
      </c>
      <c r="AC39" s="694">
        <v>0</v>
      </c>
      <c r="AD39" s="694">
        <v>0</v>
      </c>
      <c r="AE39" s="694">
        <v>0</v>
      </c>
      <c r="AF39" s="694">
        <v>0</v>
      </c>
      <c r="AG39" s="694">
        <v>0</v>
      </c>
      <c r="AH39" s="694">
        <v>0</v>
      </c>
      <c r="AI39" s="694">
        <v>0</v>
      </c>
      <c r="AJ39" s="694">
        <v>0</v>
      </c>
      <c r="AK39" s="694">
        <v>0</v>
      </c>
      <c r="AL39" s="694">
        <v>0</v>
      </c>
      <c r="AM39" s="694">
        <v>0</v>
      </c>
      <c r="AN39" s="694">
        <v>0</v>
      </c>
      <c r="AO39" s="695">
        <v>0</v>
      </c>
      <c r="AP39" s="630"/>
      <c r="AQ39" s="704">
        <v>2461077.79</v>
      </c>
      <c r="AR39" s="705">
        <v>2461077.79</v>
      </c>
      <c r="AS39" s="706">
        <v>2461078</v>
      </c>
      <c r="AT39" s="705">
        <v>2461078</v>
      </c>
      <c r="AU39" s="706">
        <v>2461078</v>
      </c>
      <c r="AV39" s="705">
        <v>2461078</v>
      </c>
      <c r="AW39" s="706">
        <v>2461078</v>
      </c>
      <c r="AX39" s="705">
        <v>2461078</v>
      </c>
      <c r="AY39" s="706">
        <v>2461078</v>
      </c>
      <c r="AZ39" s="705">
        <v>2461078</v>
      </c>
      <c r="BA39" s="706" t="s">
        <v>949</v>
      </c>
      <c r="BB39" s="705" t="s">
        <v>949</v>
      </c>
      <c r="BC39" s="706" t="s">
        <v>949</v>
      </c>
      <c r="BD39" s="705">
        <v>0</v>
      </c>
      <c r="BE39" s="706">
        <v>0</v>
      </c>
      <c r="BF39" s="705">
        <v>0</v>
      </c>
      <c r="BG39" s="706">
        <v>0</v>
      </c>
      <c r="BH39" s="705">
        <v>0</v>
      </c>
      <c r="BI39" s="706">
        <v>0</v>
      </c>
      <c r="BJ39" s="705">
        <v>0</v>
      </c>
      <c r="BK39" s="706">
        <v>0</v>
      </c>
      <c r="BL39" s="705">
        <v>0</v>
      </c>
      <c r="BM39" s="706">
        <v>0</v>
      </c>
      <c r="BN39" s="705">
        <v>0</v>
      </c>
      <c r="BO39" s="706">
        <v>0</v>
      </c>
      <c r="BP39" s="705">
        <v>0</v>
      </c>
      <c r="BQ39" s="706">
        <v>0</v>
      </c>
      <c r="BR39" s="705">
        <v>0</v>
      </c>
      <c r="BS39" s="706">
        <v>0</v>
      </c>
      <c r="BT39" s="707">
        <v>0</v>
      </c>
      <c r="BU39" s="16"/>
    </row>
    <row r="40" spans="2:73" s="17" customFormat="1" ht="15.75">
      <c r="B40" s="689" t="s">
        <v>945</v>
      </c>
      <c r="C40" s="689" t="s">
        <v>957</v>
      </c>
      <c r="D40" s="689" t="s">
        <v>958</v>
      </c>
      <c r="E40" s="689" t="s">
        <v>947</v>
      </c>
      <c r="F40" s="689" t="s">
        <v>955</v>
      </c>
      <c r="G40" s="689" t="s">
        <v>948</v>
      </c>
      <c r="H40" s="689">
        <v>2011</v>
      </c>
      <c r="I40" s="641" t="s">
        <v>578</v>
      </c>
      <c r="J40" s="641" t="s">
        <v>596</v>
      </c>
      <c r="K40" s="630"/>
      <c r="L40" s="693">
        <v>317</v>
      </c>
      <c r="M40" s="694">
        <v>317</v>
      </c>
      <c r="N40" s="694">
        <v>317</v>
      </c>
      <c r="O40" s="694">
        <v>317</v>
      </c>
      <c r="P40" s="694">
        <v>317</v>
      </c>
      <c r="Q40" s="694">
        <v>317</v>
      </c>
      <c r="R40" s="694">
        <v>317</v>
      </c>
      <c r="S40" s="694">
        <v>317</v>
      </c>
      <c r="T40" s="694">
        <v>317</v>
      </c>
      <c r="U40" s="694">
        <v>317</v>
      </c>
      <c r="V40" s="694">
        <v>317</v>
      </c>
      <c r="W40" s="694">
        <v>317</v>
      </c>
      <c r="X40" s="694">
        <v>0</v>
      </c>
      <c r="Y40" s="694">
        <v>0</v>
      </c>
      <c r="Z40" s="694">
        <v>0</v>
      </c>
      <c r="AA40" s="694">
        <v>0</v>
      </c>
      <c r="AB40" s="694">
        <v>0</v>
      </c>
      <c r="AC40" s="694">
        <v>0</v>
      </c>
      <c r="AD40" s="694">
        <v>0</v>
      </c>
      <c r="AE40" s="694">
        <v>0</v>
      </c>
      <c r="AF40" s="694">
        <v>0</v>
      </c>
      <c r="AG40" s="694">
        <v>0</v>
      </c>
      <c r="AH40" s="694">
        <v>0</v>
      </c>
      <c r="AI40" s="694">
        <v>0</v>
      </c>
      <c r="AJ40" s="694">
        <v>0</v>
      </c>
      <c r="AK40" s="694">
        <v>0</v>
      </c>
      <c r="AL40" s="694">
        <v>0</v>
      </c>
      <c r="AM40" s="694">
        <v>0</v>
      </c>
      <c r="AN40" s="694">
        <v>0</v>
      </c>
      <c r="AO40" s="695">
        <v>0</v>
      </c>
      <c r="AP40" s="630"/>
      <c r="AQ40" s="708">
        <v>834131.78</v>
      </c>
      <c r="AR40" s="709">
        <v>834131.78</v>
      </c>
      <c r="AS40" s="710">
        <v>834132</v>
      </c>
      <c r="AT40" s="709">
        <v>834132</v>
      </c>
      <c r="AU40" s="710">
        <v>834132</v>
      </c>
      <c r="AV40" s="709">
        <v>834132</v>
      </c>
      <c r="AW40" s="710">
        <v>834132</v>
      </c>
      <c r="AX40" s="709">
        <v>834132</v>
      </c>
      <c r="AY40" s="710">
        <v>834132</v>
      </c>
      <c r="AZ40" s="709">
        <v>834132</v>
      </c>
      <c r="BA40" s="710">
        <v>834132</v>
      </c>
      <c r="BB40" s="709">
        <v>834132</v>
      </c>
      <c r="BC40" s="710">
        <v>0</v>
      </c>
      <c r="BD40" s="709">
        <v>0</v>
      </c>
      <c r="BE40" s="710">
        <v>0</v>
      </c>
      <c r="BF40" s="709">
        <v>0</v>
      </c>
      <c r="BG40" s="710">
        <v>0</v>
      </c>
      <c r="BH40" s="709">
        <v>0</v>
      </c>
      <c r="BI40" s="710">
        <v>0</v>
      </c>
      <c r="BJ40" s="709">
        <v>0</v>
      </c>
      <c r="BK40" s="710">
        <v>0</v>
      </c>
      <c r="BL40" s="709">
        <v>0</v>
      </c>
      <c r="BM40" s="710">
        <v>0</v>
      </c>
      <c r="BN40" s="709">
        <v>0</v>
      </c>
      <c r="BO40" s="710">
        <v>0</v>
      </c>
      <c r="BP40" s="709">
        <v>0</v>
      </c>
      <c r="BQ40" s="710">
        <v>0</v>
      </c>
      <c r="BR40" s="709">
        <v>0</v>
      </c>
      <c r="BS40" s="710">
        <v>0</v>
      </c>
      <c r="BT40" s="711">
        <v>0</v>
      </c>
      <c r="BU40" s="16"/>
    </row>
    <row r="41" spans="2:73" s="17" customFormat="1" ht="15.75">
      <c r="B41" s="689" t="s">
        <v>945</v>
      </c>
      <c r="C41" s="689" t="s">
        <v>957</v>
      </c>
      <c r="D41" s="689" t="s">
        <v>17</v>
      </c>
      <c r="E41" s="689" t="s">
        <v>947</v>
      </c>
      <c r="F41" s="689" t="s">
        <v>955</v>
      </c>
      <c r="G41" s="689" t="s">
        <v>948</v>
      </c>
      <c r="H41" s="689">
        <v>2011</v>
      </c>
      <c r="I41" s="641" t="s">
        <v>578</v>
      </c>
      <c r="J41" s="641" t="s">
        <v>596</v>
      </c>
      <c r="K41" s="630"/>
      <c r="L41" s="693">
        <v>6</v>
      </c>
      <c r="M41" s="694">
        <v>6</v>
      </c>
      <c r="N41" s="694">
        <v>6</v>
      </c>
      <c r="O41" s="694">
        <v>6</v>
      </c>
      <c r="P41" s="694">
        <v>6</v>
      </c>
      <c r="Q41" s="694">
        <v>6</v>
      </c>
      <c r="R41" s="694">
        <v>6</v>
      </c>
      <c r="S41" s="694">
        <v>6</v>
      </c>
      <c r="T41" s="694">
        <v>6</v>
      </c>
      <c r="U41" s="694">
        <v>6</v>
      </c>
      <c r="V41" s="694">
        <v>6</v>
      </c>
      <c r="W41" s="694">
        <v>6</v>
      </c>
      <c r="X41" s="694">
        <v>6</v>
      </c>
      <c r="Y41" s="694">
        <v>6</v>
      </c>
      <c r="Z41" s="694">
        <v>6</v>
      </c>
      <c r="AA41" s="694">
        <v>1</v>
      </c>
      <c r="AB41" s="694">
        <v>1</v>
      </c>
      <c r="AC41" s="694">
        <v>1</v>
      </c>
      <c r="AD41" s="694">
        <v>1</v>
      </c>
      <c r="AE41" s="694">
        <v>1</v>
      </c>
      <c r="AF41" s="694">
        <v>1</v>
      </c>
      <c r="AG41" s="694">
        <v>1</v>
      </c>
      <c r="AH41" s="694">
        <v>1</v>
      </c>
      <c r="AI41" s="694">
        <v>1</v>
      </c>
      <c r="AJ41" s="694">
        <v>1</v>
      </c>
      <c r="AK41" s="694">
        <v>1</v>
      </c>
      <c r="AL41" s="694">
        <v>0</v>
      </c>
      <c r="AM41" s="694">
        <v>0</v>
      </c>
      <c r="AN41" s="694">
        <v>0</v>
      </c>
      <c r="AO41" s="695">
        <v>0</v>
      </c>
      <c r="AP41" s="630"/>
      <c r="AQ41" s="704">
        <v>29977.24</v>
      </c>
      <c r="AR41" s="705">
        <v>29977.24</v>
      </c>
      <c r="AS41" s="706">
        <v>29977</v>
      </c>
      <c r="AT41" s="705">
        <v>29977</v>
      </c>
      <c r="AU41" s="706">
        <v>29977</v>
      </c>
      <c r="AV41" s="705">
        <v>29977</v>
      </c>
      <c r="AW41" s="706">
        <v>29977</v>
      </c>
      <c r="AX41" s="705">
        <v>29977</v>
      </c>
      <c r="AY41" s="706">
        <v>29977</v>
      </c>
      <c r="AZ41" s="705">
        <v>29977</v>
      </c>
      <c r="BA41" s="706">
        <v>29977</v>
      </c>
      <c r="BB41" s="705">
        <v>29977</v>
      </c>
      <c r="BC41" s="706">
        <v>29977</v>
      </c>
      <c r="BD41" s="705">
        <v>29977</v>
      </c>
      <c r="BE41" s="706">
        <v>29977</v>
      </c>
      <c r="BF41" s="705">
        <v>7297</v>
      </c>
      <c r="BG41" s="706">
        <v>7297</v>
      </c>
      <c r="BH41" s="705">
        <v>7297</v>
      </c>
      <c r="BI41" s="706">
        <v>7297</v>
      </c>
      <c r="BJ41" s="705">
        <v>7297</v>
      </c>
      <c r="BK41" s="706">
        <v>7297</v>
      </c>
      <c r="BL41" s="705">
        <v>7297</v>
      </c>
      <c r="BM41" s="706">
        <v>7297</v>
      </c>
      <c r="BN41" s="705">
        <v>7297</v>
      </c>
      <c r="BO41" s="706">
        <v>7297</v>
      </c>
      <c r="BP41" s="705">
        <v>7297</v>
      </c>
      <c r="BQ41" s="706">
        <v>0</v>
      </c>
      <c r="BR41" s="705">
        <v>0</v>
      </c>
      <c r="BS41" s="706">
        <v>0</v>
      </c>
      <c r="BT41" s="707">
        <v>0</v>
      </c>
      <c r="BU41" s="16"/>
    </row>
    <row r="42" spans="2:73" s="17" customFormat="1" ht="15.75">
      <c r="B42" s="689" t="s">
        <v>945</v>
      </c>
      <c r="C42" s="689" t="s">
        <v>953</v>
      </c>
      <c r="D42" s="689" t="s">
        <v>959</v>
      </c>
      <c r="E42" s="689" t="s">
        <v>947</v>
      </c>
      <c r="F42" s="689" t="s">
        <v>955</v>
      </c>
      <c r="G42" s="689" t="s">
        <v>950</v>
      </c>
      <c r="H42" s="689">
        <v>2011</v>
      </c>
      <c r="I42" s="641" t="s">
        <v>578</v>
      </c>
      <c r="J42" s="641" t="s">
        <v>596</v>
      </c>
      <c r="K42" s="630"/>
      <c r="L42" s="693">
        <v>21.12</v>
      </c>
      <c r="M42" s="694">
        <v>0</v>
      </c>
      <c r="N42" s="694">
        <v>0</v>
      </c>
      <c r="O42" s="694">
        <v>0</v>
      </c>
      <c r="P42" s="694">
        <v>0</v>
      </c>
      <c r="Q42" s="694">
        <v>0</v>
      </c>
      <c r="R42" s="694">
        <v>0</v>
      </c>
      <c r="S42" s="694">
        <v>0</v>
      </c>
      <c r="T42" s="694">
        <v>0</v>
      </c>
      <c r="U42" s="694">
        <v>0</v>
      </c>
      <c r="V42" s="694">
        <v>0</v>
      </c>
      <c r="W42" s="694">
        <v>0</v>
      </c>
      <c r="X42" s="694">
        <v>0</v>
      </c>
      <c r="Y42" s="694">
        <v>0</v>
      </c>
      <c r="Z42" s="694">
        <v>0</v>
      </c>
      <c r="AA42" s="694">
        <v>0</v>
      </c>
      <c r="AB42" s="694">
        <v>0</v>
      </c>
      <c r="AC42" s="694">
        <v>0</v>
      </c>
      <c r="AD42" s="694">
        <v>0</v>
      </c>
      <c r="AE42" s="694">
        <v>0</v>
      </c>
      <c r="AF42" s="694">
        <v>0</v>
      </c>
      <c r="AG42" s="694">
        <v>0</v>
      </c>
      <c r="AH42" s="694">
        <v>0</v>
      </c>
      <c r="AI42" s="694">
        <v>0</v>
      </c>
      <c r="AJ42" s="694">
        <v>0</v>
      </c>
      <c r="AK42" s="694">
        <v>0</v>
      </c>
      <c r="AL42" s="694">
        <v>0</v>
      </c>
      <c r="AM42" s="694">
        <v>0</v>
      </c>
      <c r="AN42" s="694">
        <v>0</v>
      </c>
      <c r="AO42" s="695">
        <v>0</v>
      </c>
      <c r="AP42" s="630"/>
      <c r="AQ42" s="708" t="s">
        <v>951</v>
      </c>
      <c r="AR42" s="709" t="s">
        <v>952</v>
      </c>
      <c r="AS42" s="710">
        <v>0</v>
      </c>
      <c r="AT42" s="709">
        <v>0</v>
      </c>
      <c r="AU42" s="710">
        <v>0</v>
      </c>
      <c r="AV42" s="709">
        <v>0</v>
      </c>
      <c r="AW42" s="710">
        <v>0</v>
      </c>
      <c r="AX42" s="709">
        <v>0</v>
      </c>
      <c r="AY42" s="710">
        <v>0</v>
      </c>
      <c r="AZ42" s="709">
        <v>0</v>
      </c>
      <c r="BA42" s="710">
        <v>0</v>
      </c>
      <c r="BB42" s="709">
        <v>0</v>
      </c>
      <c r="BC42" s="710">
        <v>0</v>
      </c>
      <c r="BD42" s="709">
        <v>0</v>
      </c>
      <c r="BE42" s="710">
        <v>0</v>
      </c>
      <c r="BF42" s="709">
        <v>0</v>
      </c>
      <c r="BG42" s="710">
        <v>0</v>
      </c>
      <c r="BH42" s="709">
        <v>0</v>
      </c>
      <c r="BI42" s="710">
        <v>0</v>
      </c>
      <c r="BJ42" s="709">
        <v>0</v>
      </c>
      <c r="BK42" s="710">
        <v>0</v>
      </c>
      <c r="BL42" s="709">
        <v>0</v>
      </c>
      <c r="BM42" s="710">
        <v>0</v>
      </c>
      <c r="BN42" s="709">
        <v>0</v>
      </c>
      <c r="BO42" s="710">
        <v>0</v>
      </c>
      <c r="BP42" s="709">
        <v>0</v>
      </c>
      <c r="BQ42" s="710">
        <v>0</v>
      </c>
      <c r="BR42" s="709">
        <v>0</v>
      </c>
      <c r="BS42" s="710">
        <v>0</v>
      </c>
      <c r="BT42" s="711">
        <v>0</v>
      </c>
      <c r="BU42" s="16"/>
    </row>
    <row r="43" spans="2:73" s="17" customFormat="1" ht="15.75">
      <c r="B43" s="689" t="s">
        <v>945</v>
      </c>
      <c r="C43" s="689" t="s">
        <v>953</v>
      </c>
      <c r="D43" s="689" t="s">
        <v>21</v>
      </c>
      <c r="E43" s="689" t="s">
        <v>947</v>
      </c>
      <c r="F43" s="689" t="s">
        <v>960</v>
      </c>
      <c r="G43" s="689" t="s">
        <v>948</v>
      </c>
      <c r="H43" s="689">
        <v>2012</v>
      </c>
      <c r="I43" s="641" t="s">
        <v>579</v>
      </c>
      <c r="J43" s="641" t="s">
        <v>596</v>
      </c>
      <c r="K43" s="630"/>
      <c r="L43" s="693">
        <v>0</v>
      </c>
      <c r="M43" s="694">
        <v>61</v>
      </c>
      <c r="N43" s="694">
        <v>61</v>
      </c>
      <c r="O43" s="694">
        <v>61</v>
      </c>
      <c r="P43" s="694">
        <v>43</v>
      </c>
      <c r="Q43" s="694">
        <v>43</v>
      </c>
      <c r="R43" s="694">
        <v>8</v>
      </c>
      <c r="S43" s="694">
        <v>8</v>
      </c>
      <c r="T43" s="694">
        <v>8</v>
      </c>
      <c r="U43" s="694">
        <v>8</v>
      </c>
      <c r="V43" s="694">
        <v>8</v>
      </c>
      <c r="W43" s="694">
        <v>7</v>
      </c>
      <c r="X43" s="694">
        <v>7</v>
      </c>
      <c r="Y43" s="694">
        <v>0</v>
      </c>
      <c r="Z43" s="694">
        <v>0</v>
      </c>
      <c r="AA43" s="694">
        <v>0</v>
      </c>
      <c r="AB43" s="694">
        <v>0</v>
      </c>
      <c r="AC43" s="694">
        <v>0</v>
      </c>
      <c r="AD43" s="694">
        <v>0</v>
      </c>
      <c r="AE43" s="694">
        <v>0</v>
      </c>
      <c r="AF43" s="694">
        <v>0</v>
      </c>
      <c r="AG43" s="694">
        <v>0</v>
      </c>
      <c r="AH43" s="694">
        <v>0</v>
      </c>
      <c r="AI43" s="694">
        <v>0</v>
      </c>
      <c r="AJ43" s="694">
        <v>0</v>
      </c>
      <c r="AK43" s="694">
        <v>0</v>
      </c>
      <c r="AL43" s="694">
        <v>0</v>
      </c>
      <c r="AM43" s="694">
        <v>0</v>
      </c>
      <c r="AN43" s="694">
        <v>0</v>
      </c>
      <c r="AO43" s="695">
        <v>0</v>
      </c>
      <c r="AP43" s="630"/>
      <c r="AQ43" s="712" t="s">
        <v>961</v>
      </c>
      <c r="AR43" s="713">
        <v>234272.18</v>
      </c>
      <c r="AS43" s="714">
        <v>234272</v>
      </c>
      <c r="AT43" s="713">
        <v>232517</v>
      </c>
      <c r="AU43" s="714">
        <v>159873</v>
      </c>
      <c r="AV43" s="713">
        <v>159873</v>
      </c>
      <c r="AW43" s="714">
        <v>31540</v>
      </c>
      <c r="AX43" s="713">
        <v>31540</v>
      </c>
      <c r="AY43" s="714">
        <v>31540</v>
      </c>
      <c r="AZ43" s="713">
        <v>31540</v>
      </c>
      <c r="BA43" s="714">
        <v>31540</v>
      </c>
      <c r="BB43" s="713">
        <v>24061</v>
      </c>
      <c r="BC43" s="714">
        <v>24061</v>
      </c>
      <c r="BD43" s="713">
        <v>0</v>
      </c>
      <c r="BE43" s="714">
        <v>0</v>
      </c>
      <c r="BF43" s="713">
        <v>0</v>
      </c>
      <c r="BG43" s="714">
        <v>0</v>
      </c>
      <c r="BH43" s="713">
        <v>0</v>
      </c>
      <c r="BI43" s="714">
        <v>0</v>
      </c>
      <c r="BJ43" s="713">
        <v>0</v>
      </c>
      <c r="BK43" s="714">
        <v>0</v>
      </c>
      <c r="BL43" s="713">
        <v>0</v>
      </c>
      <c r="BM43" s="714">
        <v>0</v>
      </c>
      <c r="BN43" s="713">
        <v>0</v>
      </c>
      <c r="BO43" s="714">
        <v>0</v>
      </c>
      <c r="BP43" s="713">
        <v>0</v>
      </c>
      <c r="BQ43" s="714">
        <v>0</v>
      </c>
      <c r="BR43" s="713">
        <v>0</v>
      </c>
      <c r="BS43" s="714">
        <v>0</v>
      </c>
      <c r="BT43" s="715">
        <v>0</v>
      </c>
      <c r="BU43" s="16"/>
    </row>
    <row r="44" spans="2:73" s="17" customFormat="1" ht="15.75">
      <c r="B44" s="689" t="s">
        <v>945</v>
      </c>
      <c r="C44" s="689" t="s">
        <v>953</v>
      </c>
      <c r="D44" s="689" t="s">
        <v>22</v>
      </c>
      <c r="E44" s="689" t="s">
        <v>947</v>
      </c>
      <c r="F44" s="689" t="s">
        <v>960</v>
      </c>
      <c r="G44" s="689" t="s">
        <v>948</v>
      </c>
      <c r="H44" s="689">
        <v>2012</v>
      </c>
      <c r="I44" s="641" t="s">
        <v>579</v>
      </c>
      <c r="J44" s="641" t="s">
        <v>596</v>
      </c>
      <c r="K44" s="630"/>
      <c r="L44" s="693">
        <v>0</v>
      </c>
      <c r="M44" s="694">
        <v>2206</v>
      </c>
      <c r="N44" s="694">
        <v>2189</v>
      </c>
      <c r="O44" s="694">
        <v>2186</v>
      </c>
      <c r="P44" s="694">
        <v>2183</v>
      </c>
      <c r="Q44" s="694">
        <v>2183</v>
      </c>
      <c r="R44" s="694">
        <v>2083</v>
      </c>
      <c r="S44" s="694">
        <v>2041</v>
      </c>
      <c r="T44" s="694">
        <v>2041</v>
      </c>
      <c r="U44" s="694">
        <v>1765</v>
      </c>
      <c r="V44" s="694">
        <v>1204</v>
      </c>
      <c r="W44" s="694">
        <v>1197</v>
      </c>
      <c r="X44" s="694">
        <v>1197</v>
      </c>
      <c r="Y44" s="694">
        <v>70</v>
      </c>
      <c r="Z44" s="694">
        <v>64</v>
      </c>
      <c r="AA44" s="694">
        <v>64</v>
      </c>
      <c r="AB44" s="694">
        <v>36</v>
      </c>
      <c r="AC44" s="694">
        <v>34</v>
      </c>
      <c r="AD44" s="694">
        <v>34</v>
      </c>
      <c r="AE44" s="694">
        <v>34</v>
      </c>
      <c r="AF44" s="694">
        <v>34</v>
      </c>
      <c r="AG44" s="694">
        <v>0</v>
      </c>
      <c r="AH44" s="694">
        <v>0</v>
      </c>
      <c r="AI44" s="694">
        <v>0</v>
      </c>
      <c r="AJ44" s="694">
        <v>0</v>
      </c>
      <c r="AK44" s="694">
        <v>0</v>
      </c>
      <c r="AL44" s="694">
        <v>0</v>
      </c>
      <c r="AM44" s="694">
        <v>0</v>
      </c>
      <c r="AN44" s="694">
        <v>0</v>
      </c>
      <c r="AO44" s="695">
        <v>0</v>
      </c>
      <c r="AP44" s="630"/>
      <c r="AQ44" s="693" t="s">
        <v>961</v>
      </c>
      <c r="AR44" s="694">
        <v>13716462.42</v>
      </c>
      <c r="AS44" s="694">
        <v>13641366</v>
      </c>
      <c r="AT44" s="694">
        <v>13631037</v>
      </c>
      <c r="AU44" s="694">
        <v>13620496</v>
      </c>
      <c r="AV44" s="694">
        <v>13620496</v>
      </c>
      <c r="AW44" s="694">
        <v>13294488</v>
      </c>
      <c r="AX44" s="694">
        <v>12913154</v>
      </c>
      <c r="AY44" s="694">
        <v>12913154</v>
      </c>
      <c r="AZ44" s="694">
        <v>11996690</v>
      </c>
      <c r="BA44" s="694" t="s">
        <v>949</v>
      </c>
      <c r="BB44" s="694" t="s">
        <v>949</v>
      </c>
      <c r="BC44" s="694" t="s">
        <v>949</v>
      </c>
      <c r="BD44" s="694">
        <v>355727</v>
      </c>
      <c r="BE44" s="694">
        <v>336022</v>
      </c>
      <c r="BF44" s="694">
        <v>336022</v>
      </c>
      <c r="BG44" s="694">
        <v>99614</v>
      </c>
      <c r="BH44" s="694">
        <v>98240</v>
      </c>
      <c r="BI44" s="694">
        <v>98240</v>
      </c>
      <c r="BJ44" s="694">
        <v>98240</v>
      </c>
      <c r="BK44" s="694">
        <v>98240</v>
      </c>
      <c r="BL44" s="694">
        <v>0</v>
      </c>
      <c r="BM44" s="694">
        <v>0</v>
      </c>
      <c r="BN44" s="694">
        <v>0</v>
      </c>
      <c r="BO44" s="694">
        <v>0</v>
      </c>
      <c r="BP44" s="694">
        <v>0</v>
      </c>
      <c r="BQ44" s="694">
        <v>0</v>
      </c>
      <c r="BR44" s="694">
        <v>0</v>
      </c>
      <c r="BS44" s="694">
        <v>0</v>
      </c>
      <c r="BT44" s="695">
        <v>0</v>
      </c>
      <c r="BU44" s="16"/>
    </row>
    <row r="45" spans="2:73" s="17" customFormat="1" ht="15.75">
      <c r="B45" s="689" t="s">
        <v>945</v>
      </c>
      <c r="C45" s="689" t="s">
        <v>953</v>
      </c>
      <c r="D45" s="689" t="s">
        <v>20</v>
      </c>
      <c r="E45" s="689" t="s">
        <v>947</v>
      </c>
      <c r="F45" s="689" t="s">
        <v>960</v>
      </c>
      <c r="G45" s="689" t="s">
        <v>948</v>
      </c>
      <c r="H45" s="689">
        <v>2012</v>
      </c>
      <c r="I45" s="641" t="s">
        <v>579</v>
      </c>
      <c r="J45" s="641" t="s">
        <v>596</v>
      </c>
      <c r="K45" s="630"/>
      <c r="L45" s="693">
        <v>0</v>
      </c>
      <c r="M45" s="694">
        <v>26</v>
      </c>
      <c r="N45" s="694">
        <v>26</v>
      </c>
      <c r="O45" s="694">
        <v>26</v>
      </c>
      <c r="P45" s="694">
        <v>26</v>
      </c>
      <c r="Q45" s="694">
        <v>0</v>
      </c>
      <c r="R45" s="694">
        <v>0</v>
      </c>
      <c r="S45" s="694">
        <v>0</v>
      </c>
      <c r="T45" s="694">
        <v>0</v>
      </c>
      <c r="U45" s="694">
        <v>0</v>
      </c>
      <c r="V45" s="694">
        <v>0</v>
      </c>
      <c r="W45" s="694">
        <v>0</v>
      </c>
      <c r="X45" s="694">
        <v>0</v>
      </c>
      <c r="Y45" s="694">
        <v>0</v>
      </c>
      <c r="Z45" s="694">
        <v>0</v>
      </c>
      <c r="AA45" s="694">
        <v>0</v>
      </c>
      <c r="AB45" s="694">
        <v>0</v>
      </c>
      <c r="AC45" s="694">
        <v>0</v>
      </c>
      <c r="AD45" s="694">
        <v>0</v>
      </c>
      <c r="AE45" s="694">
        <v>0</v>
      </c>
      <c r="AF45" s="694">
        <v>0</v>
      </c>
      <c r="AG45" s="694">
        <v>0</v>
      </c>
      <c r="AH45" s="694">
        <v>0</v>
      </c>
      <c r="AI45" s="694">
        <v>0</v>
      </c>
      <c r="AJ45" s="694">
        <v>0</v>
      </c>
      <c r="AK45" s="694">
        <v>0</v>
      </c>
      <c r="AL45" s="694">
        <v>0</v>
      </c>
      <c r="AM45" s="694">
        <v>0</v>
      </c>
      <c r="AN45" s="694">
        <v>0</v>
      </c>
      <c r="AO45" s="695">
        <v>0</v>
      </c>
      <c r="AP45" s="630"/>
      <c r="AQ45" s="693" t="s">
        <v>961</v>
      </c>
      <c r="AR45" s="694">
        <v>125881.27</v>
      </c>
      <c r="AS45" s="694">
        <v>125881</v>
      </c>
      <c r="AT45" s="694">
        <v>125881</v>
      </c>
      <c r="AU45" s="694">
        <v>125881</v>
      </c>
      <c r="AV45" s="694">
        <v>0</v>
      </c>
      <c r="AW45" s="694">
        <v>0</v>
      </c>
      <c r="AX45" s="694">
        <v>0</v>
      </c>
      <c r="AY45" s="694">
        <v>0</v>
      </c>
      <c r="AZ45" s="694">
        <v>0</v>
      </c>
      <c r="BA45" s="694">
        <v>0</v>
      </c>
      <c r="BB45" s="694">
        <v>0</v>
      </c>
      <c r="BC45" s="694">
        <v>0</v>
      </c>
      <c r="BD45" s="694">
        <v>0</v>
      </c>
      <c r="BE45" s="694">
        <v>0</v>
      </c>
      <c r="BF45" s="694">
        <v>0</v>
      </c>
      <c r="BG45" s="694">
        <v>0</v>
      </c>
      <c r="BH45" s="694">
        <v>0</v>
      </c>
      <c r="BI45" s="694">
        <v>0</v>
      </c>
      <c r="BJ45" s="694">
        <v>0</v>
      </c>
      <c r="BK45" s="694">
        <v>0</v>
      </c>
      <c r="BL45" s="694">
        <v>0</v>
      </c>
      <c r="BM45" s="694">
        <v>0</v>
      </c>
      <c r="BN45" s="694">
        <v>0</v>
      </c>
      <c r="BO45" s="694">
        <v>0</v>
      </c>
      <c r="BP45" s="694">
        <v>0</v>
      </c>
      <c r="BQ45" s="694">
        <v>0</v>
      </c>
      <c r="BR45" s="694">
        <v>0</v>
      </c>
      <c r="BS45" s="694">
        <v>0</v>
      </c>
      <c r="BT45" s="695">
        <v>0</v>
      </c>
      <c r="BU45" s="16"/>
    </row>
    <row r="46" spans="2:73" s="17" customFormat="1" ht="15.75">
      <c r="B46" s="689" t="s">
        <v>945</v>
      </c>
      <c r="C46" s="689" t="s">
        <v>953</v>
      </c>
      <c r="D46" s="689" t="s">
        <v>954</v>
      </c>
      <c r="E46" s="689" t="s">
        <v>947</v>
      </c>
      <c r="F46" s="689" t="s">
        <v>960</v>
      </c>
      <c r="G46" s="689" t="s">
        <v>950</v>
      </c>
      <c r="H46" s="689">
        <v>2012</v>
      </c>
      <c r="I46" s="641" t="s">
        <v>579</v>
      </c>
      <c r="J46" s="641" t="s">
        <v>596</v>
      </c>
      <c r="K46" s="630"/>
      <c r="L46" s="693">
        <v>0</v>
      </c>
      <c r="M46" s="694">
        <v>236</v>
      </c>
      <c r="N46" s="694">
        <v>0</v>
      </c>
      <c r="O46" s="694">
        <v>0</v>
      </c>
      <c r="P46" s="694">
        <v>0</v>
      </c>
      <c r="Q46" s="694">
        <v>0</v>
      </c>
      <c r="R46" s="694">
        <v>0</v>
      </c>
      <c r="S46" s="694">
        <v>0</v>
      </c>
      <c r="T46" s="694">
        <v>0</v>
      </c>
      <c r="U46" s="694">
        <v>0</v>
      </c>
      <c r="V46" s="694">
        <v>0</v>
      </c>
      <c r="W46" s="694">
        <v>0</v>
      </c>
      <c r="X46" s="694">
        <v>0</v>
      </c>
      <c r="Y46" s="694">
        <v>0</v>
      </c>
      <c r="Z46" s="694">
        <v>0</v>
      </c>
      <c r="AA46" s="694">
        <v>0</v>
      </c>
      <c r="AB46" s="694">
        <v>0</v>
      </c>
      <c r="AC46" s="694">
        <v>0</v>
      </c>
      <c r="AD46" s="694">
        <v>0</v>
      </c>
      <c r="AE46" s="694">
        <v>0</v>
      </c>
      <c r="AF46" s="694">
        <v>0</v>
      </c>
      <c r="AG46" s="694">
        <v>0</v>
      </c>
      <c r="AH46" s="694">
        <v>0</v>
      </c>
      <c r="AI46" s="694">
        <v>0</v>
      </c>
      <c r="AJ46" s="694">
        <v>0</v>
      </c>
      <c r="AK46" s="694">
        <v>0</v>
      </c>
      <c r="AL46" s="694">
        <v>0</v>
      </c>
      <c r="AM46" s="694">
        <v>0</v>
      </c>
      <c r="AN46" s="694">
        <v>0</v>
      </c>
      <c r="AO46" s="695">
        <v>0</v>
      </c>
      <c r="AP46" s="630"/>
      <c r="AQ46" s="693" t="s">
        <v>961</v>
      </c>
      <c r="AR46" s="694">
        <v>3427.7</v>
      </c>
      <c r="AS46" s="694">
        <v>0</v>
      </c>
      <c r="AT46" s="694">
        <v>0</v>
      </c>
      <c r="AU46" s="694">
        <v>0</v>
      </c>
      <c r="AV46" s="694">
        <v>0</v>
      </c>
      <c r="AW46" s="694">
        <v>0</v>
      </c>
      <c r="AX46" s="694">
        <v>0</v>
      </c>
      <c r="AY46" s="694">
        <v>0</v>
      </c>
      <c r="AZ46" s="694">
        <v>0</v>
      </c>
      <c r="BA46" s="694">
        <v>0</v>
      </c>
      <c r="BB46" s="694">
        <v>0</v>
      </c>
      <c r="BC46" s="694">
        <v>0</v>
      </c>
      <c r="BD46" s="694">
        <v>0</v>
      </c>
      <c r="BE46" s="694">
        <v>0</v>
      </c>
      <c r="BF46" s="694">
        <v>0</v>
      </c>
      <c r="BG46" s="694">
        <v>0</v>
      </c>
      <c r="BH46" s="694">
        <v>0</v>
      </c>
      <c r="BI46" s="694">
        <v>0</v>
      </c>
      <c r="BJ46" s="694">
        <v>0</v>
      </c>
      <c r="BK46" s="694">
        <v>0</v>
      </c>
      <c r="BL46" s="694">
        <v>0</v>
      </c>
      <c r="BM46" s="694">
        <v>0</v>
      </c>
      <c r="BN46" s="694">
        <v>0</v>
      </c>
      <c r="BO46" s="694">
        <v>0</v>
      </c>
      <c r="BP46" s="694">
        <v>0</v>
      </c>
      <c r="BQ46" s="694">
        <v>0</v>
      </c>
      <c r="BR46" s="694">
        <v>0</v>
      </c>
      <c r="BS46" s="694">
        <v>0</v>
      </c>
      <c r="BT46" s="695">
        <v>0</v>
      </c>
      <c r="BU46" s="16"/>
    </row>
    <row r="47" spans="2:73" s="17" customFormat="1" ht="15.75">
      <c r="B47" s="689" t="s">
        <v>945</v>
      </c>
      <c r="C47" s="689" t="s">
        <v>946</v>
      </c>
      <c r="D47" s="689" t="s">
        <v>2</v>
      </c>
      <c r="E47" s="689" t="s">
        <v>947</v>
      </c>
      <c r="F47" s="689" t="s">
        <v>29</v>
      </c>
      <c r="G47" s="689" t="s">
        <v>948</v>
      </c>
      <c r="H47" s="689">
        <v>2012</v>
      </c>
      <c r="I47" s="641" t="s">
        <v>579</v>
      </c>
      <c r="J47" s="641" t="s">
        <v>596</v>
      </c>
      <c r="K47" s="630"/>
      <c r="L47" s="693">
        <v>0</v>
      </c>
      <c r="M47" s="694">
        <v>12</v>
      </c>
      <c r="N47" s="694">
        <v>12</v>
      </c>
      <c r="O47" s="694">
        <v>12</v>
      </c>
      <c r="P47" s="694">
        <v>12</v>
      </c>
      <c r="Q47" s="694">
        <v>0</v>
      </c>
      <c r="R47" s="694">
        <v>0</v>
      </c>
      <c r="S47" s="694">
        <v>0</v>
      </c>
      <c r="T47" s="694">
        <v>0</v>
      </c>
      <c r="U47" s="694">
        <v>0</v>
      </c>
      <c r="V47" s="694">
        <v>0</v>
      </c>
      <c r="W47" s="694">
        <v>0</v>
      </c>
      <c r="X47" s="694">
        <v>0</v>
      </c>
      <c r="Y47" s="694">
        <v>0</v>
      </c>
      <c r="Z47" s="694">
        <v>0</v>
      </c>
      <c r="AA47" s="694">
        <v>0</v>
      </c>
      <c r="AB47" s="694">
        <v>0</v>
      </c>
      <c r="AC47" s="694">
        <v>0</v>
      </c>
      <c r="AD47" s="694">
        <v>0</v>
      </c>
      <c r="AE47" s="694">
        <v>0</v>
      </c>
      <c r="AF47" s="694">
        <v>0</v>
      </c>
      <c r="AG47" s="694">
        <v>0</v>
      </c>
      <c r="AH47" s="694">
        <v>0</v>
      </c>
      <c r="AI47" s="694">
        <v>0</v>
      </c>
      <c r="AJ47" s="694">
        <v>0</v>
      </c>
      <c r="AK47" s="694">
        <v>0</v>
      </c>
      <c r="AL47" s="694">
        <v>0</v>
      </c>
      <c r="AM47" s="694">
        <v>0</v>
      </c>
      <c r="AN47" s="694">
        <v>0</v>
      </c>
      <c r="AO47" s="695">
        <v>0</v>
      </c>
      <c r="AP47" s="630"/>
      <c r="AQ47" s="693" t="s">
        <v>961</v>
      </c>
      <c r="AR47" s="694">
        <v>21788.12</v>
      </c>
      <c r="AS47" s="694">
        <v>21788</v>
      </c>
      <c r="AT47" s="694">
        <v>21788</v>
      </c>
      <c r="AU47" s="694">
        <v>21606</v>
      </c>
      <c r="AV47" s="694">
        <v>0</v>
      </c>
      <c r="AW47" s="694">
        <v>0</v>
      </c>
      <c r="AX47" s="694">
        <v>0</v>
      </c>
      <c r="AY47" s="694">
        <v>0</v>
      </c>
      <c r="AZ47" s="694">
        <v>0</v>
      </c>
      <c r="BA47" s="694">
        <v>0</v>
      </c>
      <c r="BB47" s="694">
        <v>0</v>
      </c>
      <c r="BC47" s="694">
        <v>0</v>
      </c>
      <c r="BD47" s="694">
        <v>0</v>
      </c>
      <c r="BE47" s="694">
        <v>0</v>
      </c>
      <c r="BF47" s="694">
        <v>0</v>
      </c>
      <c r="BG47" s="694">
        <v>0</v>
      </c>
      <c r="BH47" s="694">
        <v>0</v>
      </c>
      <c r="BI47" s="694">
        <v>0</v>
      </c>
      <c r="BJ47" s="694">
        <v>0</v>
      </c>
      <c r="BK47" s="694">
        <v>0</v>
      </c>
      <c r="BL47" s="694">
        <v>0</v>
      </c>
      <c r="BM47" s="694">
        <v>0</v>
      </c>
      <c r="BN47" s="694">
        <v>0</v>
      </c>
      <c r="BO47" s="694">
        <v>0</v>
      </c>
      <c r="BP47" s="694">
        <v>0</v>
      </c>
      <c r="BQ47" s="694">
        <v>0</v>
      </c>
      <c r="BR47" s="694">
        <v>0</v>
      </c>
      <c r="BS47" s="694">
        <v>0</v>
      </c>
      <c r="BT47" s="695">
        <v>0</v>
      </c>
      <c r="BU47" s="16"/>
    </row>
    <row r="48" spans="2:73" s="17" customFormat="1" ht="15.75">
      <c r="B48" s="689" t="s">
        <v>945</v>
      </c>
      <c r="C48" s="689" t="s">
        <v>946</v>
      </c>
      <c r="D48" s="689" t="s">
        <v>1</v>
      </c>
      <c r="E48" s="689" t="s">
        <v>947</v>
      </c>
      <c r="F48" s="689" t="s">
        <v>29</v>
      </c>
      <c r="G48" s="689" t="s">
        <v>948</v>
      </c>
      <c r="H48" s="689">
        <v>2012</v>
      </c>
      <c r="I48" s="641" t="s">
        <v>579</v>
      </c>
      <c r="J48" s="641" t="s">
        <v>596</v>
      </c>
      <c r="K48" s="630"/>
      <c r="L48" s="693">
        <v>0</v>
      </c>
      <c r="M48" s="694">
        <v>8</v>
      </c>
      <c r="N48" s="694">
        <v>8</v>
      </c>
      <c r="O48" s="694">
        <v>8</v>
      </c>
      <c r="P48" s="694">
        <v>7</v>
      </c>
      <c r="Q48" s="694">
        <v>5</v>
      </c>
      <c r="R48" s="694">
        <v>0</v>
      </c>
      <c r="S48" s="694">
        <v>0</v>
      </c>
      <c r="T48" s="694">
        <v>0</v>
      </c>
      <c r="U48" s="694">
        <v>0</v>
      </c>
      <c r="V48" s="694">
        <v>0</v>
      </c>
      <c r="W48" s="694">
        <v>0</v>
      </c>
      <c r="X48" s="694">
        <v>0</v>
      </c>
      <c r="Y48" s="694">
        <v>0</v>
      </c>
      <c r="Z48" s="694">
        <v>0</v>
      </c>
      <c r="AA48" s="694">
        <v>0</v>
      </c>
      <c r="AB48" s="694">
        <v>0</v>
      </c>
      <c r="AC48" s="694">
        <v>0</v>
      </c>
      <c r="AD48" s="694">
        <v>0</v>
      </c>
      <c r="AE48" s="694">
        <v>0</v>
      </c>
      <c r="AF48" s="694">
        <v>0</v>
      </c>
      <c r="AG48" s="694">
        <v>0</v>
      </c>
      <c r="AH48" s="694">
        <v>0</v>
      </c>
      <c r="AI48" s="694">
        <v>0</v>
      </c>
      <c r="AJ48" s="694">
        <v>0</v>
      </c>
      <c r="AK48" s="694">
        <v>0</v>
      </c>
      <c r="AL48" s="694">
        <v>0</v>
      </c>
      <c r="AM48" s="694">
        <v>0</v>
      </c>
      <c r="AN48" s="694">
        <v>0</v>
      </c>
      <c r="AO48" s="695">
        <v>0</v>
      </c>
      <c r="AP48" s="630"/>
      <c r="AQ48" s="693" t="s">
        <v>961</v>
      </c>
      <c r="AR48" s="694">
        <v>55074.400000000001</v>
      </c>
      <c r="AS48" s="694">
        <v>55074</v>
      </c>
      <c r="AT48" s="694">
        <v>55074</v>
      </c>
      <c r="AU48" s="694">
        <v>54972</v>
      </c>
      <c r="AV48" s="694">
        <v>35677</v>
      </c>
      <c r="AW48" s="694">
        <v>0</v>
      </c>
      <c r="AX48" s="694">
        <v>0</v>
      </c>
      <c r="AY48" s="694">
        <v>0</v>
      </c>
      <c r="AZ48" s="694">
        <v>0</v>
      </c>
      <c r="BA48" s="694">
        <v>0</v>
      </c>
      <c r="BB48" s="694">
        <v>0</v>
      </c>
      <c r="BC48" s="694">
        <v>0</v>
      </c>
      <c r="BD48" s="694">
        <v>0</v>
      </c>
      <c r="BE48" s="694">
        <v>0</v>
      </c>
      <c r="BF48" s="694">
        <v>0</v>
      </c>
      <c r="BG48" s="694">
        <v>0</v>
      </c>
      <c r="BH48" s="694">
        <v>0</v>
      </c>
      <c r="BI48" s="694">
        <v>0</v>
      </c>
      <c r="BJ48" s="694">
        <v>0</v>
      </c>
      <c r="BK48" s="694">
        <v>0</v>
      </c>
      <c r="BL48" s="694">
        <v>0</v>
      </c>
      <c r="BM48" s="694">
        <v>0</v>
      </c>
      <c r="BN48" s="694">
        <v>0</v>
      </c>
      <c r="BO48" s="694">
        <v>0</v>
      </c>
      <c r="BP48" s="694">
        <v>0</v>
      </c>
      <c r="BQ48" s="694">
        <v>0</v>
      </c>
      <c r="BR48" s="694">
        <v>0</v>
      </c>
      <c r="BS48" s="694">
        <v>0</v>
      </c>
      <c r="BT48" s="695">
        <v>0</v>
      </c>
      <c r="BU48" s="16"/>
    </row>
    <row r="49" spans="2:73" s="17" customFormat="1" ht="15.75">
      <c r="B49" s="689" t="s">
        <v>945</v>
      </c>
      <c r="C49" s="689" t="s">
        <v>946</v>
      </c>
      <c r="D49" s="689" t="s">
        <v>5</v>
      </c>
      <c r="E49" s="689" t="s">
        <v>947</v>
      </c>
      <c r="F49" s="689" t="s">
        <v>29</v>
      </c>
      <c r="G49" s="689" t="s">
        <v>948</v>
      </c>
      <c r="H49" s="689">
        <v>2012</v>
      </c>
      <c r="I49" s="641" t="s">
        <v>579</v>
      </c>
      <c r="J49" s="641" t="s">
        <v>596</v>
      </c>
      <c r="K49" s="630"/>
      <c r="L49" s="693">
        <v>0</v>
      </c>
      <c r="M49" s="694">
        <v>23</v>
      </c>
      <c r="N49" s="694">
        <v>23</v>
      </c>
      <c r="O49" s="694">
        <v>23</v>
      </c>
      <c r="P49" s="694">
        <v>23</v>
      </c>
      <c r="Q49" s="694">
        <v>21</v>
      </c>
      <c r="R49" s="694">
        <v>18</v>
      </c>
      <c r="S49" s="694">
        <v>13</v>
      </c>
      <c r="T49" s="694">
        <v>13</v>
      </c>
      <c r="U49" s="694">
        <v>13</v>
      </c>
      <c r="V49" s="694">
        <v>9</v>
      </c>
      <c r="W49" s="694">
        <v>3</v>
      </c>
      <c r="X49" s="694">
        <v>3</v>
      </c>
      <c r="Y49" s="694">
        <v>3</v>
      </c>
      <c r="Z49" s="694">
        <v>3</v>
      </c>
      <c r="AA49" s="694">
        <v>3</v>
      </c>
      <c r="AB49" s="694">
        <v>3</v>
      </c>
      <c r="AC49" s="694">
        <v>1</v>
      </c>
      <c r="AD49" s="694">
        <v>1</v>
      </c>
      <c r="AE49" s="694">
        <v>1</v>
      </c>
      <c r="AF49" s="694">
        <v>1</v>
      </c>
      <c r="AG49" s="694">
        <v>0</v>
      </c>
      <c r="AH49" s="694">
        <v>0</v>
      </c>
      <c r="AI49" s="694">
        <v>0</v>
      </c>
      <c r="AJ49" s="694">
        <v>0</v>
      </c>
      <c r="AK49" s="694">
        <v>0</v>
      </c>
      <c r="AL49" s="694">
        <v>0</v>
      </c>
      <c r="AM49" s="694">
        <v>0</v>
      </c>
      <c r="AN49" s="694">
        <v>0</v>
      </c>
      <c r="AO49" s="695">
        <v>0</v>
      </c>
      <c r="AP49" s="630"/>
      <c r="AQ49" s="693" t="s">
        <v>961</v>
      </c>
      <c r="AR49" s="694">
        <v>416247.81</v>
      </c>
      <c r="AS49" s="694">
        <v>416248</v>
      </c>
      <c r="AT49" s="694">
        <v>416248</v>
      </c>
      <c r="AU49" s="694">
        <v>416248</v>
      </c>
      <c r="AV49" s="694">
        <v>374180</v>
      </c>
      <c r="AW49" s="694">
        <v>304262</v>
      </c>
      <c r="AX49" s="694">
        <v>207538</v>
      </c>
      <c r="AY49" s="694">
        <v>207107</v>
      </c>
      <c r="AZ49" s="694">
        <v>207107</v>
      </c>
      <c r="BA49" s="694">
        <v>105194</v>
      </c>
      <c r="BB49" s="694">
        <v>78068</v>
      </c>
      <c r="BC49" s="694">
        <v>75642</v>
      </c>
      <c r="BD49" s="694">
        <v>75642</v>
      </c>
      <c r="BE49" s="694">
        <v>70361</v>
      </c>
      <c r="BF49" s="694">
        <v>70361</v>
      </c>
      <c r="BG49" s="694">
        <v>69398</v>
      </c>
      <c r="BH49" s="694">
        <v>19472</v>
      </c>
      <c r="BI49" s="694">
        <v>19472</v>
      </c>
      <c r="BJ49" s="694">
        <v>19472</v>
      </c>
      <c r="BK49" s="694">
        <v>19472</v>
      </c>
      <c r="BL49" s="694">
        <v>0</v>
      </c>
      <c r="BM49" s="694">
        <v>0</v>
      </c>
      <c r="BN49" s="694">
        <v>0</v>
      </c>
      <c r="BO49" s="694">
        <v>0</v>
      </c>
      <c r="BP49" s="694">
        <v>0</v>
      </c>
      <c r="BQ49" s="694">
        <v>0</v>
      </c>
      <c r="BR49" s="694">
        <v>0</v>
      </c>
      <c r="BS49" s="694">
        <v>0</v>
      </c>
      <c r="BT49" s="695">
        <v>0</v>
      </c>
      <c r="BU49" s="16"/>
    </row>
    <row r="50" spans="2:73" s="17" customFormat="1" ht="15.75">
      <c r="B50" s="689" t="s">
        <v>945</v>
      </c>
      <c r="C50" s="689" t="s">
        <v>946</v>
      </c>
      <c r="D50" s="689" t="s">
        <v>4</v>
      </c>
      <c r="E50" s="689" t="s">
        <v>947</v>
      </c>
      <c r="F50" s="689" t="s">
        <v>29</v>
      </c>
      <c r="G50" s="689" t="s">
        <v>948</v>
      </c>
      <c r="H50" s="689">
        <v>2012</v>
      </c>
      <c r="I50" s="641" t="s">
        <v>579</v>
      </c>
      <c r="J50" s="641" t="s">
        <v>596</v>
      </c>
      <c r="K50" s="630"/>
      <c r="L50" s="693">
        <v>0</v>
      </c>
      <c r="M50" s="694">
        <v>4</v>
      </c>
      <c r="N50" s="694">
        <v>4</v>
      </c>
      <c r="O50" s="694">
        <v>4</v>
      </c>
      <c r="P50" s="694">
        <v>4</v>
      </c>
      <c r="Q50" s="694">
        <v>4</v>
      </c>
      <c r="R50" s="694">
        <v>4</v>
      </c>
      <c r="S50" s="694">
        <v>3</v>
      </c>
      <c r="T50" s="694">
        <v>3</v>
      </c>
      <c r="U50" s="694">
        <v>3</v>
      </c>
      <c r="V50" s="694">
        <v>3</v>
      </c>
      <c r="W50" s="694">
        <v>0</v>
      </c>
      <c r="X50" s="694">
        <v>0</v>
      </c>
      <c r="Y50" s="694">
        <v>0</v>
      </c>
      <c r="Z50" s="694">
        <v>0</v>
      </c>
      <c r="AA50" s="694">
        <v>0</v>
      </c>
      <c r="AB50" s="694">
        <v>0</v>
      </c>
      <c r="AC50" s="694">
        <v>0</v>
      </c>
      <c r="AD50" s="694">
        <v>0</v>
      </c>
      <c r="AE50" s="694">
        <v>0</v>
      </c>
      <c r="AF50" s="694">
        <v>0</v>
      </c>
      <c r="AG50" s="694">
        <v>0</v>
      </c>
      <c r="AH50" s="694">
        <v>0</v>
      </c>
      <c r="AI50" s="694">
        <v>0</v>
      </c>
      <c r="AJ50" s="694">
        <v>0</v>
      </c>
      <c r="AK50" s="694">
        <v>0</v>
      </c>
      <c r="AL50" s="694">
        <v>0</v>
      </c>
      <c r="AM50" s="694">
        <v>0</v>
      </c>
      <c r="AN50" s="694">
        <v>0</v>
      </c>
      <c r="AO50" s="695">
        <v>0</v>
      </c>
      <c r="AP50" s="630"/>
      <c r="AQ50" s="693" t="s">
        <v>961</v>
      </c>
      <c r="AR50" s="694">
        <v>21731.22</v>
      </c>
      <c r="AS50" s="694">
        <v>21731</v>
      </c>
      <c r="AT50" s="694">
        <v>21731</v>
      </c>
      <c r="AU50" s="694">
        <v>21731</v>
      </c>
      <c r="AV50" s="694">
        <v>21405</v>
      </c>
      <c r="AW50" s="694">
        <v>21405</v>
      </c>
      <c r="AX50" s="694">
        <v>10079</v>
      </c>
      <c r="AY50" s="694">
        <v>10024</v>
      </c>
      <c r="AZ50" s="694">
        <v>10024</v>
      </c>
      <c r="BA50" s="694">
        <v>10024</v>
      </c>
      <c r="BB50" s="694">
        <v>1628</v>
      </c>
      <c r="BC50" s="694">
        <v>1311</v>
      </c>
      <c r="BD50" s="694">
        <v>1311</v>
      </c>
      <c r="BE50" s="694">
        <v>1127</v>
      </c>
      <c r="BF50" s="694">
        <v>1127</v>
      </c>
      <c r="BG50" s="694">
        <v>1085</v>
      </c>
      <c r="BH50" s="694">
        <v>0</v>
      </c>
      <c r="BI50" s="694">
        <v>0</v>
      </c>
      <c r="BJ50" s="694">
        <v>0</v>
      </c>
      <c r="BK50" s="694">
        <v>0</v>
      </c>
      <c r="BL50" s="694">
        <v>0</v>
      </c>
      <c r="BM50" s="694">
        <v>0</v>
      </c>
      <c r="BN50" s="694">
        <v>0</v>
      </c>
      <c r="BO50" s="694">
        <v>0</v>
      </c>
      <c r="BP50" s="694">
        <v>0</v>
      </c>
      <c r="BQ50" s="694">
        <v>0</v>
      </c>
      <c r="BR50" s="694">
        <v>0</v>
      </c>
      <c r="BS50" s="694">
        <v>0</v>
      </c>
      <c r="BT50" s="695">
        <v>0</v>
      </c>
      <c r="BU50" s="16"/>
    </row>
    <row r="51" spans="2:73" s="17" customFormat="1" ht="15.75">
      <c r="B51" s="689" t="s">
        <v>945</v>
      </c>
      <c r="C51" s="689" t="s">
        <v>946</v>
      </c>
      <c r="D51" s="689" t="s">
        <v>3</v>
      </c>
      <c r="E51" s="689" t="s">
        <v>947</v>
      </c>
      <c r="F51" s="689" t="s">
        <v>29</v>
      </c>
      <c r="G51" s="689" t="s">
        <v>948</v>
      </c>
      <c r="H51" s="689">
        <v>2012</v>
      </c>
      <c r="I51" s="641" t="s">
        <v>579</v>
      </c>
      <c r="J51" s="641" t="s">
        <v>596</v>
      </c>
      <c r="K51" s="630"/>
      <c r="L51" s="693">
        <v>0</v>
      </c>
      <c r="M51" s="694">
        <v>289</v>
      </c>
      <c r="N51" s="694">
        <v>289</v>
      </c>
      <c r="O51" s="694">
        <v>289</v>
      </c>
      <c r="P51" s="694">
        <v>289</v>
      </c>
      <c r="Q51" s="694">
        <v>289</v>
      </c>
      <c r="R51" s="694">
        <v>289</v>
      </c>
      <c r="S51" s="694">
        <v>289</v>
      </c>
      <c r="T51" s="694">
        <v>289</v>
      </c>
      <c r="U51" s="694">
        <v>289</v>
      </c>
      <c r="V51" s="694">
        <v>289</v>
      </c>
      <c r="W51" s="694">
        <v>289</v>
      </c>
      <c r="X51" s="694">
        <v>289</v>
      </c>
      <c r="Y51" s="694">
        <v>289</v>
      </c>
      <c r="Z51" s="694">
        <v>289</v>
      </c>
      <c r="AA51" s="694">
        <v>289</v>
      </c>
      <c r="AB51" s="694">
        <v>289</v>
      </c>
      <c r="AC51" s="694">
        <v>289</v>
      </c>
      <c r="AD51" s="694">
        <v>289</v>
      </c>
      <c r="AE51" s="694">
        <v>214</v>
      </c>
      <c r="AF51" s="694">
        <v>0</v>
      </c>
      <c r="AG51" s="694">
        <v>0</v>
      </c>
      <c r="AH51" s="694">
        <v>0</v>
      </c>
      <c r="AI51" s="694">
        <v>0</v>
      </c>
      <c r="AJ51" s="694">
        <v>0</v>
      </c>
      <c r="AK51" s="694">
        <v>0</v>
      </c>
      <c r="AL51" s="694">
        <v>0</v>
      </c>
      <c r="AM51" s="694">
        <v>0</v>
      </c>
      <c r="AN51" s="694">
        <v>0</v>
      </c>
      <c r="AO51" s="695">
        <v>0</v>
      </c>
      <c r="AP51" s="630"/>
      <c r="AQ51" s="693" t="s">
        <v>961</v>
      </c>
      <c r="AR51" s="694">
        <v>479899.21</v>
      </c>
      <c r="AS51" s="694">
        <v>479899</v>
      </c>
      <c r="AT51" s="694">
        <v>479899</v>
      </c>
      <c r="AU51" s="694">
        <v>479899</v>
      </c>
      <c r="AV51" s="694">
        <v>479899</v>
      </c>
      <c r="AW51" s="694">
        <v>479899</v>
      </c>
      <c r="AX51" s="694">
        <v>479899</v>
      </c>
      <c r="AY51" s="694">
        <v>479899</v>
      </c>
      <c r="AZ51" s="694">
        <v>479899</v>
      </c>
      <c r="BA51" s="694">
        <v>479899</v>
      </c>
      <c r="BB51" s="694">
        <v>479899</v>
      </c>
      <c r="BC51" s="694">
        <v>479899</v>
      </c>
      <c r="BD51" s="694">
        <v>479899</v>
      </c>
      <c r="BE51" s="694">
        <v>479899</v>
      </c>
      <c r="BF51" s="694">
        <v>479899</v>
      </c>
      <c r="BG51" s="694">
        <v>479899</v>
      </c>
      <c r="BH51" s="694">
        <v>479899</v>
      </c>
      <c r="BI51" s="694">
        <v>479899</v>
      </c>
      <c r="BJ51" s="694">
        <v>412839</v>
      </c>
      <c r="BK51" s="694">
        <v>0</v>
      </c>
      <c r="BL51" s="694">
        <v>0</v>
      </c>
      <c r="BM51" s="694">
        <v>0</v>
      </c>
      <c r="BN51" s="694">
        <v>0</v>
      </c>
      <c r="BO51" s="694">
        <v>0</v>
      </c>
      <c r="BP51" s="694">
        <v>0</v>
      </c>
      <c r="BQ51" s="694">
        <v>0</v>
      </c>
      <c r="BR51" s="694">
        <v>0</v>
      </c>
      <c r="BS51" s="694">
        <v>0</v>
      </c>
      <c r="BT51" s="695">
        <v>0</v>
      </c>
      <c r="BU51" s="16"/>
    </row>
    <row r="52" spans="2:73" s="17" customFormat="1" ht="15.75">
      <c r="B52" s="689" t="s">
        <v>945</v>
      </c>
      <c r="C52" s="689" t="s">
        <v>962</v>
      </c>
      <c r="D52" s="689" t="s">
        <v>14</v>
      </c>
      <c r="E52" s="689" t="s">
        <v>947</v>
      </c>
      <c r="F52" s="689" t="s">
        <v>29</v>
      </c>
      <c r="G52" s="689" t="s">
        <v>948</v>
      </c>
      <c r="H52" s="689">
        <v>2012</v>
      </c>
      <c r="I52" s="641" t="s">
        <v>579</v>
      </c>
      <c r="J52" s="641" t="s">
        <v>596</v>
      </c>
      <c r="K52" s="630"/>
      <c r="L52" s="693">
        <v>0</v>
      </c>
      <c r="M52" s="694">
        <v>99</v>
      </c>
      <c r="N52" s="694">
        <v>99</v>
      </c>
      <c r="O52" s="694">
        <v>99</v>
      </c>
      <c r="P52" s="694">
        <v>99</v>
      </c>
      <c r="Q52" s="694">
        <v>99</v>
      </c>
      <c r="R52" s="694">
        <v>99</v>
      </c>
      <c r="S52" s="694">
        <v>97</v>
      </c>
      <c r="T52" s="694">
        <v>97</v>
      </c>
      <c r="U52" s="694">
        <v>67</v>
      </c>
      <c r="V52" s="694">
        <v>62</v>
      </c>
      <c r="W52" s="694">
        <v>56</v>
      </c>
      <c r="X52" s="694">
        <v>56</v>
      </c>
      <c r="Y52" s="694">
        <v>50</v>
      </c>
      <c r="Z52" s="694">
        <v>50</v>
      </c>
      <c r="AA52" s="694">
        <v>32</v>
      </c>
      <c r="AB52" s="694">
        <v>28</v>
      </c>
      <c r="AC52" s="694">
        <v>28</v>
      </c>
      <c r="AD52" s="694">
        <v>28</v>
      </c>
      <c r="AE52" s="694">
        <v>28</v>
      </c>
      <c r="AF52" s="694">
        <v>28</v>
      </c>
      <c r="AG52" s="694">
        <v>5</v>
      </c>
      <c r="AH52" s="694">
        <v>0</v>
      </c>
      <c r="AI52" s="694">
        <v>0</v>
      </c>
      <c r="AJ52" s="694">
        <v>0</v>
      </c>
      <c r="AK52" s="694">
        <v>0</v>
      </c>
      <c r="AL52" s="694">
        <v>0</v>
      </c>
      <c r="AM52" s="694">
        <v>0</v>
      </c>
      <c r="AN52" s="694">
        <v>0</v>
      </c>
      <c r="AO52" s="695">
        <v>0</v>
      </c>
      <c r="AP52" s="630"/>
      <c r="AQ52" s="693" t="s">
        <v>961</v>
      </c>
      <c r="AR52" s="694">
        <v>989326.29</v>
      </c>
      <c r="AS52" s="694">
        <v>989326</v>
      </c>
      <c r="AT52" s="694">
        <v>989326</v>
      </c>
      <c r="AU52" s="694">
        <v>989326</v>
      </c>
      <c r="AV52" s="694">
        <v>983691</v>
      </c>
      <c r="AW52" s="694">
        <v>983691</v>
      </c>
      <c r="AX52" s="694">
        <v>948751</v>
      </c>
      <c r="AY52" s="694">
        <v>946012</v>
      </c>
      <c r="AZ52" s="694">
        <v>371496</v>
      </c>
      <c r="BA52" s="694">
        <v>366615</v>
      </c>
      <c r="BB52" s="694">
        <v>294177</v>
      </c>
      <c r="BC52" s="694">
        <v>288003</v>
      </c>
      <c r="BD52" s="694">
        <v>267123</v>
      </c>
      <c r="BE52" s="694">
        <v>267123</v>
      </c>
      <c r="BF52" s="694">
        <v>124698</v>
      </c>
      <c r="BG52" s="694">
        <v>97856</v>
      </c>
      <c r="BH52" s="694">
        <v>97856</v>
      </c>
      <c r="BI52" s="694">
        <v>97856</v>
      </c>
      <c r="BJ52" s="694">
        <v>97856</v>
      </c>
      <c r="BK52" s="694">
        <v>97856</v>
      </c>
      <c r="BL52" s="694">
        <v>39879</v>
      </c>
      <c r="BM52" s="694">
        <v>0</v>
      </c>
      <c r="BN52" s="694">
        <v>0</v>
      </c>
      <c r="BO52" s="694">
        <v>0</v>
      </c>
      <c r="BP52" s="694">
        <v>0</v>
      </c>
      <c r="BQ52" s="694">
        <v>0</v>
      </c>
      <c r="BR52" s="694">
        <v>0</v>
      </c>
      <c r="BS52" s="694">
        <v>0</v>
      </c>
      <c r="BT52" s="695">
        <v>0</v>
      </c>
      <c r="BU52" s="16"/>
    </row>
    <row r="53" spans="2:73">
      <c r="B53" s="689" t="s">
        <v>945</v>
      </c>
      <c r="C53" s="689" t="s">
        <v>956</v>
      </c>
      <c r="D53" s="689" t="s">
        <v>9</v>
      </c>
      <c r="E53" s="689" t="s">
        <v>947</v>
      </c>
      <c r="F53" s="689" t="s">
        <v>956</v>
      </c>
      <c r="G53" s="689" t="s">
        <v>950</v>
      </c>
      <c r="H53" s="689">
        <v>2012</v>
      </c>
      <c r="I53" s="641" t="s">
        <v>579</v>
      </c>
      <c r="J53" s="641" t="s">
        <v>596</v>
      </c>
      <c r="K53" s="630"/>
      <c r="L53" s="693">
        <v>0</v>
      </c>
      <c r="M53" s="694">
        <v>1004</v>
      </c>
      <c r="N53" s="694">
        <v>0</v>
      </c>
      <c r="O53" s="694">
        <v>0</v>
      </c>
      <c r="P53" s="694">
        <v>0</v>
      </c>
      <c r="Q53" s="694">
        <v>0</v>
      </c>
      <c r="R53" s="694">
        <v>0</v>
      </c>
      <c r="S53" s="694">
        <v>0</v>
      </c>
      <c r="T53" s="694">
        <v>0</v>
      </c>
      <c r="U53" s="694">
        <v>0</v>
      </c>
      <c r="V53" s="694">
        <v>0</v>
      </c>
      <c r="W53" s="694">
        <v>0</v>
      </c>
      <c r="X53" s="694">
        <v>0</v>
      </c>
      <c r="Y53" s="694">
        <v>0</v>
      </c>
      <c r="Z53" s="694">
        <v>0</v>
      </c>
      <c r="AA53" s="694">
        <v>0</v>
      </c>
      <c r="AB53" s="694">
        <v>0</v>
      </c>
      <c r="AC53" s="694">
        <v>0</v>
      </c>
      <c r="AD53" s="694">
        <v>0</v>
      </c>
      <c r="AE53" s="694">
        <v>0</v>
      </c>
      <c r="AF53" s="694">
        <v>0</v>
      </c>
      <c r="AG53" s="694">
        <v>0</v>
      </c>
      <c r="AH53" s="694">
        <v>0</v>
      </c>
      <c r="AI53" s="694">
        <v>0</v>
      </c>
      <c r="AJ53" s="694">
        <v>0</v>
      </c>
      <c r="AK53" s="694">
        <v>0</v>
      </c>
      <c r="AL53" s="694">
        <v>0</v>
      </c>
      <c r="AM53" s="694">
        <v>0</v>
      </c>
      <c r="AN53" s="694">
        <v>0</v>
      </c>
      <c r="AO53" s="695">
        <v>0</v>
      </c>
      <c r="AP53" s="630"/>
      <c r="AQ53" s="693" t="s">
        <v>961</v>
      </c>
      <c r="AR53" s="694">
        <v>24195.06</v>
      </c>
      <c r="AS53" s="694">
        <v>0</v>
      </c>
      <c r="AT53" s="694">
        <v>0</v>
      </c>
      <c r="AU53" s="694">
        <v>0</v>
      </c>
      <c r="AV53" s="694">
        <v>0</v>
      </c>
      <c r="AW53" s="694">
        <v>0</v>
      </c>
      <c r="AX53" s="694">
        <v>0</v>
      </c>
      <c r="AY53" s="694">
        <v>0</v>
      </c>
      <c r="AZ53" s="694">
        <v>0</v>
      </c>
      <c r="BA53" s="694">
        <v>0</v>
      </c>
      <c r="BB53" s="694">
        <v>0</v>
      </c>
      <c r="BC53" s="694">
        <v>0</v>
      </c>
      <c r="BD53" s="694">
        <v>0</v>
      </c>
      <c r="BE53" s="694">
        <v>0</v>
      </c>
      <c r="BF53" s="694">
        <v>0</v>
      </c>
      <c r="BG53" s="694">
        <v>0</v>
      </c>
      <c r="BH53" s="694">
        <v>0</v>
      </c>
      <c r="BI53" s="694">
        <v>0</v>
      </c>
      <c r="BJ53" s="694">
        <v>0</v>
      </c>
      <c r="BK53" s="694">
        <v>0</v>
      </c>
      <c r="BL53" s="694">
        <v>0</v>
      </c>
      <c r="BM53" s="694">
        <v>0</v>
      </c>
      <c r="BN53" s="694">
        <v>0</v>
      </c>
      <c r="BO53" s="694">
        <v>0</v>
      </c>
      <c r="BP53" s="694">
        <v>0</v>
      </c>
      <c r="BQ53" s="694">
        <v>0</v>
      </c>
      <c r="BR53" s="694">
        <v>0</v>
      </c>
      <c r="BS53" s="694">
        <v>0</v>
      </c>
      <c r="BT53" s="695">
        <v>0</v>
      </c>
    </row>
    <row r="54" spans="2:73">
      <c r="B54" s="689" t="s">
        <v>945</v>
      </c>
      <c r="C54" s="689" t="s">
        <v>956</v>
      </c>
      <c r="D54" s="689" t="s">
        <v>13</v>
      </c>
      <c r="E54" s="689" t="s">
        <v>947</v>
      </c>
      <c r="F54" s="689" t="s">
        <v>956</v>
      </c>
      <c r="G54" s="689"/>
      <c r="H54" s="689">
        <v>2012</v>
      </c>
      <c r="I54" s="641" t="s">
        <v>579</v>
      </c>
      <c r="J54" s="641" t="s">
        <v>596</v>
      </c>
      <c r="K54" s="630"/>
      <c r="L54" s="693">
        <v>0</v>
      </c>
      <c r="M54" s="694">
        <v>77</v>
      </c>
      <c r="N54" s="694">
        <v>77</v>
      </c>
      <c r="O54" s="694">
        <v>77</v>
      </c>
      <c r="P54" s="694">
        <v>77</v>
      </c>
      <c r="Q54" s="694">
        <v>77</v>
      </c>
      <c r="R54" s="694">
        <v>77</v>
      </c>
      <c r="S54" s="694">
        <v>77</v>
      </c>
      <c r="T54" s="694">
        <v>77</v>
      </c>
      <c r="U54" s="694">
        <v>77</v>
      </c>
      <c r="V54" s="694">
        <v>77</v>
      </c>
      <c r="W54" s="694">
        <v>77</v>
      </c>
      <c r="X54" s="694">
        <v>77</v>
      </c>
      <c r="Y54" s="694">
        <v>77</v>
      </c>
      <c r="Z54" s="694">
        <v>77</v>
      </c>
      <c r="AA54" s="694">
        <v>77</v>
      </c>
      <c r="AB54" s="694">
        <v>0</v>
      </c>
      <c r="AC54" s="694">
        <v>0</v>
      </c>
      <c r="AD54" s="694">
        <v>0</v>
      </c>
      <c r="AE54" s="694">
        <v>0</v>
      </c>
      <c r="AF54" s="694">
        <v>0</v>
      </c>
      <c r="AG54" s="694">
        <v>0</v>
      </c>
      <c r="AH54" s="694">
        <v>0</v>
      </c>
      <c r="AI54" s="694">
        <v>0</v>
      </c>
      <c r="AJ54" s="694">
        <v>0</v>
      </c>
      <c r="AK54" s="694">
        <v>0</v>
      </c>
      <c r="AL54" s="694">
        <v>0</v>
      </c>
      <c r="AM54" s="694">
        <v>0</v>
      </c>
      <c r="AN54" s="694">
        <v>0</v>
      </c>
      <c r="AO54" s="695">
        <v>0</v>
      </c>
      <c r="AP54" s="630"/>
      <c r="AQ54" s="693" t="s">
        <v>961</v>
      </c>
      <c r="AR54" s="694">
        <v>667662.72</v>
      </c>
      <c r="AS54" s="694">
        <v>667663</v>
      </c>
      <c r="AT54" s="694">
        <v>667663</v>
      </c>
      <c r="AU54" s="694">
        <v>667663</v>
      </c>
      <c r="AV54" s="694">
        <v>667663</v>
      </c>
      <c r="AW54" s="694">
        <v>667663</v>
      </c>
      <c r="AX54" s="694">
        <v>667663</v>
      </c>
      <c r="AY54" s="694">
        <v>667663</v>
      </c>
      <c r="AZ54" s="694">
        <v>667663</v>
      </c>
      <c r="BA54" s="694">
        <v>667663</v>
      </c>
      <c r="BB54" s="694">
        <v>667663</v>
      </c>
      <c r="BC54" s="694">
        <v>667663</v>
      </c>
      <c r="BD54" s="694">
        <v>667663</v>
      </c>
      <c r="BE54" s="694">
        <v>667663</v>
      </c>
      <c r="BF54" s="694">
        <v>667663</v>
      </c>
      <c r="BG54" s="694">
        <v>0</v>
      </c>
      <c r="BH54" s="694">
        <v>0</v>
      </c>
      <c r="BI54" s="694">
        <v>0</v>
      </c>
      <c r="BJ54" s="694">
        <v>0</v>
      </c>
      <c r="BK54" s="694">
        <v>0</v>
      </c>
      <c r="BL54" s="694">
        <v>0</v>
      </c>
      <c r="BM54" s="694">
        <v>0</v>
      </c>
      <c r="BN54" s="694">
        <v>0</v>
      </c>
      <c r="BO54" s="694">
        <v>0</v>
      </c>
      <c r="BP54" s="694">
        <v>0</v>
      </c>
      <c r="BQ54" s="694">
        <v>0</v>
      </c>
      <c r="BR54" s="694">
        <v>0</v>
      </c>
      <c r="BS54" s="694">
        <v>0</v>
      </c>
      <c r="BT54" s="695">
        <v>0</v>
      </c>
    </row>
    <row r="55" spans="2:73">
      <c r="B55" s="689" t="s">
        <v>945</v>
      </c>
      <c r="C55" s="689" t="s">
        <v>957</v>
      </c>
      <c r="D55" s="689" t="s">
        <v>17</v>
      </c>
      <c r="E55" s="689" t="s">
        <v>947</v>
      </c>
      <c r="F55" s="689" t="s">
        <v>960</v>
      </c>
      <c r="G55" s="689" t="s">
        <v>948</v>
      </c>
      <c r="H55" s="689">
        <v>2012</v>
      </c>
      <c r="I55" s="641" t="s">
        <v>579</v>
      </c>
      <c r="J55" s="641" t="s">
        <v>596</v>
      </c>
      <c r="K55" s="630"/>
      <c r="L55" s="693">
        <v>0</v>
      </c>
      <c r="M55" s="694">
        <v>30</v>
      </c>
      <c r="N55" s="694">
        <v>30</v>
      </c>
      <c r="O55" s="694">
        <v>30</v>
      </c>
      <c r="P55" s="694">
        <v>30</v>
      </c>
      <c r="Q55" s="694">
        <v>30</v>
      </c>
      <c r="R55" s="694">
        <v>30</v>
      </c>
      <c r="S55" s="694">
        <v>30</v>
      </c>
      <c r="T55" s="694">
        <v>30</v>
      </c>
      <c r="U55" s="694">
        <v>30</v>
      </c>
      <c r="V55" s="694">
        <v>30</v>
      </c>
      <c r="W55" s="694">
        <v>30</v>
      </c>
      <c r="X55" s="694">
        <v>30</v>
      </c>
      <c r="Y55" s="694">
        <v>0</v>
      </c>
      <c r="Z55" s="694">
        <v>0</v>
      </c>
      <c r="AA55" s="694">
        <v>0</v>
      </c>
      <c r="AB55" s="694">
        <v>0</v>
      </c>
      <c r="AC55" s="694">
        <v>0</v>
      </c>
      <c r="AD55" s="694">
        <v>0</v>
      </c>
      <c r="AE55" s="694">
        <v>0</v>
      </c>
      <c r="AF55" s="694">
        <v>0</v>
      </c>
      <c r="AG55" s="694">
        <v>0</v>
      </c>
      <c r="AH55" s="694">
        <v>0</v>
      </c>
      <c r="AI55" s="694">
        <v>0</v>
      </c>
      <c r="AJ55" s="694">
        <v>0</v>
      </c>
      <c r="AK55" s="694">
        <v>0</v>
      </c>
      <c r="AL55" s="694">
        <v>0</v>
      </c>
      <c r="AM55" s="694">
        <v>0</v>
      </c>
      <c r="AN55" s="694">
        <v>0</v>
      </c>
      <c r="AO55" s="695">
        <v>0</v>
      </c>
      <c r="AP55" s="630"/>
      <c r="AQ55" s="693" t="s">
        <v>961</v>
      </c>
      <c r="AR55" s="694">
        <v>148198.24</v>
      </c>
      <c r="AS55" s="694">
        <v>148198</v>
      </c>
      <c r="AT55" s="694">
        <v>148198</v>
      </c>
      <c r="AU55" s="694">
        <v>148198</v>
      </c>
      <c r="AV55" s="694">
        <v>148198</v>
      </c>
      <c r="AW55" s="694">
        <v>148198</v>
      </c>
      <c r="AX55" s="694">
        <v>148198</v>
      </c>
      <c r="AY55" s="694">
        <v>148198</v>
      </c>
      <c r="AZ55" s="694">
        <v>148198</v>
      </c>
      <c r="BA55" s="694">
        <v>148198</v>
      </c>
      <c r="BB55" s="694">
        <v>148198</v>
      </c>
      <c r="BC55" s="694">
        <v>148198</v>
      </c>
      <c r="BD55" s="694">
        <v>0</v>
      </c>
      <c r="BE55" s="694">
        <v>0</v>
      </c>
      <c r="BF55" s="694">
        <v>0</v>
      </c>
      <c r="BG55" s="694">
        <v>0</v>
      </c>
      <c r="BH55" s="694">
        <v>0</v>
      </c>
      <c r="BI55" s="694">
        <v>0</v>
      </c>
      <c r="BJ55" s="694">
        <v>0</v>
      </c>
      <c r="BK55" s="694">
        <v>0</v>
      </c>
      <c r="BL55" s="694">
        <v>0</v>
      </c>
      <c r="BM55" s="694">
        <v>0</v>
      </c>
      <c r="BN55" s="694">
        <v>0</v>
      </c>
      <c r="BO55" s="694">
        <v>0</v>
      </c>
      <c r="BP55" s="694">
        <v>0</v>
      </c>
      <c r="BQ55" s="694">
        <v>0</v>
      </c>
      <c r="BR55" s="694">
        <v>0</v>
      </c>
      <c r="BS55" s="694">
        <v>0</v>
      </c>
      <c r="BT55" s="695">
        <v>0</v>
      </c>
    </row>
    <row r="56" spans="2:73">
      <c r="B56" s="689" t="s">
        <v>963</v>
      </c>
      <c r="C56" s="689" t="s">
        <v>956</v>
      </c>
      <c r="D56" s="689" t="s">
        <v>9</v>
      </c>
      <c r="E56" s="689" t="s">
        <v>947</v>
      </c>
      <c r="F56" s="689" t="s">
        <v>956</v>
      </c>
      <c r="G56" s="689" t="s">
        <v>950</v>
      </c>
      <c r="H56" s="689">
        <v>2012</v>
      </c>
      <c r="I56" s="641" t="s">
        <v>579</v>
      </c>
      <c r="J56" s="641" t="s">
        <v>596</v>
      </c>
      <c r="K56" s="630"/>
      <c r="L56" s="693">
        <v>0</v>
      </c>
      <c r="M56" s="694">
        <v>2158</v>
      </c>
      <c r="N56" s="694">
        <v>0</v>
      </c>
      <c r="O56" s="694">
        <v>0</v>
      </c>
      <c r="P56" s="694">
        <v>0</v>
      </c>
      <c r="Q56" s="694">
        <v>0</v>
      </c>
      <c r="R56" s="694">
        <v>0</v>
      </c>
      <c r="S56" s="694">
        <v>0</v>
      </c>
      <c r="T56" s="694">
        <v>0</v>
      </c>
      <c r="U56" s="694">
        <v>0</v>
      </c>
      <c r="V56" s="694">
        <v>0</v>
      </c>
      <c r="W56" s="694">
        <v>0</v>
      </c>
      <c r="X56" s="694">
        <v>0</v>
      </c>
      <c r="Y56" s="694">
        <v>0</v>
      </c>
      <c r="Z56" s="694">
        <v>0</v>
      </c>
      <c r="AA56" s="694">
        <v>0</v>
      </c>
      <c r="AB56" s="694">
        <v>0</v>
      </c>
      <c r="AC56" s="694">
        <v>0</v>
      </c>
      <c r="AD56" s="694">
        <v>0</v>
      </c>
      <c r="AE56" s="694">
        <v>0</v>
      </c>
      <c r="AF56" s="694">
        <v>0</v>
      </c>
      <c r="AG56" s="694">
        <v>0</v>
      </c>
      <c r="AH56" s="694">
        <v>0</v>
      </c>
      <c r="AI56" s="694">
        <v>0</v>
      </c>
      <c r="AJ56" s="694">
        <v>0</v>
      </c>
      <c r="AK56" s="694">
        <v>0</v>
      </c>
      <c r="AL56" s="694">
        <v>0</v>
      </c>
      <c r="AM56" s="694">
        <v>0</v>
      </c>
      <c r="AN56" s="694">
        <v>0</v>
      </c>
      <c r="AO56" s="695">
        <v>0</v>
      </c>
      <c r="AP56" s="630"/>
      <c r="AQ56" s="693" t="s">
        <v>961</v>
      </c>
      <c r="AR56" s="694">
        <v>52008.86</v>
      </c>
      <c r="AS56" s="694">
        <v>0</v>
      </c>
      <c r="AT56" s="694">
        <v>0</v>
      </c>
      <c r="AU56" s="694">
        <v>0</v>
      </c>
      <c r="AV56" s="694">
        <v>0</v>
      </c>
      <c r="AW56" s="694">
        <v>0</v>
      </c>
      <c r="AX56" s="694">
        <v>0</v>
      </c>
      <c r="AY56" s="694">
        <v>0</v>
      </c>
      <c r="AZ56" s="694">
        <v>0</v>
      </c>
      <c r="BA56" s="694">
        <v>0</v>
      </c>
      <c r="BB56" s="694">
        <v>0</v>
      </c>
      <c r="BC56" s="694">
        <v>0</v>
      </c>
      <c r="BD56" s="694">
        <v>0</v>
      </c>
      <c r="BE56" s="694">
        <v>0</v>
      </c>
      <c r="BF56" s="694">
        <v>0</v>
      </c>
      <c r="BG56" s="694">
        <v>0</v>
      </c>
      <c r="BH56" s="694">
        <v>0</v>
      </c>
      <c r="BI56" s="694">
        <v>0</v>
      </c>
      <c r="BJ56" s="694">
        <v>0</v>
      </c>
      <c r="BK56" s="694">
        <v>0</v>
      </c>
      <c r="BL56" s="694">
        <v>0</v>
      </c>
      <c r="BM56" s="694">
        <v>0</v>
      </c>
      <c r="BN56" s="694">
        <v>0</v>
      </c>
      <c r="BO56" s="694">
        <v>0</v>
      </c>
      <c r="BP56" s="694">
        <v>0</v>
      </c>
      <c r="BQ56" s="694">
        <v>0</v>
      </c>
      <c r="BR56" s="694">
        <v>0</v>
      </c>
      <c r="BS56" s="694">
        <v>0</v>
      </c>
      <c r="BT56" s="695">
        <v>0</v>
      </c>
    </row>
    <row r="57" spans="2:73">
      <c r="B57" s="689" t="s">
        <v>963</v>
      </c>
      <c r="C57" s="689" t="s">
        <v>953</v>
      </c>
      <c r="D57" s="689" t="s">
        <v>9</v>
      </c>
      <c r="E57" s="689" t="s">
        <v>947</v>
      </c>
      <c r="F57" s="689" t="s">
        <v>953</v>
      </c>
      <c r="G57" s="689" t="s">
        <v>950</v>
      </c>
      <c r="H57" s="689">
        <v>2012</v>
      </c>
      <c r="I57" s="641" t="s">
        <v>579</v>
      </c>
      <c r="J57" s="641" t="s">
        <v>596</v>
      </c>
      <c r="K57" s="630"/>
      <c r="L57" s="693">
        <v>0</v>
      </c>
      <c r="M57" s="694">
        <v>405</v>
      </c>
      <c r="N57" s="694">
        <v>0</v>
      </c>
      <c r="O57" s="694">
        <v>0</v>
      </c>
      <c r="P57" s="694">
        <v>0</v>
      </c>
      <c r="Q57" s="694">
        <v>0</v>
      </c>
      <c r="R57" s="694">
        <v>0</v>
      </c>
      <c r="S57" s="694">
        <v>0</v>
      </c>
      <c r="T57" s="694">
        <v>0</v>
      </c>
      <c r="U57" s="694">
        <v>0</v>
      </c>
      <c r="V57" s="694">
        <v>0</v>
      </c>
      <c r="W57" s="694">
        <v>0</v>
      </c>
      <c r="X57" s="694">
        <v>0</v>
      </c>
      <c r="Y57" s="694">
        <v>0</v>
      </c>
      <c r="Z57" s="694">
        <v>0</v>
      </c>
      <c r="AA57" s="694">
        <v>0</v>
      </c>
      <c r="AB57" s="694">
        <v>0</v>
      </c>
      <c r="AC57" s="694">
        <v>0</v>
      </c>
      <c r="AD57" s="694">
        <v>0</v>
      </c>
      <c r="AE57" s="694">
        <v>0</v>
      </c>
      <c r="AF57" s="694">
        <v>0</v>
      </c>
      <c r="AG57" s="694">
        <v>0</v>
      </c>
      <c r="AH57" s="694">
        <v>0</v>
      </c>
      <c r="AI57" s="694">
        <v>0</v>
      </c>
      <c r="AJ57" s="694">
        <v>0</v>
      </c>
      <c r="AK57" s="694">
        <v>0</v>
      </c>
      <c r="AL57" s="694">
        <v>0</v>
      </c>
      <c r="AM57" s="694">
        <v>0</v>
      </c>
      <c r="AN57" s="694">
        <v>0</v>
      </c>
      <c r="AO57" s="695">
        <v>0</v>
      </c>
      <c r="AP57" s="630"/>
      <c r="AQ57" s="693" t="s">
        <v>961</v>
      </c>
      <c r="AR57" s="694">
        <v>5893.43</v>
      </c>
      <c r="AS57" s="694">
        <v>0</v>
      </c>
      <c r="AT57" s="694">
        <v>0</v>
      </c>
      <c r="AU57" s="694">
        <v>0</v>
      </c>
      <c r="AV57" s="694">
        <v>0</v>
      </c>
      <c r="AW57" s="694">
        <v>0</v>
      </c>
      <c r="AX57" s="694">
        <v>0</v>
      </c>
      <c r="AY57" s="694">
        <v>0</v>
      </c>
      <c r="AZ57" s="694">
        <v>0</v>
      </c>
      <c r="BA57" s="694">
        <v>0</v>
      </c>
      <c r="BB57" s="694">
        <v>0</v>
      </c>
      <c r="BC57" s="694">
        <v>0</v>
      </c>
      <c r="BD57" s="694">
        <v>0</v>
      </c>
      <c r="BE57" s="694">
        <v>0</v>
      </c>
      <c r="BF57" s="694">
        <v>0</v>
      </c>
      <c r="BG57" s="694">
        <v>0</v>
      </c>
      <c r="BH57" s="694">
        <v>0</v>
      </c>
      <c r="BI57" s="694">
        <v>0</v>
      </c>
      <c r="BJ57" s="694">
        <v>0</v>
      </c>
      <c r="BK57" s="694">
        <v>0</v>
      </c>
      <c r="BL57" s="694">
        <v>0</v>
      </c>
      <c r="BM57" s="694">
        <v>0</v>
      </c>
      <c r="BN57" s="694">
        <v>0</v>
      </c>
      <c r="BO57" s="694">
        <v>0</v>
      </c>
      <c r="BP57" s="694">
        <v>0</v>
      </c>
      <c r="BQ57" s="694">
        <v>0</v>
      </c>
      <c r="BR57" s="694">
        <v>0</v>
      </c>
      <c r="BS57" s="694">
        <v>0</v>
      </c>
      <c r="BT57" s="695">
        <v>0</v>
      </c>
    </row>
    <row r="58" spans="2:73">
      <c r="B58" s="689" t="s">
        <v>964</v>
      </c>
      <c r="C58" s="689" t="s">
        <v>953</v>
      </c>
      <c r="D58" s="689" t="s">
        <v>22</v>
      </c>
      <c r="E58" s="689" t="s">
        <v>933</v>
      </c>
      <c r="F58" s="689" t="s">
        <v>960</v>
      </c>
      <c r="G58" s="689" t="s">
        <v>948</v>
      </c>
      <c r="H58" s="689">
        <v>2011</v>
      </c>
      <c r="I58" s="641" t="s">
        <v>579</v>
      </c>
      <c r="J58" s="641" t="s">
        <v>589</v>
      </c>
      <c r="K58" s="630"/>
      <c r="L58" s="693">
        <v>1</v>
      </c>
      <c r="M58" s="694">
        <v>1</v>
      </c>
      <c r="N58" s="694">
        <v>1</v>
      </c>
      <c r="O58" s="694">
        <v>1</v>
      </c>
      <c r="P58" s="694">
        <v>1</v>
      </c>
      <c r="Q58" s="694">
        <v>1</v>
      </c>
      <c r="R58" s="694">
        <v>1</v>
      </c>
      <c r="S58" s="694">
        <v>1</v>
      </c>
      <c r="T58" s="694">
        <v>1</v>
      </c>
      <c r="U58" s="694">
        <v>1</v>
      </c>
      <c r="V58" s="694">
        <v>1</v>
      </c>
      <c r="W58" s="694">
        <v>1</v>
      </c>
      <c r="X58" s="694">
        <v>0</v>
      </c>
      <c r="Y58" s="694">
        <v>0</v>
      </c>
      <c r="Z58" s="694">
        <v>0</v>
      </c>
      <c r="AA58" s="694">
        <v>0</v>
      </c>
      <c r="AB58" s="694">
        <v>0</v>
      </c>
      <c r="AC58" s="694">
        <v>0</v>
      </c>
      <c r="AD58" s="694">
        <v>0</v>
      </c>
      <c r="AE58" s="694">
        <v>0</v>
      </c>
      <c r="AF58" s="694">
        <v>0</v>
      </c>
      <c r="AG58" s="694">
        <v>0</v>
      </c>
      <c r="AH58" s="694">
        <v>0</v>
      </c>
      <c r="AI58" s="694">
        <v>0</v>
      </c>
      <c r="AJ58" s="694">
        <v>0</v>
      </c>
      <c r="AK58" s="694">
        <v>0</v>
      </c>
      <c r="AL58" s="694">
        <v>0</v>
      </c>
      <c r="AM58" s="694">
        <v>0</v>
      </c>
      <c r="AN58" s="694">
        <v>0</v>
      </c>
      <c r="AO58" s="695">
        <v>0</v>
      </c>
      <c r="AP58" s="630"/>
      <c r="AQ58" s="693">
        <v>10216.370000000001</v>
      </c>
      <c r="AR58" s="694">
        <v>10216.370000000001</v>
      </c>
      <c r="AS58" s="694">
        <v>10216</v>
      </c>
      <c r="AT58" s="694">
        <v>10216</v>
      </c>
      <c r="AU58" s="694">
        <v>10216</v>
      </c>
      <c r="AV58" s="694">
        <v>10216</v>
      </c>
      <c r="AW58" s="694">
        <v>10216</v>
      </c>
      <c r="AX58" s="694">
        <v>10216</v>
      </c>
      <c r="AY58" s="694">
        <v>10216</v>
      </c>
      <c r="AZ58" s="694">
        <v>10216</v>
      </c>
      <c r="BA58" s="694">
        <v>10216</v>
      </c>
      <c r="BB58" s="694">
        <v>10216</v>
      </c>
      <c r="BC58" s="694">
        <v>0</v>
      </c>
      <c r="BD58" s="694">
        <v>0</v>
      </c>
      <c r="BE58" s="694">
        <v>0</v>
      </c>
      <c r="BF58" s="694">
        <v>0</v>
      </c>
      <c r="BG58" s="694">
        <v>0</v>
      </c>
      <c r="BH58" s="694">
        <v>0</v>
      </c>
      <c r="BI58" s="694">
        <v>0</v>
      </c>
      <c r="BJ58" s="694">
        <v>0</v>
      </c>
      <c r="BK58" s="694">
        <v>0</v>
      </c>
      <c r="BL58" s="694">
        <v>0</v>
      </c>
      <c r="BM58" s="694">
        <v>0</v>
      </c>
      <c r="BN58" s="694">
        <v>0</v>
      </c>
      <c r="BO58" s="694">
        <v>0</v>
      </c>
      <c r="BP58" s="694">
        <v>0</v>
      </c>
      <c r="BQ58" s="694">
        <v>0</v>
      </c>
      <c r="BR58" s="694">
        <v>0</v>
      </c>
      <c r="BS58" s="694">
        <v>0</v>
      </c>
      <c r="BT58" s="695">
        <v>0</v>
      </c>
    </row>
    <row r="59" spans="2:73">
      <c r="B59" s="689" t="s">
        <v>964</v>
      </c>
      <c r="C59" s="689" t="s">
        <v>953</v>
      </c>
      <c r="D59" s="689" t="s">
        <v>21</v>
      </c>
      <c r="E59" s="689" t="s">
        <v>933</v>
      </c>
      <c r="F59" s="689" t="s">
        <v>960</v>
      </c>
      <c r="G59" s="689" t="s">
        <v>948</v>
      </c>
      <c r="H59" s="689">
        <v>2011</v>
      </c>
      <c r="I59" s="641" t="s">
        <v>579</v>
      </c>
      <c r="J59" s="641" t="s">
        <v>589</v>
      </c>
      <c r="K59" s="630"/>
      <c r="L59" s="693">
        <v>40</v>
      </c>
      <c r="M59" s="694">
        <v>40</v>
      </c>
      <c r="N59" s="694">
        <v>40</v>
      </c>
      <c r="O59" s="694">
        <v>34</v>
      </c>
      <c r="P59" s="694">
        <v>34</v>
      </c>
      <c r="Q59" s="694">
        <v>34</v>
      </c>
      <c r="R59" s="694">
        <v>9</v>
      </c>
      <c r="S59" s="694">
        <v>9</v>
      </c>
      <c r="T59" s="694">
        <v>9</v>
      </c>
      <c r="U59" s="694">
        <v>9</v>
      </c>
      <c r="V59" s="694">
        <v>9</v>
      </c>
      <c r="W59" s="694">
        <v>9</v>
      </c>
      <c r="X59" s="694">
        <v>0</v>
      </c>
      <c r="Y59" s="694">
        <v>0</v>
      </c>
      <c r="Z59" s="694">
        <v>0</v>
      </c>
      <c r="AA59" s="694">
        <v>0</v>
      </c>
      <c r="AB59" s="694">
        <v>0</v>
      </c>
      <c r="AC59" s="694">
        <v>0</v>
      </c>
      <c r="AD59" s="694">
        <v>0</v>
      </c>
      <c r="AE59" s="694">
        <v>0</v>
      </c>
      <c r="AF59" s="694">
        <v>0</v>
      </c>
      <c r="AG59" s="694">
        <v>0</v>
      </c>
      <c r="AH59" s="694">
        <v>0</v>
      </c>
      <c r="AI59" s="694">
        <v>0</v>
      </c>
      <c r="AJ59" s="694">
        <v>0</v>
      </c>
      <c r="AK59" s="694">
        <v>0</v>
      </c>
      <c r="AL59" s="694">
        <v>0</v>
      </c>
      <c r="AM59" s="694">
        <v>0</v>
      </c>
      <c r="AN59" s="694">
        <v>0</v>
      </c>
      <c r="AO59" s="695">
        <v>0</v>
      </c>
      <c r="AP59" s="630"/>
      <c r="AQ59" s="693">
        <v>95562.12</v>
      </c>
      <c r="AR59" s="694">
        <v>95562.12</v>
      </c>
      <c r="AS59" s="694">
        <v>93893</v>
      </c>
      <c r="AT59" s="694">
        <v>76839</v>
      </c>
      <c r="AU59" s="694">
        <v>76839</v>
      </c>
      <c r="AV59" s="694">
        <v>76839</v>
      </c>
      <c r="AW59" s="694">
        <v>21238</v>
      </c>
      <c r="AX59" s="694">
        <v>21238</v>
      </c>
      <c r="AY59" s="694">
        <v>21238</v>
      </c>
      <c r="AZ59" s="694">
        <v>21238</v>
      </c>
      <c r="BA59" s="694">
        <v>19397</v>
      </c>
      <c r="BB59" s="694">
        <v>19397</v>
      </c>
      <c r="BC59" s="694">
        <v>0</v>
      </c>
      <c r="BD59" s="694">
        <v>0</v>
      </c>
      <c r="BE59" s="694">
        <v>0</v>
      </c>
      <c r="BF59" s="694">
        <v>0</v>
      </c>
      <c r="BG59" s="694">
        <v>0</v>
      </c>
      <c r="BH59" s="694">
        <v>0</v>
      </c>
      <c r="BI59" s="694">
        <v>0</v>
      </c>
      <c r="BJ59" s="694">
        <v>0</v>
      </c>
      <c r="BK59" s="694">
        <v>0</v>
      </c>
      <c r="BL59" s="694">
        <v>0</v>
      </c>
      <c r="BM59" s="694">
        <v>0</v>
      </c>
      <c r="BN59" s="694">
        <v>0</v>
      </c>
      <c r="BO59" s="694">
        <v>0</v>
      </c>
      <c r="BP59" s="694">
        <v>0</v>
      </c>
      <c r="BQ59" s="694">
        <v>0</v>
      </c>
      <c r="BR59" s="694">
        <v>0</v>
      </c>
      <c r="BS59" s="694">
        <v>0</v>
      </c>
      <c r="BT59" s="695">
        <v>0</v>
      </c>
    </row>
    <row r="60" spans="2:73" ht="15.75">
      <c r="B60" s="689" t="s">
        <v>964</v>
      </c>
      <c r="C60" s="689" t="s">
        <v>953</v>
      </c>
      <c r="D60" s="689" t="s">
        <v>20</v>
      </c>
      <c r="E60" s="689" t="s">
        <v>933</v>
      </c>
      <c r="F60" s="689" t="s">
        <v>960</v>
      </c>
      <c r="G60" s="689" t="s">
        <v>948</v>
      </c>
      <c r="H60" s="689">
        <v>2011</v>
      </c>
      <c r="I60" s="641" t="s">
        <v>579</v>
      </c>
      <c r="J60" s="641" t="s">
        <v>589</v>
      </c>
      <c r="K60" s="630"/>
      <c r="L60" s="693">
        <v>10</v>
      </c>
      <c r="M60" s="694">
        <v>10</v>
      </c>
      <c r="N60" s="694">
        <v>10</v>
      </c>
      <c r="O60" s="694">
        <v>10</v>
      </c>
      <c r="P60" s="694">
        <v>10</v>
      </c>
      <c r="Q60" s="694">
        <v>0</v>
      </c>
      <c r="R60" s="694">
        <v>0</v>
      </c>
      <c r="S60" s="694">
        <v>0</v>
      </c>
      <c r="T60" s="694">
        <v>0</v>
      </c>
      <c r="U60" s="694">
        <v>0</v>
      </c>
      <c r="V60" s="694">
        <v>0</v>
      </c>
      <c r="W60" s="694">
        <v>0</v>
      </c>
      <c r="X60" s="694">
        <v>0</v>
      </c>
      <c r="Y60" s="694">
        <v>0</v>
      </c>
      <c r="Z60" s="694">
        <v>0</v>
      </c>
      <c r="AA60" s="694">
        <v>0</v>
      </c>
      <c r="AB60" s="694">
        <v>0</v>
      </c>
      <c r="AC60" s="694">
        <v>0</v>
      </c>
      <c r="AD60" s="694">
        <v>0</v>
      </c>
      <c r="AE60" s="694">
        <v>0</v>
      </c>
      <c r="AF60" s="694">
        <v>0</v>
      </c>
      <c r="AG60" s="694">
        <v>0</v>
      </c>
      <c r="AH60" s="694">
        <v>0</v>
      </c>
      <c r="AI60" s="694">
        <v>0</v>
      </c>
      <c r="AJ60" s="694">
        <v>0</v>
      </c>
      <c r="AK60" s="694">
        <v>0</v>
      </c>
      <c r="AL60" s="694">
        <v>0</v>
      </c>
      <c r="AM60" s="694">
        <v>0</v>
      </c>
      <c r="AN60" s="694">
        <v>0</v>
      </c>
      <c r="AO60" s="695">
        <v>0</v>
      </c>
      <c r="AP60" s="630"/>
      <c r="AQ60" s="693">
        <v>52796.51</v>
      </c>
      <c r="AR60" s="694">
        <v>52796.51</v>
      </c>
      <c r="AS60" s="694">
        <v>50353</v>
      </c>
      <c r="AT60" s="694">
        <v>50353</v>
      </c>
      <c r="AU60" s="694">
        <v>50353</v>
      </c>
      <c r="AV60" s="694">
        <v>0</v>
      </c>
      <c r="AW60" s="694">
        <v>0</v>
      </c>
      <c r="AX60" s="694">
        <v>0</v>
      </c>
      <c r="AY60" s="694">
        <v>0</v>
      </c>
      <c r="AZ60" s="694">
        <v>0</v>
      </c>
      <c r="BA60" s="694">
        <v>0</v>
      </c>
      <c r="BB60" s="694">
        <v>0</v>
      </c>
      <c r="BC60" s="694">
        <v>0</v>
      </c>
      <c r="BD60" s="694">
        <v>0</v>
      </c>
      <c r="BE60" s="694">
        <v>0</v>
      </c>
      <c r="BF60" s="694">
        <v>0</v>
      </c>
      <c r="BG60" s="694">
        <v>0</v>
      </c>
      <c r="BH60" s="694">
        <v>0</v>
      </c>
      <c r="BI60" s="694">
        <v>0</v>
      </c>
      <c r="BJ60" s="694">
        <v>0</v>
      </c>
      <c r="BK60" s="694">
        <v>0</v>
      </c>
      <c r="BL60" s="694">
        <v>0</v>
      </c>
      <c r="BM60" s="694">
        <v>0</v>
      </c>
      <c r="BN60" s="694">
        <v>0</v>
      </c>
      <c r="BO60" s="694">
        <v>0</v>
      </c>
      <c r="BP60" s="694">
        <v>0</v>
      </c>
      <c r="BQ60" s="694">
        <v>0</v>
      </c>
      <c r="BR60" s="694">
        <v>0</v>
      </c>
      <c r="BS60" s="694">
        <v>0</v>
      </c>
      <c r="BT60" s="695">
        <v>0</v>
      </c>
      <c r="BU60" s="165"/>
    </row>
    <row r="61" spans="2:73">
      <c r="B61" s="689" t="s">
        <v>964</v>
      </c>
      <c r="C61" s="689" t="s">
        <v>957</v>
      </c>
      <c r="D61" s="689" t="s">
        <v>17</v>
      </c>
      <c r="E61" s="689" t="s">
        <v>947</v>
      </c>
      <c r="F61" s="689" t="s">
        <v>960</v>
      </c>
      <c r="G61" s="689" t="s">
        <v>948</v>
      </c>
      <c r="H61" s="689">
        <v>2011</v>
      </c>
      <c r="I61" s="641" t="s">
        <v>579</v>
      </c>
      <c r="J61" s="641" t="s">
        <v>589</v>
      </c>
      <c r="K61" s="630"/>
      <c r="L61" s="693">
        <v>0</v>
      </c>
      <c r="M61" s="694">
        <v>0</v>
      </c>
      <c r="N61" s="694">
        <v>0</v>
      </c>
      <c r="O61" s="694">
        <v>0</v>
      </c>
      <c r="P61" s="694">
        <v>0</v>
      </c>
      <c r="Q61" s="694">
        <v>0</v>
      </c>
      <c r="R61" s="694">
        <v>0</v>
      </c>
      <c r="S61" s="694">
        <v>0</v>
      </c>
      <c r="T61" s="694">
        <v>0</v>
      </c>
      <c r="U61" s="694">
        <v>0</v>
      </c>
      <c r="V61" s="694">
        <v>0</v>
      </c>
      <c r="W61" s="694">
        <v>0</v>
      </c>
      <c r="X61" s="694">
        <v>0</v>
      </c>
      <c r="Y61" s="694">
        <v>0</v>
      </c>
      <c r="Z61" s="694">
        <v>0</v>
      </c>
      <c r="AA61" s="694">
        <v>0</v>
      </c>
      <c r="AB61" s="694">
        <v>0</v>
      </c>
      <c r="AC61" s="694">
        <v>0</v>
      </c>
      <c r="AD61" s="694">
        <v>0</v>
      </c>
      <c r="AE61" s="694">
        <v>0</v>
      </c>
      <c r="AF61" s="694">
        <v>0</v>
      </c>
      <c r="AG61" s="694">
        <v>0</v>
      </c>
      <c r="AH61" s="694">
        <v>0</v>
      </c>
      <c r="AI61" s="694">
        <v>0</v>
      </c>
      <c r="AJ61" s="694">
        <v>0</v>
      </c>
      <c r="AK61" s="694">
        <v>0</v>
      </c>
      <c r="AL61" s="694">
        <v>0</v>
      </c>
      <c r="AM61" s="694">
        <v>0</v>
      </c>
      <c r="AN61" s="694">
        <v>0</v>
      </c>
      <c r="AO61" s="695">
        <v>0</v>
      </c>
      <c r="AP61" s="630"/>
      <c r="AQ61" s="693" t="s">
        <v>961</v>
      </c>
      <c r="AR61" s="694" t="s">
        <v>965</v>
      </c>
      <c r="AS61" s="694">
        <v>0</v>
      </c>
      <c r="AT61" s="694">
        <v>0</v>
      </c>
      <c r="AU61" s="694">
        <v>0</v>
      </c>
      <c r="AV61" s="694">
        <v>0</v>
      </c>
      <c r="AW61" s="694">
        <v>0</v>
      </c>
      <c r="AX61" s="694">
        <v>0</v>
      </c>
      <c r="AY61" s="694">
        <v>0</v>
      </c>
      <c r="AZ61" s="694">
        <v>0</v>
      </c>
      <c r="BA61" s="694">
        <v>0</v>
      </c>
      <c r="BB61" s="694">
        <v>0</v>
      </c>
      <c r="BC61" s="694">
        <v>0</v>
      </c>
      <c r="BD61" s="694">
        <v>0</v>
      </c>
      <c r="BE61" s="694">
        <v>0</v>
      </c>
      <c r="BF61" s="694">
        <v>0</v>
      </c>
      <c r="BG61" s="694">
        <v>0</v>
      </c>
      <c r="BH61" s="694">
        <v>0</v>
      </c>
      <c r="BI61" s="694">
        <v>0</v>
      </c>
      <c r="BJ61" s="694">
        <v>0</v>
      </c>
      <c r="BK61" s="694">
        <v>0</v>
      </c>
      <c r="BL61" s="694">
        <v>0</v>
      </c>
      <c r="BM61" s="694">
        <v>0</v>
      </c>
      <c r="BN61" s="694">
        <v>0</v>
      </c>
      <c r="BO61" s="694">
        <v>0</v>
      </c>
      <c r="BP61" s="694">
        <v>0</v>
      </c>
      <c r="BQ61" s="694">
        <v>0</v>
      </c>
      <c r="BR61" s="694">
        <v>0</v>
      </c>
      <c r="BS61" s="694">
        <v>0</v>
      </c>
      <c r="BT61" s="695">
        <v>0</v>
      </c>
    </row>
    <row r="62" spans="2:73">
      <c r="B62" s="689" t="s">
        <v>964</v>
      </c>
      <c r="C62" s="689" t="s">
        <v>946</v>
      </c>
      <c r="D62" s="689" t="s">
        <v>3</v>
      </c>
      <c r="E62" s="689" t="s">
        <v>947</v>
      </c>
      <c r="F62" s="689" t="s">
        <v>29</v>
      </c>
      <c r="G62" s="689" t="s">
        <v>948</v>
      </c>
      <c r="H62" s="689">
        <v>2011</v>
      </c>
      <c r="I62" s="641" t="s">
        <v>579</v>
      </c>
      <c r="J62" s="641" t="s">
        <v>589</v>
      </c>
      <c r="K62" s="630"/>
      <c r="L62" s="693">
        <v>-88</v>
      </c>
      <c r="M62" s="694">
        <v>-88</v>
      </c>
      <c r="N62" s="694">
        <v>-88</v>
      </c>
      <c r="O62" s="694">
        <v>-88</v>
      </c>
      <c r="P62" s="694">
        <v>-88</v>
      </c>
      <c r="Q62" s="694">
        <v>-88</v>
      </c>
      <c r="R62" s="694">
        <v>-88</v>
      </c>
      <c r="S62" s="694">
        <v>-88</v>
      </c>
      <c r="T62" s="694">
        <v>-88</v>
      </c>
      <c r="U62" s="694">
        <v>-88</v>
      </c>
      <c r="V62" s="694">
        <v>-88</v>
      </c>
      <c r="W62" s="694">
        <v>-88</v>
      </c>
      <c r="X62" s="694">
        <v>-88</v>
      </c>
      <c r="Y62" s="694">
        <v>-88</v>
      </c>
      <c r="Z62" s="694">
        <v>-88</v>
      </c>
      <c r="AA62" s="694">
        <v>-88</v>
      </c>
      <c r="AB62" s="694">
        <v>-88</v>
      </c>
      <c r="AC62" s="694">
        <v>-88</v>
      </c>
      <c r="AD62" s="694">
        <v>-67</v>
      </c>
      <c r="AE62" s="694">
        <v>0</v>
      </c>
      <c r="AF62" s="694">
        <v>0</v>
      </c>
      <c r="AG62" s="694">
        <v>0</v>
      </c>
      <c r="AH62" s="694">
        <v>0</v>
      </c>
      <c r="AI62" s="694">
        <v>0</v>
      </c>
      <c r="AJ62" s="694">
        <v>0</v>
      </c>
      <c r="AK62" s="694">
        <v>0</v>
      </c>
      <c r="AL62" s="694">
        <v>0</v>
      </c>
      <c r="AM62" s="694">
        <v>0</v>
      </c>
      <c r="AN62" s="694">
        <v>0</v>
      </c>
      <c r="AO62" s="695">
        <v>0</v>
      </c>
      <c r="AP62" s="630"/>
      <c r="AQ62" s="693">
        <v>-156939.25</v>
      </c>
      <c r="AR62" s="694">
        <v>-156939.25</v>
      </c>
      <c r="AS62" s="694">
        <v>-156939</v>
      </c>
      <c r="AT62" s="694">
        <v>-156939</v>
      </c>
      <c r="AU62" s="694">
        <v>-156939</v>
      </c>
      <c r="AV62" s="694">
        <v>-156939</v>
      </c>
      <c r="AW62" s="694">
        <v>-156939</v>
      </c>
      <c r="AX62" s="694">
        <v>-156939</v>
      </c>
      <c r="AY62" s="694">
        <v>-156939</v>
      </c>
      <c r="AZ62" s="694">
        <v>-156939</v>
      </c>
      <c r="BA62" s="694">
        <v>-156939</v>
      </c>
      <c r="BB62" s="694">
        <v>-156939</v>
      </c>
      <c r="BC62" s="694">
        <v>-156939</v>
      </c>
      <c r="BD62" s="694">
        <v>-156939</v>
      </c>
      <c r="BE62" s="694">
        <v>-156939</v>
      </c>
      <c r="BF62" s="694">
        <v>-156939</v>
      </c>
      <c r="BG62" s="694">
        <v>-156939</v>
      </c>
      <c r="BH62" s="694">
        <v>-156939</v>
      </c>
      <c r="BI62" s="694">
        <v>-138459</v>
      </c>
      <c r="BJ62" s="694">
        <v>0</v>
      </c>
      <c r="BK62" s="694">
        <v>0</v>
      </c>
      <c r="BL62" s="694">
        <v>0</v>
      </c>
      <c r="BM62" s="694">
        <v>0</v>
      </c>
      <c r="BN62" s="694">
        <v>0</v>
      </c>
      <c r="BO62" s="694">
        <v>0</v>
      </c>
      <c r="BP62" s="694">
        <v>0</v>
      </c>
      <c r="BQ62" s="694">
        <v>0</v>
      </c>
      <c r="BR62" s="694">
        <v>0</v>
      </c>
      <c r="BS62" s="694">
        <v>0</v>
      </c>
      <c r="BT62" s="695">
        <v>0</v>
      </c>
    </row>
    <row r="63" spans="2:73">
      <c r="B63" s="689" t="s">
        <v>964</v>
      </c>
      <c r="C63" s="689" t="s">
        <v>946</v>
      </c>
      <c r="D63" s="689" t="s">
        <v>5</v>
      </c>
      <c r="E63" s="689" t="s">
        <v>947</v>
      </c>
      <c r="F63" s="689" t="s">
        <v>29</v>
      </c>
      <c r="G63" s="689" t="s">
        <v>948</v>
      </c>
      <c r="H63" s="689">
        <v>2011</v>
      </c>
      <c r="I63" s="641" t="s">
        <v>579</v>
      </c>
      <c r="J63" s="641" t="s">
        <v>589</v>
      </c>
      <c r="K63" s="630"/>
      <c r="L63" s="693">
        <v>2</v>
      </c>
      <c r="M63" s="694">
        <v>2</v>
      </c>
      <c r="N63" s="694">
        <v>2</v>
      </c>
      <c r="O63" s="694">
        <v>2</v>
      </c>
      <c r="P63" s="694">
        <v>2</v>
      </c>
      <c r="Q63" s="694">
        <v>2</v>
      </c>
      <c r="R63" s="694">
        <v>1</v>
      </c>
      <c r="S63" s="694">
        <v>1</v>
      </c>
      <c r="T63" s="694">
        <v>1</v>
      </c>
      <c r="U63" s="694">
        <v>0</v>
      </c>
      <c r="V63" s="694">
        <v>0</v>
      </c>
      <c r="W63" s="694">
        <v>0</v>
      </c>
      <c r="X63" s="694">
        <v>0</v>
      </c>
      <c r="Y63" s="694">
        <v>0</v>
      </c>
      <c r="Z63" s="694">
        <v>0</v>
      </c>
      <c r="AA63" s="694">
        <v>0</v>
      </c>
      <c r="AB63" s="694">
        <v>0</v>
      </c>
      <c r="AC63" s="694">
        <v>0</v>
      </c>
      <c r="AD63" s="694">
        <v>0</v>
      </c>
      <c r="AE63" s="694">
        <v>0</v>
      </c>
      <c r="AF63" s="694">
        <v>0</v>
      </c>
      <c r="AG63" s="694">
        <v>0</v>
      </c>
      <c r="AH63" s="694">
        <v>0</v>
      </c>
      <c r="AI63" s="694">
        <v>0</v>
      </c>
      <c r="AJ63" s="694">
        <v>0</v>
      </c>
      <c r="AK63" s="694">
        <v>0</v>
      </c>
      <c r="AL63" s="694">
        <v>0</v>
      </c>
      <c r="AM63" s="694">
        <v>0</v>
      </c>
      <c r="AN63" s="694">
        <v>0</v>
      </c>
      <c r="AO63" s="695">
        <v>0</v>
      </c>
      <c r="AP63" s="630"/>
      <c r="AQ63" s="693">
        <v>33934.83</v>
      </c>
      <c r="AR63" s="694">
        <v>33934.83</v>
      </c>
      <c r="AS63" s="694">
        <v>33935</v>
      </c>
      <c r="AT63" s="694">
        <v>33935</v>
      </c>
      <c r="AU63" s="694">
        <v>33935</v>
      </c>
      <c r="AV63" s="694">
        <v>30837</v>
      </c>
      <c r="AW63" s="694">
        <v>16649</v>
      </c>
      <c r="AX63" s="694">
        <v>16645</v>
      </c>
      <c r="AY63" s="694">
        <v>16645</v>
      </c>
      <c r="AZ63" s="694">
        <v>3672</v>
      </c>
      <c r="BA63" s="694">
        <v>3085</v>
      </c>
      <c r="BB63" s="694">
        <v>2833</v>
      </c>
      <c r="BC63" s="694">
        <v>2833</v>
      </c>
      <c r="BD63" s="694">
        <v>2351</v>
      </c>
      <c r="BE63" s="694">
        <v>2351</v>
      </c>
      <c r="BF63" s="694">
        <v>2348</v>
      </c>
      <c r="BG63" s="694">
        <v>0</v>
      </c>
      <c r="BH63" s="694">
        <v>0</v>
      </c>
      <c r="BI63" s="694">
        <v>0</v>
      </c>
      <c r="BJ63" s="694">
        <v>0</v>
      </c>
      <c r="BK63" s="694">
        <v>0</v>
      </c>
      <c r="BL63" s="694">
        <v>0</v>
      </c>
      <c r="BM63" s="694">
        <v>0</v>
      </c>
      <c r="BN63" s="694">
        <v>0</v>
      </c>
      <c r="BO63" s="694">
        <v>0</v>
      </c>
      <c r="BP63" s="694">
        <v>0</v>
      </c>
      <c r="BQ63" s="694">
        <v>0</v>
      </c>
      <c r="BR63" s="694">
        <v>0</v>
      </c>
      <c r="BS63" s="694">
        <v>0</v>
      </c>
      <c r="BT63" s="695">
        <v>0</v>
      </c>
    </row>
    <row r="64" spans="2:73">
      <c r="B64" s="689" t="s">
        <v>964</v>
      </c>
      <c r="C64" s="689" t="s">
        <v>946</v>
      </c>
      <c r="D64" s="689" t="s">
        <v>4</v>
      </c>
      <c r="E64" s="689" t="s">
        <v>947</v>
      </c>
      <c r="F64" s="689" t="s">
        <v>29</v>
      </c>
      <c r="G64" s="689" t="s">
        <v>948</v>
      </c>
      <c r="H64" s="689">
        <v>2011</v>
      </c>
      <c r="I64" s="641" t="s">
        <v>579</v>
      </c>
      <c r="J64" s="641" t="s">
        <v>589</v>
      </c>
      <c r="K64" s="630"/>
      <c r="L64" s="693">
        <v>0</v>
      </c>
      <c r="M64" s="694">
        <v>0</v>
      </c>
      <c r="N64" s="694">
        <v>0</v>
      </c>
      <c r="O64" s="694">
        <v>0</v>
      </c>
      <c r="P64" s="694">
        <v>0</v>
      </c>
      <c r="Q64" s="694">
        <v>0</v>
      </c>
      <c r="R64" s="694">
        <v>0</v>
      </c>
      <c r="S64" s="694">
        <v>0</v>
      </c>
      <c r="T64" s="694">
        <v>0</v>
      </c>
      <c r="U64" s="694">
        <v>0</v>
      </c>
      <c r="V64" s="694">
        <v>0</v>
      </c>
      <c r="W64" s="694">
        <v>0</v>
      </c>
      <c r="X64" s="694">
        <v>0</v>
      </c>
      <c r="Y64" s="694">
        <v>0</v>
      </c>
      <c r="Z64" s="694">
        <v>0</v>
      </c>
      <c r="AA64" s="694">
        <v>0</v>
      </c>
      <c r="AB64" s="694">
        <v>0</v>
      </c>
      <c r="AC64" s="694">
        <v>0</v>
      </c>
      <c r="AD64" s="694">
        <v>0</v>
      </c>
      <c r="AE64" s="694">
        <v>0</v>
      </c>
      <c r="AF64" s="694">
        <v>0</v>
      </c>
      <c r="AG64" s="694">
        <v>0</v>
      </c>
      <c r="AH64" s="694">
        <v>0</v>
      </c>
      <c r="AI64" s="694">
        <v>0</v>
      </c>
      <c r="AJ64" s="694">
        <v>0</v>
      </c>
      <c r="AK64" s="694">
        <v>0</v>
      </c>
      <c r="AL64" s="694">
        <v>0</v>
      </c>
      <c r="AM64" s="694">
        <v>0</v>
      </c>
      <c r="AN64" s="694">
        <v>0</v>
      </c>
      <c r="AO64" s="695">
        <v>0</v>
      </c>
      <c r="AP64" s="630"/>
      <c r="AQ64" s="693">
        <v>4284.3</v>
      </c>
      <c r="AR64" s="694">
        <v>4284.3</v>
      </c>
      <c r="AS64" s="694">
        <v>4284</v>
      </c>
      <c r="AT64" s="694">
        <v>4284</v>
      </c>
      <c r="AU64" s="694">
        <v>4284</v>
      </c>
      <c r="AV64" s="694">
        <v>3914</v>
      </c>
      <c r="AW64" s="694">
        <v>2402</v>
      </c>
      <c r="AX64" s="694">
        <v>2398</v>
      </c>
      <c r="AY64" s="694">
        <v>2398</v>
      </c>
      <c r="AZ64" s="694">
        <v>849</v>
      </c>
      <c r="BA64" s="694">
        <v>384</v>
      </c>
      <c r="BB64" s="694">
        <v>279</v>
      </c>
      <c r="BC64" s="694">
        <v>279</v>
      </c>
      <c r="BD64" s="694">
        <v>251</v>
      </c>
      <c r="BE64" s="694">
        <v>251</v>
      </c>
      <c r="BF64" s="694">
        <v>248</v>
      </c>
      <c r="BG64" s="694">
        <v>0</v>
      </c>
      <c r="BH64" s="694">
        <v>0</v>
      </c>
      <c r="BI64" s="694">
        <v>0</v>
      </c>
      <c r="BJ64" s="694">
        <v>0</v>
      </c>
      <c r="BK64" s="694">
        <v>0</v>
      </c>
      <c r="BL64" s="694">
        <v>0</v>
      </c>
      <c r="BM64" s="694">
        <v>0</v>
      </c>
      <c r="BN64" s="694">
        <v>0</v>
      </c>
      <c r="BO64" s="694">
        <v>0</v>
      </c>
      <c r="BP64" s="694">
        <v>0</v>
      </c>
      <c r="BQ64" s="694">
        <v>0</v>
      </c>
      <c r="BR64" s="694">
        <v>0</v>
      </c>
      <c r="BS64" s="694">
        <v>0</v>
      </c>
      <c r="BT64" s="695">
        <v>0</v>
      </c>
    </row>
    <row r="65" spans="2:73">
      <c r="B65" s="689" t="s">
        <v>209</v>
      </c>
      <c r="C65" s="689" t="s">
        <v>953</v>
      </c>
      <c r="D65" s="689" t="s">
        <v>966</v>
      </c>
      <c r="E65" s="689" t="s">
        <v>947</v>
      </c>
      <c r="F65" s="689" t="s">
        <v>955</v>
      </c>
      <c r="G65" s="689" t="s">
        <v>948</v>
      </c>
      <c r="H65" s="689">
        <v>2013</v>
      </c>
      <c r="I65" s="641" t="s">
        <v>580</v>
      </c>
      <c r="J65" s="641" t="s">
        <v>596</v>
      </c>
      <c r="K65" s="630"/>
      <c r="L65" s="693">
        <v>0</v>
      </c>
      <c r="M65" s="694">
        <v>0</v>
      </c>
      <c r="N65" s="694">
        <v>44</v>
      </c>
      <c r="O65" s="694">
        <v>44</v>
      </c>
      <c r="P65" s="694">
        <v>44</v>
      </c>
      <c r="Q65" s="694">
        <v>44</v>
      </c>
      <c r="R65" s="694">
        <v>0</v>
      </c>
      <c r="S65" s="694">
        <v>0</v>
      </c>
      <c r="T65" s="694">
        <v>0</v>
      </c>
      <c r="U65" s="694">
        <v>0</v>
      </c>
      <c r="V65" s="694">
        <v>0</v>
      </c>
      <c r="W65" s="694">
        <v>0</v>
      </c>
      <c r="X65" s="694">
        <v>0</v>
      </c>
      <c r="Y65" s="694">
        <v>0</v>
      </c>
      <c r="Z65" s="694">
        <v>0</v>
      </c>
      <c r="AA65" s="694">
        <v>0</v>
      </c>
      <c r="AB65" s="694">
        <v>0</v>
      </c>
      <c r="AC65" s="694">
        <v>0</v>
      </c>
      <c r="AD65" s="694">
        <v>0</v>
      </c>
      <c r="AE65" s="694">
        <v>0</v>
      </c>
      <c r="AF65" s="694">
        <v>0</v>
      </c>
      <c r="AG65" s="694">
        <v>0</v>
      </c>
      <c r="AH65" s="694">
        <v>0</v>
      </c>
      <c r="AI65" s="694">
        <v>0</v>
      </c>
      <c r="AJ65" s="694">
        <v>0</v>
      </c>
      <c r="AK65" s="694">
        <v>0</v>
      </c>
      <c r="AL65" s="694">
        <v>0</v>
      </c>
      <c r="AM65" s="694">
        <v>0</v>
      </c>
      <c r="AN65" s="694">
        <v>0</v>
      </c>
      <c r="AO65" s="695">
        <v>0</v>
      </c>
      <c r="AP65" s="630"/>
      <c r="AQ65" s="693">
        <v>0</v>
      </c>
      <c r="AR65" s="694">
        <v>0</v>
      </c>
      <c r="AS65" s="694">
        <v>242254</v>
      </c>
      <c r="AT65" s="694">
        <v>242254</v>
      </c>
      <c r="AU65" s="694">
        <v>242254</v>
      </c>
      <c r="AV65" s="694">
        <v>242254</v>
      </c>
      <c r="AW65" s="694">
        <v>0</v>
      </c>
      <c r="AX65" s="694">
        <v>0</v>
      </c>
      <c r="AY65" s="694">
        <v>0</v>
      </c>
      <c r="AZ65" s="694">
        <v>0</v>
      </c>
      <c r="BA65" s="694">
        <v>0</v>
      </c>
      <c r="BB65" s="694">
        <v>0</v>
      </c>
      <c r="BC65" s="694">
        <v>0</v>
      </c>
      <c r="BD65" s="694">
        <v>0</v>
      </c>
      <c r="BE65" s="694">
        <v>0</v>
      </c>
      <c r="BF65" s="694">
        <v>0</v>
      </c>
      <c r="BG65" s="694">
        <v>0</v>
      </c>
      <c r="BH65" s="694">
        <v>0</v>
      </c>
      <c r="BI65" s="694">
        <v>0</v>
      </c>
      <c r="BJ65" s="694">
        <v>0</v>
      </c>
      <c r="BK65" s="694">
        <v>0</v>
      </c>
      <c r="BL65" s="694">
        <v>0</v>
      </c>
      <c r="BM65" s="694">
        <v>0</v>
      </c>
      <c r="BN65" s="694">
        <v>0</v>
      </c>
      <c r="BO65" s="694">
        <v>0</v>
      </c>
      <c r="BP65" s="694">
        <v>0</v>
      </c>
      <c r="BQ65" s="694">
        <v>0</v>
      </c>
      <c r="BR65" s="694">
        <v>0</v>
      </c>
      <c r="BS65" s="694">
        <v>0</v>
      </c>
      <c r="BT65" s="695">
        <v>0</v>
      </c>
    </row>
    <row r="66" spans="2:73">
      <c r="B66" s="689" t="s">
        <v>209</v>
      </c>
      <c r="C66" s="689" t="s">
        <v>953</v>
      </c>
      <c r="D66" s="689" t="s">
        <v>967</v>
      </c>
      <c r="E66" s="689" t="s">
        <v>947</v>
      </c>
      <c r="F66" s="689" t="s">
        <v>955</v>
      </c>
      <c r="G66" s="689" t="s">
        <v>950</v>
      </c>
      <c r="H66" s="689">
        <v>2013</v>
      </c>
      <c r="I66" s="641" t="s">
        <v>580</v>
      </c>
      <c r="J66" s="641" t="s">
        <v>596</v>
      </c>
      <c r="K66" s="630"/>
      <c r="L66" s="693">
        <v>0</v>
      </c>
      <c r="M66" s="694">
        <v>0</v>
      </c>
      <c r="N66" s="694">
        <v>239</v>
      </c>
      <c r="O66" s="694">
        <v>0</v>
      </c>
      <c r="P66" s="694">
        <v>0</v>
      </c>
      <c r="Q66" s="694">
        <v>0</v>
      </c>
      <c r="R66" s="694">
        <v>0</v>
      </c>
      <c r="S66" s="694">
        <v>0</v>
      </c>
      <c r="T66" s="694">
        <v>0</v>
      </c>
      <c r="U66" s="694">
        <v>0</v>
      </c>
      <c r="V66" s="694">
        <v>0</v>
      </c>
      <c r="W66" s="694">
        <v>0</v>
      </c>
      <c r="X66" s="694">
        <v>0</v>
      </c>
      <c r="Y66" s="694">
        <v>0</v>
      </c>
      <c r="Z66" s="694">
        <v>0</v>
      </c>
      <c r="AA66" s="694">
        <v>0</v>
      </c>
      <c r="AB66" s="694">
        <v>0</v>
      </c>
      <c r="AC66" s="694">
        <v>0</v>
      </c>
      <c r="AD66" s="694">
        <v>0</v>
      </c>
      <c r="AE66" s="694">
        <v>0</v>
      </c>
      <c r="AF66" s="694">
        <v>0</v>
      </c>
      <c r="AG66" s="694">
        <v>0</v>
      </c>
      <c r="AH66" s="694">
        <v>0</v>
      </c>
      <c r="AI66" s="694">
        <v>0</v>
      </c>
      <c r="AJ66" s="694">
        <v>0</v>
      </c>
      <c r="AK66" s="694">
        <v>0</v>
      </c>
      <c r="AL66" s="694">
        <v>0</v>
      </c>
      <c r="AM66" s="694">
        <v>0</v>
      </c>
      <c r="AN66" s="694">
        <v>0</v>
      </c>
      <c r="AO66" s="695">
        <v>0</v>
      </c>
      <c r="AP66" s="630"/>
      <c r="AQ66" s="693">
        <v>0</v>
      </c>
      <c r="AR66" s="694">
        <v>0</v>
      </c>
      <c r="AS66" s="694">
        <v>3193</v>
      </c>
      <c r="AT66" s="694">
        <v>0</v>
      </c>
      <c r="AU66" s="694">
        <v>0</v>
      </c>
      <c r="AV66" s="694">
        <v>0</v>
      </c>
      <c r="AW66" s="694">
        <v>0</v>
      </c>
      <c r="AX66" s="694">
        <v>0</v>
      </c>
      <c r="AY66" s="694">
        <v>0</v>
      </c>
      <c r="AZ66" s="694">
        <v>0</v>
      </c>
      <c r="BA66" s="694">
        <v>0</v>
      </c>
      <c r="BB66" s="694">
        <v>0</v>
      </c>
      <c r="BC66" s="694">
        <v>0</v>
      </c>
      <c r="BD66" s="694">
        <v>0</v>
      </c>
      <c r="BE66" s="694">
        <v>0</v>
      </c>
      <c r="BF66" s="694">
        <v>0</v>
      </c>
      <c r="BG66" s="694">
        <v>0</v>
      </c>
      <c r="BH66" s="694">
        <v>0</v>
      </c>
      <c r="BI66" s="694">
        <v>0</v>
      </c>
      <c r="BJ66" s="694">
        <v>0</v>
      </c>
      <c r="BK66" s="694">
        <v>0</v>
      </c>
      <c r="BL66" s="694">
        <v>0</v>
      </c>
      <c r="BM66" s="694">
        <v>0</v>
      </c>
      <c r="BN66" s="694">
        <v>0</v>
      </c>
      <c r="BO66" s="694">
        <v>0</v>
      </c>
      <c r="BP66" s="694">
        <v>0</v>
      </c>
      <c r="BQ66" s="694">
        <v>0</v>
      </c>
      <c r="BR66" s="694">
        <v>0</v>
      </c>
      <c r="BS66" s="694">
        <v>0</v>
      </c>
      <c r="BT66" s="695">
        <v>0</v>
      </c>
    </row>
    <row r="67" spans="2:73">
      <c r="B67" s="689" t="s">
        <v>209</v>
      </c>
      <c r="C67" s="689" t="s">
        <v>953</v>
      </c>
      <c r="D67" s="689" t="s">
        <v>24</v>
      </c>
      <c r="E67" s="689" t="s">
        <v>947</v>
      </c>
      <c r="F67" s="689" t="s">
        <v>955</v>
      </c>
      <c r="G67" s="689" t="s">
        <v>948</v>
      </c>
      <c r="H67" s="689">
        <v>2013</v>
      </c>
      <c r="I67" s="641" t="s">
        <v>580</v>
      </c>
      <c r="J67" s="641" t="s">
        <v>596</v>
      </c>
      <c r="K67" s="630"/>
      <c r="L67" s="693">
        <v>0</v>
      </c>
      <c r="M67" s="694">
        <v>0</v>
      </c>
      <c r="N67" s="694">
        <v>7</v>
      </c>
      <c r="O67" s="694">
        <v>7</v>
      </c>
      <c r="P67" s="694">
        <v>7</v>
      </c>
      <c r="Q67" s="694">
        <v>7</v>
      </c>
      <c r="R67" s="694">
        <v>7</v>
      </c>
      <c r="S67" s="694">
        <v>7</v>
      </c>
      <c r="T67" s="694">
        <v>7</v>
      </c>
      <c r="U67" s="694">
        <v>7</v>
      </c>
      <c r="V67" s="694">
        <v>4</v>
      </c>
      <c r="W67" s="694">
        <v>4</v>
      </c>
      <c r="X67" s="694">
        <v>0</v>
      </c>
      <c r="Y67" s="694">
        <v>0</v>
      </c>
      <c r="Z67" s="694">
        <v>0</v>
      </c>
      <c r="AA67" s="694">
        <v>0</v>
      </c>
      <c r="AB67" s="694">
        <v>0</v>
      </c>
      <c r="AC67" s="694">
        <v>0</v>
      </c>
      <c r="AD67" s="694">
        <v>0</v>
      </c>
      <c r="AE67" s="694">
        <v>0</v>
      </c>
      <c r="AF67" s="694">
        <v>0</v>
      </c>
      <c r="AG67" s="694">
        <v>0</v>
      </c>
      <c r="AH67" s="694">
        <v>0</v>
      </c>
      <c r="AI67" s="694">
        <v>0</v>
      </c>
      <c r="AJ67" s="694">
        <v>0</v>
      </c>
      <c r="AK67" s="694">
        <v>0</v>
      </c>
      <c r="AL67" s="694">
        <v>0</v>
      </c>
      <c r="AM67" s="694">
        <v>0</v>
      </c>
      <c r="AN67" s="694">
        <v>0</v>
      </c>
      <c r="AO67" s="695">
        <v>0</v>
      </c>
      <c r="AP67" s="630"/>
      <c r="AQ67" s="693">
        <v>0</v>
      </c>
      <c r="AR67" s="694">
        <v>0</v>
      </c>
      <c r="AS67" s="694">
        <v>36116</v>
      </c>
      <c r="AT67" s="694">
        <v>36116</v>
      </c>
      <c r="AU67" s="694">
        <v>36116</v>
      </c>
      <c r="AV67" s="694">
        <v>36116</v>
      </c>
      <c r="AW67" s="694">
        <v>36116</v>
      </c>
      <c r="AX67" s="694">
        <v>36116</v>
      </c>
      <c r="AY67" s="694">
        <v>36116</v>
      </c>
      <c r="AZ67" s="694">
        <v>36116</v>
      </c>
      <c r="BA67" s="694">
        <v>26221</v>
      </c>
      <c r="BB67" s="694">
        <v>26221</v>
      </c>
      <c r="BC67" s="694">
        <v>0</v>
      </c>
      <c r="BD67" s="694">
        <v>0</v>
      </c>
      <c r="BE67" s="694">
        <v>0</v>
      </c>
      <c r="BF67" s="694">
        <v>0</v>
      </c>
      <c r="BG67" s="694">
        <v>0</v>
      </c>
      <c r="BH67" s="694">
        <v>0</v>
      </c>
      <c r="BI67" s="694">
        <v>0</v>
      </c>
      <c r="BJ67" s="694">
        <v>0</v>
      </c>
      <c r="BK67" s="694">
        <v>0</v>
      </c>
      <c r="BL67" s="694">
        <v>0</v>
      </c>
      <c r="BM67" s="694">
        <v>0</v>
      </c>
      <c r="BN67" s="694">
        <v>0</v>
      </c>
      <c r="BO67" s="694">
        <v>0</v>
      </c>
      <c r="BP67" s="694">
        <v>0</v>
      </c>
      <c r="BQ67" s="694">
        <v>0</v>
      </c>
      <c r="BR67" s="694">
        <v>0</v>
      </c>
      <c r="BS67" s="694">
        <v>0</v>
      </c>
      <c r="BT67" s="695">
        <v>0</v>
      </c>
    </row>
    <row r="68" spans="2:73">
      <c r="B68" s="689" t="s">
        <v>209</v>
      </c>
      <c r="C68" s="689" t="s">
        <v>953</v>
      </c>
      <c r="D68" s="689" t="s">
        <v>968</v>
      </c>
      <c r="E68" s="689" t="s">
        <v>947</v>
      </c>
      <c r="F68" s="689" t="s">
        <v>955</v>
      </c>
      <c r="G68" s="689" t="s">
        <v>950</v>
      </c>
      <c r="H68" s="689">
        <v>2013</v>
      </c>
      <c r="I68" s="641" t="s">
        <v>580</v>
      </c>
      <c r="J68" s="641" t="s">
        <v>596</v>
      </c>
      <c r="K68" s="630"/>
      <c r="L68" s="693">
        <v>0</v>
      </c>
      <c r="M68" s="694">
        <v>0</v>
      </c>
      <c r="N68" s="694">
        <v>14</v>
      </c>
      <c r="O68" s="694">
        <v>0</v>
      </c>
      <c r="P68" s="694">
        <v>0</v>
      </c>
      <c r="Q68" s="694">
        <v>0</v>
      </c>
      <c r="R68" s="694">
        <v>0</v>
      </c>
      <c r="S68" s="694">
        <v>0</v>
      </c>
      <c r="T68" s="694">
        <v>0</v>
      </c>
      <c r="U68" s="694">
        <v>0</v>
      </c>
      <c r="V68" s="694">
        <v>0</v>
      </c>
      <c r="W68" s="694">
        <v>0</v>
      </c>
      <c r="X68" s="694">
        <v>0</v>
      </c>
      <c r="Y68" s="694">
        <v>0</v>
      </c>
      <c r="Z68" s="694">
        <v>0</v>
      </c>
      <c r="AA68" s="694">
        <v>0</v>
      </c>
      <c r="AB68" s="694">
        <v>0</v>
      </c>
      <c r="AC68" s="694">
        <v>0</v>
      </c>
      <c r="AD68" s="694">
        <v>0</v>
      </c>
      <c r="AE68" s="694">
        <v>0</v>
      </c>
      <c r="AF68" s="694">
        <v>0</v>
      </c>
      <c r="AG68" s="694">
        <v>0</v>
      </c>
      <c r="AH68" s="694">
        <v>0</v>
      </c>
      <c r="AI68" s="694">
        <v>0</v>
      </c>
      <c r="AJ68" s="694">
        <v>0</v>
      </c>
      <c r="AK68" s="694">
        <v>0</v>
      </c>
      <c r="AL68" s="694">
        <v>0</v>
      </c>
      <c r="AM68" s="694">
        <v>0</v>
      </c>
      <c r="AN68" s="694">
        <v>0</v>
      </c>
      <c r="AO68" s="695">
        <v>0</v>
      </c>
      <c r="AP68" s="630"/>
      <c r="AQ68" s="693">
        <v>0</v>
      </c>
      <c r="AR68" s="694">
        <v>0</v>
      </c>
      <c r="AS68" s="694" t="s">
        <v>952</v>
      </c>
      <c r="AT68" s="694">
        <v>0</v>
      </c>
      <c r="AU68" s="694">
        <v>0</v>
      </c>
      <c r="AV68" s="694">
        <v>0</v>
      </c>
      <c r="AW68" s="694">
        <v>0</v>
      </c>
      <c r="AX68" s="694">
        <v>0</v>
      </c>
      <c r="AY68" s="694">
        <v>0</v>
      </c>
      <c r="AZ68" s="694">
        <v>0</v>
      </c>
      <c r="BA68" s="694">
        <v>0</v>
      </c>
      <c r="BB68" s="694">
        <v>0</v>
      </c>
      <c r="BC68" s="694">
        <v>0</v>
      </c>
      <c r="BD68" s="694">
        <v>0</v>
      </c>
      <c r="BE68" s="694">
        <v>0</v>
      </c>
      <c r="BF68" s="694">
        <v>0</v>
      </c>
      <c r="BG68" s="694">
        <v>0</v>
      </c>
      <c r="BH68" s="694">
        <v>0</v>
      </c>
      <c r="BI68" s="694">
        <v>0</v>
      </c>
      <c r="BJ68" s="694">
        <v>0</v>
      </c>
      <c r="BK68" s="694">
        <v>0</v>
      </c>
      <c r="BL68" s="694">
        <v>0</v>
      </c>
      <c r="BM68" s="694">
        <v>0</v>
      </c>
      <c r="BN68" s="694">
        <v>0</v>
      </c>
      <c r="BO68" s="694">
        <v>0</v>
      </c>
      <c r="BP68" s="694">
        <v>0</v>
      </c>
      <c r="BQ68" s="694">
        <v>0</v>
      </c>
      <c r="BR68" s="694">
        <v>0</v>
      </c>
      <c r="BS68" s="694">
        <v>0</v>
      </c>
      <c r="BT68" s="695">
        <v>0</v>
      </c>
    </row>
    <row r="69" spans="2:73">
      <c r="B69" s="689" t="s">
        <v>209</v>
      </c>
      <c r="C69" s="689" t="s">
        <v>953</v>
      </c>
      <c r="D69" s="689" t="s">
        <v>969</v>
      </c>
      <c r="E69" s="689" t="s">
        <v>947</v>
      </c>
      <c r="F69" s="689" t="s">
        <v>955</v>
      </c>
      <c r="G69" s="689" t="s">
        <v>950</v>
      </c>
      <c r="H69" s="689">
        <v>2013</v>
      </c>
      <c r="I69" s="641" t="s">
        <v>580</v>
      </c>
      <c r="J69" s="641" t="s">
        <v>596</v>
      </c>
      <c r="K69" s="630"/>
      <c r="L69" s="693">
        <v>0</v>
      </c>
      <c r="M69" s="694">
        <v>0</v>
      </c>
      <c r="N69" s="694">
        <v>0</v>
      </c>
      <c r="O69" s="694">
        <v>0</v>
      </c>
      <c r="P69" s="694">
        <v>0</v>
      </c>
      <c r="Q69" s="694">
        <v>0</v>
      </c>
      <c r="R69" s="694">
        <v>0</v>
      </c>
      <c r="S69" s="694">
        <v>0</v>
      </c>
      <c r="T69" s="694">
        <v>0</v>
      </c>
      <c r="U69" s="694">
        <v>0</v>
      </c>
      <c r="V69" s="694">
        <v>0</v>
      </c>
      <c r="W69" s="694">
        <v>0</v>
      </c>
      <c r="X69" s="694">
        <v>0</v>
      </c>
      <c r="Y69" s="694">
        <v>0</v>
      </c>
      <c r="Z69" s="694">
        <v>0</v>
      </c>
      <c r="AA69" s="694">
        <v>0</v>
      </c>
      <c r="AB69" s="694">
        <v>0</v>
      </c>
      <c r="AC69" s="694">
        <v>0</v>
      </c>
      <c r="AD69" s="694">
        <v>0</v>
      </c>
      <c r="AE69" s="694">
        <v>0</v>
      </c>
      <c r="AF69" s="694">
        <v>0</v>
      </c>
      <c r="AG69" s="694">
        <v>0</v>
      </c>
      <c r="AH69" s="694">
        <v>0</v>
      </c>
      <c r="AI69" s="694">
        <v>0</v>
      </c>
      <c r="AJ69" s="694">
        <v>0</v>
      </c>
      <c r="AK69" s="694">
        <v>0</v>
      </c>
      <c r="AL69" s="694">
        <v>0</v>
      </c>
      <c r="AM69" s="694">
        <v>0</v>
      </c>
      <c r="AN69" s="694">
        <v>0</v>
      </c>
      <c r="AO69" s="695">
        <v>0</v>
      </c>
      <c r="AP69" s="630"/>
      <c r="AQ69" s="693">
        <v>0</v>
      </c>
      <c r="AR69" s="694">
        <v>0</v>
      </c>
      <c r="AS69" s="694" t="s">
        <v>952</v>
      </c>
      <c r="AT69" s="694">
        <v>0</v>
      </c>
      <c r="AU69" s="694">
        <v>0</v>
      </c>
      <c r="AV69" s="694">
        <v>0</v>
      </c>
      <c r="AW69" s="694">
        <v>0</v>
      </c>
      <c r="AX69" s="694">
        <v>0</v>
      </c>
      <c r="AY69" s="694">
        <v>0</v>
      </c>
      <c r="AZ69" s="694">
        <v>0</v>
      </c>
      <c r="BA69" s="694">
        <v>0</v>
      </c>
      <c r="BB69" s="694">
        <v>0</v>
      </c>
      <c r="BC69" s="694">
        <v>0</v>
      </c>
      <c r="BD69" s="694">
        <v>0</v>
      </c>
      <c r="BE69" s="694">
        <v>0</v>
      </c>
      <c r="BF69" s="694">
        <v>0</v>
      </c>
      <c r="BG69" s="694">
        <v>0</v>
      </c>
      <c r="BH69" s="694">
        <v>0</v>
      </c>
      <c r="BI69" s="694">
        <v>0</v>
      </c>
      <c r="BJ69" s="694">
        <v>0</v>
      </c>
      <c r="BK69" s="694">
        <v>0</v>
      </c>
      <c r="BL69" s="694">
        <v>0</v>
      </c>
      <c r="BM69" s="694">
        <v>0</v>
      </c>
      <c r="BN69" s="694">
        <v>0</v>
      </c>
      <c r="BO69" s="694">
        <v>0</v>
      </c>
      <c r="BP69" s="694">
        <v>0</v>
      </c>
      <c r="BQ69" s="694">
        <v>0</v>
      </c>
      <c r="BR69" s="694">
        <v>0</v>
      </c>
      <c r="BS69" s="694">
        <v>0</v>
      </c>
      <c r="BT69" s="695">
        <v>0</v>
      </c>
    </row>
    <row r="70" spans="2:73">
      <c r="B70" s="689" t="s">
        <v>209</v>
      </c>
      <c r="C70" s="689" t="s">
        <v>953</v>
      </c>
      <c r="D70" s="689" t="s">
        <v>22</v>
      </c>
      <c r="E70" s="689" t="s">
        <v>947</v>
      </c>
      <c r="F70" s="689" t="s">
        <v>955</v>
      </c>
      <c r="G70" s="689" t="s">
        <v>948</v>
      </c>
      <c r="H70" s="689">
        <v>2013</v>
      </c>
      <c r="I70" s="641" t="s">
        <v>580</v>
      </c>
      <c r="J70" s="641" t="s">
        <v>596</v>
      </c>
      <c r="K70" s="630"/>
      <c r="L70" s="693">
        <v>0</v>
      </c>
      <c r="M70" s="694">
        <v>0</v>
      </c>
      <c r="N70" s="694">
        <v>2467</v>
      </c>
      <c r="O70" s="694">
        <v>2455</v>
      </c>
      <c r="P70" s="694">
        <v>2448</v>
      </c>
      <c r="Q70" s="694">
        <v>2430</v>
      </c>
      <c r="R70" s="694">
        <v>2349</v>
      </c>
      <c r="S70" s="694">
        <v>2303</v>
      </c>
      <c r="T70" s="694">
        <v>2303</v>
      </c>
      <c r="U70" s="694">
        <v>2303</v>
      </c>
      <c r="V70" s="694">
        <v>2077</v>
      </c>
      <c r="W70" s="694">
        <v>1744</v>
      </c>
      <c r="X70" s="694">
        <v>1360</v>
      </c>
      <c r="Y70" s="694">
        <v>1360</v>
      </c>
      <c r="Z70" s="694">
        <v>517</v>
      </c>
      <c r="AA70" s="694">
        <v>453</v>
      </c>
      <c r="AB70" s="694">
        <v>453</v>
      </c>
      <c r="AC70" s="694">
        <v>370</v>
      </c>
      <c r="AD70" s="694">
        <v>27</v>
      </c>
      <c r="AE70" s="694">
        <v>26</v>
      </c>
      <c r="AF70" s="694">
        <v>26</v>
      </c>
      <c r="AG70" s="694">
        <v>26</v>
      </c>
      <c r="AH70" s="694">
        <v>0</v>
      </c>
      <c r="AI70" s="694">
        <v>0</v>
      </c>
      <c r="AJ70" s="694">
        <v>0</v>
      </c>
      <c r="AK70" s="694">
        <v>0</v>
      </c>
      <c r="AL70" s="694">
        <v>0</v>
      </c>
      <c r="AM70" s="694">
        <v>0</v>
      </c>
      <c r="AN70" s="694">
        <v>0</v>
      </c>
      <c r="AO70" s="695">
        <v>0</v>
      </c>
      <c r="AP70" s="630"/>
      <c r="AQ70" s="696">
        <v>0</v>
      </c>
      <c r="AR70" s="697">
        <v>0</v>
      </c>
      <c r="AS70" s="697">
        <v>16643765</v>
      </c>
      <c r="AT70" s="697">
        <v>16604187</v>
      </c>
      <c r="AU70" s="697">
        <v>16580304</v>
      </c>
      <c r="AV70" s="697">
        <v>16514595</v>
      </c>
      <c r="AW70" s="697">
        <v>16234712</v>
      </c>
      <c r="AX70" s="697">
        <v>15906500</v>
      </c>
      <c r="AY70" s="697">
        <v>15906500</v>
      </c>
      <c r="AZ70" s="697">
        <v>15899584</v>
      </c>
      <c r="BA70" s="697" t="s">
        <v>949</v>
      </c>
      <c r="BB70" s="697" t="s">
        <v>949</v>
      </c>
      <c r="BC70" s="697" t="s">
        <v>949</v>
      </c>
      <c r="BD70" s="697" t="s">
        <v>949</v>
      </c>
      <c r="BE70" s="697" t="s">
        <v>949</v>
      </c>
      <c r="BF70" s="697" t="s">
        <v>949</v>
      </c>
      <c r="BG70" s="697" t="s">
        <v>949</v>
      </c>
      <c r="BH70" s="697" t="s">
        <v>949</v>
      </c>
      <c r="BI70" s="697">
        <v>65118</v>
      </c>
      <c r="BJ70" s="697">
        <v>63796</v>
      </c>
      <c r="BK70" s="697">
        <v>63796</v>
      </c>
      <c r="BL70" s="697">
        <v>63796</v>
      </c>
      <c r="BM70" s="697">
        <v>0</v>
      </c>
      <c r="BN70" s="697">
        <v>0</v>
      </c>
      <c r="BO70" s="697">
        <v>0</v>
      </c>
      <c r="BP70" s="697">
        <v>0</v>
      </c>
      <c r="BQ70" s="697">
        <v>0</v>
      </c>
      <c r="BR70" s="697">
        <v>0</v>
      </c>
      <c r="BS70" s="697">
        <v>0</v>
      </c>
      <c r="BT70" s="698">
        <v>0</v>
      </c>
    </row>
    <row r="71" spans="2:73">
      <c r="B71" s="689" t="s">
        <v>209</v>
      </c>
      <c r="C71" s="689" t="s">
        <v>953</v>
      </c>
      <c r="D71" s="689" t="s">
        <v>970</v>
      </c>
      <c r="E71" s="689" t="s">
        <v>947</v>
      </c>
      <c r="F71" s="689" t="s">
        <v>955</v>
      </c>
      <c r="G71" s="689" t="s">
        <v>948</v>
      </c>
      <c r="H71" s="689">
        <v>2013</v>
      </c>
      <c r="I71" s="641" t="s">
        <v>580</v>
      </c>
      <c r="J71" s="641" t="s">
        <v>596</v>
      </c>
      <c r="K71" s="630"/>
      <c r="L71" s="693">
        <v>0</v>
      </c>
      <c r="M71" s="694">
        <v>0</v>
      </c>
      <c r="N71" s="694">
        <v>60</v>
      </c>
      <c r="O71" s="694">
        <v>60</v>
      </c>
      <c r="P71" s="694">
        <v>58</v>
      </c>
      <c r="Q71" s="694">
        <v>38</v>
      </c>
      <c r="R71" s="694">
        <v>9</v>
      </c>
      <c r="S71" s="694">
        <v>9</v>
      </c>
      <c r="T71" s="694">
        <v>9</v>
      </c>
      <c r="U71" s="694">
        <v>8</v>
      </c>
      <c r="V71" s="694">
        <v>8</v>
      </c>
      <c r="W71" s="694">
        <v>8</v>
      </c>
      <c r="X71" s="694">
        <v>7</v>
      </c>
      <c r="Y71" s="694">
        <v>6</v>
      </c>
      <c r="Z71" s="694">
        <v>0</v>
      </c>
      <c r="AA71" s="694">
        <v>0</v>
      </c>
      <c r="AB71" s="694">
        <v>0</v>
      </c>
      <c r="AC71" s="694">
        <v>0</v>
      </c>
      <c r="AD71" s="694">
        <v>0</v>
      </c>
      <c r="AE71" s="694">
        <v>0</v>
      </c>
      <c r="AF71" s="694">
        <v>0</v>
      </c>
      <c r="AG71" s="694">
        <v>0</v>
      </c>
      <c r="AH71" s="694">
        <v>0</v>
      </c>
      <c r="AI71" s="694">
        <v>0</v>
      </c>
      <c r="AJ71" s="694">
        <v>0</v>
      </c>
      <c r="AK71" s="694">
        <v>0</v>
      </c>
      <c r="AL71" s="694">
        <v>0</v>
      </c>
      <c r="AM71" s="694">
        <v>0</v>
      </c>
      <c r="AN71" s="694">
        <v>0</v>
      </c>
      <c r="AO71" s="695">
        <v>0</v>
      </c>
      <c r="AP71" s="630"/>
      <c r="AQ71" s="690">
        <v>0</v>
      </c>
      <c r="AR71" s="691">
        <v>0</v>
      </c>
      <c r="AS71" s="691">
        <v>213705</v>
      </c>
      <c r="AT71" s="691">
        <v>213705</v>
      </c>
      <c r="AU71" s="691">
        <v>208863</v>
      </c>
      <c r="AV71" s="691">
        <v>132171</v>
      </c>
      <c r="AW71" s="691">
        <v>36959</v>
      </c>
      <c r="AX71" s="691">
        <v>36546</v>
      </c>
      <c r="AY71" s="691">
        <v>36546</v>
      </c>
      <c r="AZ71" s="691">
        <v>35877</v>
      </c>
      <c r="BA71" s="691">
        <v>35877</v>
      </c>
      <c r="BB71" s="691">
        <v>35877</v>
      </c>
      <c r="BC71" s="691">
        <v>24390</v>
      </c>
      <c r="BD71" s="691">
        <v>19413</v>
      </c>
      <c r="BE71" s="691">
        <v>0</v>
      </c>
      <c r="BF71" s="691">
        <v>0</v>
      </c>
      <c r="BG71" s="691">
        <v>0</v>
      </c>
      <c r="BH71" s="691">
        <v>0</v>
      </c>
      <c r="BI71" s="691">
        <v>0</v>
      </c>
      <c r="BJ71" s="691">
        <v>0</v>
      </c>
      <c r="BK71" s="691">
        <v>0</v>
      </c>
      <c r="BL71" s="691">
        <v>0</v>
      </c>
      <c r="BM71" s="691">
        <v>0</v>
      </c>
      <c r="BN71" s="691">
        <v>0</v>
      </c>
      <c r="BO71" s="691">
        <v>0</v>
      </c>
      <c r="BP71" s="691">
        <v>0</v>
      </c>
      <c r="BQ71" s="691">
        <v>0</v>
      </c>
      <c r="BR71" s="691">
        <v>0</v>
      </c>
      <c r="BS71" s="691">
        <v>0</v>
      </c>
      <c r="BT71" s="692">
        <v>0</v>
      </c>
    </row>
    <row r="72" spans="2:73">
      <c r="B72" s="689" t="s">
        <v>209</v>
      </c>
      <c r="C72" s="689" t="s">
        <v>946</v>
      </c>
      <c r="D72" s="689" t="s">
        <v>971</v>
      </c>
      <c r="E72" s="689" t="s">
        <v>947</v>
      </c>
      <c r="F72" s="689" t="s">
        <v>29</v>
      </c>
      <c r="G72" s="689" t="s">
        <v>948</v>
      </c>
      <c r="H72" s="689">
        <v>2013</v>
      </c>
      <c r="I72" s="641" t="s">
        <v>580</v>
      </c>
      <c r="J72" s="641" t="s">
        <v>596</v>
      </c>
      <c r="K72" s="630"/>
      <c r="L72" s="693">
        <v>0</v>
      </c>
      <c r="M72" s="694">
        <v>0</v>
      </c>
      <c r="N72" s="694">
        <v>8</v>
      </c>
      <c r="O72" s="694">
        <v>8</v>
      </c>
      <c r="P72" s="694">
        <v>8</v>
      </c>
      <c r="Q72" s="694">
        <v>7</v>
      </c>
      <c r="R72" s="694">
        <v>7</v>
      </c>
      <c r="S72" s="694">
        <v>7</v>
      </c>
      <c r="T72" s="694">
        <v>7</v>
      </c>
      <c r="U72" s="694">
        <v>7</v>
      </c>
      <c r="V72" s="694">
        <v>5</v>
      </c>
      <c r="W72" s="694">
        <v>5</v>
      </c>
      <c r="X72" s="694">
        <v>4</v>
      </c>
      <c r="Y72" s="694">
        <v>4</v>
      </c>
      <c r="Z72" s="694">
        <v>4</v>
      </c>
      <c r="AA72" s="694">
        <v>4</v>
      </c>
      <c r="AB72" s="694">
        <v>4</v>
      </c>
      <c r="AC72" s="694">
        <v>4</v>
      </c>
      <c r="AD72" s="694">
        <v>4</v>
      </c>
      <c r="AE72" s="694">
        <v>2</v>
      </c>
      <c r="AF72" s="694">
        <v>2</v>
      </c>
      <c r="AG72" s="694">
        <v>2</v>
      </c>
      <c r="AH72" s="694">
        <v>0</v>
      </c>
      <c r="AI72" s="694">
        <v>0</v>
      </c>
      <c r="AJ72" s="694">
        <v>0</v>
      </c>
      <c r="AK72" s="694">
        <v>0</v>
      </c>
      <c r="AL72" s="694">
        <v>0</v>
      </c>
      <c r="AM72" s="694">
        <v>0</v>
      </c>
      <c r="AN72" s="694">
        <v>0</v>
      </c>
      <c r="AO72" s="695">
        <v>0</v>
      </c>
      <c r="AP72" s="630"/>
      <c r="AQ72" s="693">
        <v>0</v>
      </c>
      <c r="AR72" s="694">
        <v>0</v>
      </c>
      <c r="AS72" s="694">
        <v>119793</v>
      </c>
      <c r="AT72" s="694">
        <v>119793</v>
      </c>
      <c r="AU72" s="694">
        <v>115177</v>
      </c>
      <c r="AV72" s="694">
        <v>97579</v>
      </c>
      <c r="AW72" s="694">
        <v>97579</v>
      </c>
      <c r="AX72" s="694">
        <v>97579</v>
      </c>
      <c r="AY72" s="694">
        <v>97579</v>
      </c>
      <c r="AZ72" s="694">
        <v>97497</v>
      </c>
      <c r="BA72" s="694">
        <v>70897</v>
      </c>
      <c r="BB72" s="694">
        <v>70897</v>
      </c>
      <c r="BC72" s="694">
        <v>64463</v>
      </c>
      <c r="BD72" s="694">
        <v>63545</v>
      </c>
      <c r="BE72" s="694">
        <v>63545</v>
      </c>
      <c r="BF72" s="694">
        <v>63283</v>
      </c>
      <c r="BG72" s="694">
        <v>63283</v>
      </c>
      <c r="BH72" s="694">
        <v>63230</v>
      </c>
      <c r="BI72" s="694">
        <v>61276</v>
      </c>
      <c r="BJ72" s="694">
        <v>35968</v>
      </c>
      <c r="BK72" s="694">
        <v>35968</v>
      </c>
      <c r="BL72" s="694">
        <v>35968</v>
      </c>
      <c r="BM72" s="694">
        <v>0</v>
      </c>
      <c r="BN72" s="694">
        <v>0</v>
      </c>
      <c r="BO72" s="694">
        <v>0</v>
      </c>
      <c r="BP72" s="694">
        <v>0</v>
      </c>
      <c r="BQ72" s="694">
        <v>0</v>
      </c>
      <c r="BR72" s="694">
        <v>0</v>
      </c>
      <c r="BS72" s="694">
        <v>0</v>
      </c>
      <c r="BT72" s="695">
        <v>0</v>
      </c>
    </row>
    <row r="73" spans="2:73">
      <c r="B73" s="689" t="s">
        <v>209</v>
      </c>
      <c r="C73" s="689" t="s">
        <v>946</v>
      </c>
      <c r="D73" s="689" t="s">
        <v>2</v>
      </c>
      <c r="E73" s="689" t="s">
        <v>947</v>
      </c>
      <c r="F73" s="689" t="s">
        <v>29</v>
      </c>
      <c r="G73" s="689" t="s">
        <v>948</v>
      </c>
      <c r="H73" s="689">
        <v>2013</v>
      </c>
      <c r="I73" s="641" t="s">
        <v>580</v>
      </c>
      <c r="J73" s="641" t="s">
        <v>596</v>
      </c>
      <c r="K73" s="630"/>
      <c r="L73" s="693">
        <v>0</v>
      </c>
      <c r="M73" s="694">
        <v>0</v>
      </c>
      <c r="N73" s="694">
        <v>10</v>
      </c>
      <c r="O73" s="694">
        <v>10</v>
      </c>
      <c r="P73" s="694">
        <v>10</v>
      </c>
      <c r="Q73" s="694">
        <v>10</v>
      </c>
      <c r="R73" s="694">
        <v>0</v>
      </c>
      <c r="S73" s="694">
        <v>0</v>
      </c>
      <c r="T73" s="694">
        <v>0</v>
      </c>
      <c r="U73" s="694">
        <v>0</v>
      </c>
      <c r="V73" s="694">
        <v>0</v>
      </c>
      <c r="W73" s="694">
        <v>0</v>
      </c>
      <c r="X73" s="694">
        <v>0</v>
      </c>
      <c r="Y73" s="694">
        <v>0</v>
      </c>
      <c r="Z73" s="694">
        <v>0</v>
      </c>
      <c r="AA73" s="694">
        <v>0</v>
      </c>
      <c r="AB73" s="694">
        <v>0</v>
      </c>
      <c r="AC73" s="694">
        <v>0</v>
      </c>
      <c r="AD73" s="694">
        <v>0</v>
      </c>
      <c r="AE73" s="694">
        <v>0</v>
      </c>
      <c r="AF73" s="694">
        <v>0</v>
      </c>
      <c r="AG73" s="694">
        <v>0</v>
      </c>
      <c r="AH73" s="694">
        <v>0</v>
      </c>
      <c r="AI73" s="694">
        <v>0</v>
      </c>
      <c r="AJ73" s="694">
        <v>0</v>
      </c>
      <c r="AK73" s="694">
        <v>0</v>
      </c>
      <c r="AL73" s="694">
        <v>0</v>
      </c>
      <c r="AM73" s="694">
        <v>0</v>
      </c>
      <c r="AN73" s="694">
        <v>0</v>
      </c>
      <c r="AO73" s="695">
        <v>0</v>
      </c>
      <c r="AP73" s="630"/>
      <c r="AQ73" s="693">
        <v>0</v>
      </c>
      <c r="AR73" s="694">
        <v>0</v>
      </c>
      <c r="AS73" s="694">
        <v>18472</v>
      </c>
      <c r="AT73" s="694">
        <v>18472</v>
      </c>
      <c r="AU73" s="694">
        <v>18472</v>
      </c>
      <c r="AV73" s="694">
        <v>18472</v>
      </c>
      <c r="AW73" s="694">
        <v>0</v>
      </c>
      <c r="AX73" s="694">
        <v>0</v>
      </c>
      <c r="AY73" s="694">
        <v>0</v>
      </c>
      <c r="AZ73" s="694">
        <v>0</v>
      </c>
      <c r="BA73" s="694">
        <v>0</v>
      </c>
      <c r="BB73" s="694">
        <v>0</v>
      </c>
      <c r="BC73" s="694">
        <v>0</v>
      </c>
      <c r="BD73" s="694">
        <v>0</v>
      </c>
      <c r="BE73" s="694">
        <v>0</v>
      </c>
      <c r="BF73" s="694">
        <v>0</v>
      </c>
      <c r="BG73" s="694">
        <v>0</v>
      </c>
      <c r="BH73" s="694">
        <v>0</v>
      </c>
      <c r="BI73" s="694">
        <v>0</v>
      </c>
      <c r="BJ73" s="694">
        <v>0</v>
      </c>
      <c r="BK73" s="694">
        <v>0</v>
      </c>
      <c r="BL73" s="694">
        <v>0</v>
      </c>
      <c r="BM73" s="694">
        <v>0</v>
      </c>
      <c r="BN73" s="694">
        <v>0</v>
      </c>
      <c r="BO73" s="694">
        <v>0</v>
      </c>
      <c r="BP73" s="694">
        <v>0</v>
      </c>
      <c r="BQ73" s="694">
        <v>0</v>
      </c>
      <c r="BR73" s="694">
        <v>0</v>
      </c>
      <c r="BS73" s="694">
        <v>0</v>
      </c>
      <c r="BT73" s="695">
        <v>0</v>
      </c>
    </row>
    <row r="74" spans="2:73">
      <c r="B74" s="689" t="s">
        <v>209</v>
      </c>
      <c r="C74" s="689" t="s">
        <v>946</v>
      </c>
      <c r="D74" s="689" t="s">
        <v>1</v>
      </c>
      <c r="E74" s="689" t="s">
        <v>947</v>
      </c>
      <c r="F74" s="689" t="s">
        <v>29</v>
      </c>
      <c r="G74" s="689" t="s">
        <v>948</v>
      </c>
      <c r="H74" s="689">
        <v>2013</v>
      </c>
      <c r="I74" s="641" t="s">
        <v>580</v>
      </c>
      <c r="J74" s="641" t="s">
        <v>596</v>
      </c>
      <c r="K74" s="630"/>
      <c r="L74" s="693">
        <v>0</v>
      </c>
      <c r="M74" s="694">
        <v>0</v>
      </c>
      <c r="N74" s="694">
        <v>7</v>
      </c>
      <c r="O74" s="694">
        <v>7</v>
      </c>
      <c r="P74" s="694">
        <v>7</v>
      </c>
      <c r="Q74" s="694">
        <v>6</v>
      </c>
      <c r="R74" s="694">
        <v>4</v>
      </c>
      <c r="S74" s="694">
        <v>0</v>
      </c>
      <c r="T74" s="694">
        <v>0</v>
      </c>
      <c r="U74" s="694">
        <v>0</v>
      </c>
      <c r="V74" s="694">
        <v>0</v>
      </c>
      <c r="W74" s="694">
        <v>0</v>
      </c>
      <c r="X74" s="694">
        <v>0</v>
      </c>
      <c r="Y74" s="694">
        <v>0</v>
      </c>
      <c r="Z74" s="694">
        <v>0</v>
      </c>
      <c r="AA74" s="694">
        <v>0</v>
      </c>
      <c r="AB74" s="694">
        <v>0</v>
      </c>
      <c r="AC74" s="694">
        <v>0</v>
      </c>
      <c r="AD74" s="694">
        <v>0</v>
      </c>
      <c r="AE74" s="694">
        <v>0</v>
      </c>
      <c r="AF74" s="694">
        <v>0</v>
      </c>
      <c r="AG74" s="694">
        <v>0</v>
      </c>
      <c r="AH74" s="694">
        <v>0</v>
      </c>
      <c r="AI74" s="694">
        <v>0</v>
      </c>
      <c r="AJ74" s="694">
        <v>0</v>
      </c>
      <c r="AK74" s="694">
        <v>0</v>
      </c>
      <c r="AL74" s="694">
        <v>0</v>
      </c>
      <c r="AM74" s="694">
        <v>0</v>
      </c>
      <c r="AN74" s="694">
        <v>0</v>
      </c>
      <c r="AO74" s="695">
        <v>0</v>
      </c>
      <c r="AP74" s="630"/>
      <c r="AQ74" s="693">
        <v>0</v>
      </c>
      <c r="AR74" s="694">
        <v>0</v>
      </c>
      <c r="AS74" s="694">
        <v>41896</v>
      </c>
      <c r="AT74" s="694">
        <v>41896</v>
      </c>
      <c r="AU74" s="694">
        <v>41896</v>
      </c>
      <c r="AV74" s="694">
        <v>41383</v>
      </c>
      <c r="AW74" s="694">
        <v>25601</v>
      </c>
      <c r="AX74" s="694">
        <v>0</v>
      </c>
      <c r="AY74" s="694">
        <v>0</v>
      </c>
      <c r="AZ74" s="694">
        <v>0</v>
      </c>
      <c r="BA74" s="694">
        <v>0</v>
      </c>
      <c r="BB74" s="694">
        <v>0</v>
      </c>
      <c r="BC74" s="694">
        <v>0</v>
      </c>
      <c r="BD74" s="694">
        <v>0</v>
      </c>
      <c r="BE74" s="694">
        <v>0</v>
      </c>
      <c r="BF74" s="694">
        <v>0</v>
      </c>
      <c r="BG74" s="694">
        <v>0</v>
      </c>
      <c r="BH74" s="694">
        <v>0</v>
      </c>
      <c r="BI74" s="694">
        <v>0</v>
      </c>
      <c r="BJ74" s="694">
        <v>0</v>
      </c>
      <c r="BK74" s="694">
        <v>0</v>
      </c>
      <c r="BL74" s="694">
        <v>0</v>
      </c>
      <c r="BM74" s="694">
        <v>0</v>
      </c>
      <c r="BN74" s="694">
        <v>0</v>
      </c>
      <c r="BO74" s="694">
        <v>0</v>
      </c>
      <c r="BP74" s="694">
        <v>0</v>
      </c>
      <c r="BQ74" s="694">
        <v>0</v>
      </c>
      <c r="BR74" s="694">
        <v>0</v>
      </c>
      <c r="BS74" s="694">
        <v>0</v>
      </c>
      <c r="BT74" s="695">
        <v>0</v>
      </c>
    </row>
    <row r="75" spans="2:73">
      <c r="B75" s="689" t="s">
        <v>209</v>
      </c>
      <c r="C75" s="689" t="s">
        <v>946</v>
      </c>
      <c r="D75" s="689" t="s">
        <v>972</v>
      </c>
      <c r="E75" s="689" t="s">
        <v>947</v>
      </c>
      <c r="F75" s="689" t="s">
        <v>29</v>
      </c>
      <c r="G75" s="689" t="s">
        <v>948</v>
      </c>
      <c r="H75" s="689">
        <v>2013</v>
      </c>
      <c r="I75" s="641" t="s">
        <v>580</v>
      </c>
      <c r="J75" s="641" t="s">
        <v>596</v>
      </c>
      <c r="K75" s="630"/>
      <c r="L75" s="693">
        <v>0</v>
      </c>
      <c r="M75" s="694">
        <v>0</v>
      </c>
      <c r="N75" s="694">
        <v>18</v>
      </c>
      <c r="O75" s="694">
        <v>18</v>
      </c>
      <c r="P75" s="694">
        <v>17</v>
      </c>
      <c r="Q75" s="694">
        <v>14</v>
      </c>
      <c r="R75" s="694">
        <v>14</v>
      </c>
      <c r="S75" s="694">
        <v>14</v>
      </c>
      <c r="T75" s="694">
        <v>14</v>
      </c>
      <c r="U75" s="694">
        <v>14</v>
      </c>
      <c r="V75" s="694">
        <v>12</v>
      </c>
      <c r="W75" s="694">
        <v>12</v>
      </c>
      <c r="X75" s="694">
        <v>9</v>
      </c>
      <c r="Y75" s="694">
        <v>6</v>
      </c>
      <c r="Z75" s="694">
        <v>6</v>
      </c>
      <c r="AA75" s="694">
        <v>5</v>
      </c>
      <c r="AB75" s="694">
        <v>5</v>
      </c>
      <c r="AC75" s="694">
        <v>5</v>
      </c>
      <c r="AD75" s="694">
        <v>5</v>
      </c>
      <c r="AE75" s="694">
        <v>3</v>
      </c>
      <c r="AF75" s="694">
        <v>3</v>
      </c>
      <c r="AG75" s="694">
        <v>3</v>
      </c>
      <c r="AH75" s="694">
        <v>0</v>
      </c>
      <c r="AI75" s="694">
        <v>0</v>
      </c>
      <c r="AJ75" s="694">
        <v>0</v>
      </c>
      <c r="AK75" s="694">
        <v>0</v>
      </c>
      <c r="AL75" s="694">
        <v>0</v>
      </c>
      <c r="AM75" s="694">
        <v>0</v>
      </c>
      <c r="AN75" s="694">
        <v>0</v>
      </c>
      <c r="AO75" s="695">
        <v>0</v>
      </c>
      <c r="AP75" s="630"/>
      <c r="AQ75" s="693">
        <v>0</v>
      </c>
      <c r="AR75" s="694">
        <v>0</v>
      </c>
      <c r="AS75" s="694">
        <v>267014</v>
      </c>
      <c r="AT75" s="694">
        <v>267014</v>
      </c>
      <c r="AU75" s="694">
        <v>250925</v>
      </c>
      <c r="AV75" s="694">
        <v>196020</v>
      </c>
      <c r="AW75" s="694">
        <v>196020</v>
      </c>
      <c r="AX75" s="694">
        <v>196020</v>
      </c>
      <c r="AY75" s="694">
        <v>196020</v>
      </c>
      <c r="AZ75" s="694">
        <v>195789</v>
      </c>
      <c r="BA75" s="694">
        <v>164648</v>
      </c>
      <c r="BB75" s="694">
        <v>164648</v>
      </c>
      <c r="BC75" s="694">
        <v>143270</v>
      </c>
      <c r="BD75" s="694">
        <v>92109</v>
      </c>
      <c r="BE75" s="694">
        <v>92109</v>
      </c>
      <c r="BF75" s="694">
        <v>87248</v>
      </c>
      <c r="BG75" s="694">
        <v>87248</v>
      </c>
      <c r="BH75" s="694">
        <v>86624</v>
      </c>
      <c r="BI75" s="694">
        <v>74771</v>
      </c>
      <c r="BJ75" s="694">
        <v>43889</v>
      </c>
      <c r="BK75" s="694">
        <v>43889</v>
      </c>
      <c r="BL75" s="694">
        <v>43889</v>
      </c>
      <c r="BM75" s="694">
        <v>0</v>
      </c>
      <c r="BN75" s="694">
        <v>0</v>
      </c>
      <c r="BO75" s="694">
        <v>0</v>
      </c>
      <c r="BP75" s="694">
        <v>0</v>
      </c>
      <c r="BQ75" s="694">
        <v>0</v>
      </c>
      <c r="BR75" s="694">
        <v>0</v>
      </c>
      <c r="BS75" s="694">
        <v>0</v>
      </c>
      <c r="BT75" s="695">
        <v>0</v>
      </c>
    </row>
    <row r="76" spans="2:73">
      <c r="B76" s="689" t="s">
        <v>209</v>
      </c>
      <c r="C76" s="689" t="s">
        <v>946</v>
      </c>
      <c r="D76" s="689" t="s">
        <v>14</v>
      </c>
      <c r="E76" s="689" t="s">
        <v>947</v>
      </c>
      <c r="F76" s="689" t="s">
        <v>29</v>
      </c>
      <c r="G76" s="689" t="s">
        <v>948</v>
      </c>
      <c r="H76" s="689">
        <v>2013</v>
      </c>
      <c r="I76" s="641" t="s">
        <v>580</v>
      </c>
      <c r="J76" s="641" t="s">
        <v>596</v>
      </c>
      <c r="K76" s="630"/>
      <c r="L76" s="693">
        <v>0</v>
      </c>
      <c r="M76" s="694">
        <v>0</v>
      </c>
      <c r="N76" s="694">
        <v>165</v>
      </c>
      <c r="O76" s="694">
        <v>163</v>
      </c>
      <c r="P76" s="694">
        <v>161</v>
      </c>
      <c r="Q76" s="694">
        <v>154</v>
      </c>
      <c r="R76" s="694">
        <v>151</v>
      </c>
      <c r="S76" s="694">
        <v>149</v>
      </c>
      <c r="T76" s="694">
        <v>147</v>
      </c>
      <c r="U76" s="694">
        <v>147</v>
      </c>
      <c r="V76" s="694">
        <v>119</v>
      </c>
      <c r="W76" s="694">
        <v>111</v>
      </c>
      <c r="X76" s="694">
        <v>99</v>
      </c>
      <c r="Y76" s="694">
        <v>99</v>
      </c>
      <c r="Z76" s="694">
        <v>98</v>
      </c>
      <c r="AA76" s="694">
        <v>98</v>
      </c>
      <c r="AB76" s="694">
        <v>58</v>
      </c>
      <c r="AC76" s="694">
        <v>54</v>
      </c>
      <c r="AD76" s="694">
        <v>54</v>
      </c>
      <c r="AE76" s="694">
        <v>54</v>
      </c>
      <c r="AF76" s="694">
        <v>54</v>
      </c>
      <c r="AG76" s="694">
        <v>54</v>
      </c>
      <c r="AH76" s="694">
        <v>11</v>
      </c>
      <c r="AI76" s="694">
        <v>0</v>
      </c>
      <c r="AJ76" s="694">
        <v>0</v>
      </c>
      <c r="AK76" s="694">
        <v>0</v>
      </c>
      <c r="AL76" s="694">
        <v>0</v>
      </c>
      <c r="AM76" s="694">
        <v>0</v>
      </c>
      <c r="AN76" s="694">
        <v>0</v>
      </c>
      <c r="AO76" s="695">
        <v>0</v>
      </c>
      <c r="AP76" s="630"/>
      <c r="AQ76" s="693">
        <v>0</v>
      </c>
      <c r="AR76" s="694">
        <v>0</v>
      </c>
      <c r="AS76" s="694">
        <v>1567966</v>
      </c>
      <c r="AT76" s="694">
        <v>1524270</v>
      </c>
      <c r="AU76" s="694">
        <v>1488069</v>
      </c>
      <c r="AV76" s="694">
        <v>1358701</v>
      </c>
      <c r="AW76" s="694">
        <v>1295073</v>
      </c>
      <c r="AX76" s="694">
        <v>1250307</v>
      </c>
      <c r="AY76" s="694">
        <v>1208856</v>
      </c>
      <c r="AZ76" s="694">
        <v>1208102</v>
      </c>
      <c r="BA76" s="694">
        <v>681016</v>
      </c>
      <c r="BB76" s="694">
        <v>673843</v>
      </c>
      <c r="BC76" s="694">
        <v>544461</v>
      </c>
      <c r="BD76" s="694">
        <v>539274</v>
      </c>
      <c r="BE76" s="694">
        <v>535000</v>
      </c>
      <c r="BF76" s="694">
        <v>535000</v>
      </c>
      <c r="BG76" s="694">
        <v>219910</v>
      </c>
      <c r="BH76" s="694">
        <v>188202</v>
      </c>
      <c r="BI76" s="694">
        <v>188202</v>
      </c>
      <c r="BJ76" s="694">
        <v>188202</v>
      </c>
      <c r="BK76" s="694">
        <v>188202</v>
      </c>
      <c r="BL76" s="694">
        <v>188202</v>
      </c>
      <c r="BM76" s="694">
        <v>79553</v>
      </c>
      <c r="BN76" s="694">
        <v>0</v>
      </c>
      <c r="BO76" s="694">
        <v>0</v>
      </c>
      <c r="BP76" s="694">
        <v>0</v>
      </c>
      <c r="BQ76" s="694">
        <v>0</v>
      </c>
      <c r="BR76" s="694">
        <v>0</v>
      </c>
      <c r="BS76" s="694">
        <v>0</v>
      </c>
      <c r="BT76" s="695">
        <v>0</v>
      </c>
    </row>
    <row r="77" spans="2:73">
      <c r="B77" s="689" t="s">
        <v>209</v>
      </c>
      <c r="C77" s="689" t="s">
        <v>946</v>
      </c>
      <c r="D77" s="689" t="s">
        <v>973</v>
      </c>
      <c r="E77" s="689" t="s">
        <v>947</v>
      </c>
      <c r="F77" s="689" t="s">
        <v>29</v>
      </c>
      <c r="G77" s="689" t="s">
        <v>948</v>
      </c>
      <c r="H77" s="689">
        <v>2013</v>
      </c>
      <c r="I77" s="641" t="s">
        <v>580</v>
      </c>
      <c r="J77" s="641" t="s">
        <v>596</v>
      </c>
      <c r="K77" s="630"/>
      <c r="L77" s="693">
        <v>0</v>
      </c>
      <c r="M77" s="694">
        <v>0</v>
      </c>
      <c r="N77" s="694">
        <v>354</v>
      </c>
      <c r="O77" s="694">
        <v>354</v>
      </c>
      <c r="P77" s="694">
        <v>354</v>
      </c>
      <c r="Q77" s="694">
        <v>354</v>
      </c>
      <c r="R77" s="694">
        <v>354</v>
      </c>
      <c r="S77" s="694">
        <v>354</v>
      </c>
      <c r="T77" s="694">
        <v>354</v>
      </c>
      <c r="U77" s="694">
        <v>354</v>
      </c>
      <c r="V77" s="694">
        <v>354</v>
      </c>
      <c r="W77" s="694">
        <v>354</v>
      </c>
      <c r="X77" s="694">
        <v>354</v>
      </c>
      <c r="Y77" s="694">
        <v>354</v>
      </c>
      <c r="Z77" s="694">
        <v>354</v>
      </c>
      <c r="AA77" s="694">
        <v>354</v>
      </c>
      <c r="AB77" s="694">
        <v>354</v>
      </c>
      <c r="AC77" s="694">
        <v>354</v>
      </c>
      <c r="AD77" s="694">
        <v>354</v>
      </c>
      <c r="AE77" s="694">
        <v>354</v>
      </c>
      <c r="AF77" s="694">
        <v>249</v>
      </c>
      <c r="AG77" s="694">
        <v>0</v>
      </c>
      <c r="AH77" s="694">
        <v>0</v>
      </c>
      <c r="AI77" s="694">
        <v>0</v>
      </c>
      <c r="AJ77" s="694">
        <v>0</v>
      </c>
      <c r="AK77" s="694">
        <v>0</v>
      </c>
      <c r="AL77" s="694">
        <v>0</v>
      </c>
      <c r="AM77" s="694">
        <v>0</v>
      </c>
      <c r="AN77" s="694">
        <v>0</v>
      </c>
      <c r="AO77" s="695">
        <v>0</v>
      </c>
      <c r="AP77" s="630"/>
      <c r="AQ77" s="693">
        <v>0</v>
      </c>
      <c r="AR77" s="694">
        <v>0</v>
      </c>
      <c r="AS77" s="694">
        <v>576778</v>
      </c>
      <c r="AT77" s="694">
        <v>576778</v>
      </c>
      <c r="AU77" s="694">
        <v>576778</v>
      </c>
      <c r="AV77" s="694">
        <v>576778</v>
      </c>
      <c r="AW77" s="694">
        <v>576778</v>
      </c>
      <c r="AX77" s="694">
        <v>576778</v>
      </c>
      <c r="AY77" s="694">
        <v>576778</v>
      </c>
      <c r="AZ77" s="694">
        <v>576778</v>
      </c>
      <c r="BA77" s="694">
        <v>576778</v>
      </c>
      <c r="BB77" s="694">
        <v>576778</v>
      </c>
      <c r="BC77" s="694">
        <v>576778</v>
      </c>
      <c r="BD77" s="694">
        <v>576778</v>
      </c>
      <c r="BE77" s="694">
        <v>576778</v>
      </c>
      <c r="BF77" s="694">
        <v>576778</v>
      </c>
      <c r="BG77" s="694">
        <v>576778</v>
      </c>
      <c r="BH77" s="694">
        <v>576778</v>
      </c>
      <c r="BI77" s="694">
        <v>576778</v>
      </c>
      <c r="BJ77" s="694">
        <v>576778</v>
      </c>
      <c r="BK77" s="694">
        <v>482982</v>
      </c>
      <c r="BL77" s="694">
        <v>0</v>
      </c>
      <c r="BM77" s="694">
        <v>0</v>
      </c>
      <c r="BN77" s="694">
        <v>0</v>
      </c>
      <c r="BO77" s="694">
        <v>0</v>
      </c>
      <c r="BP77" s="694">
        <v>0</v>
      </c>
      <c r="BQ77" s="694">
        <v>0</v>
      </c>
      <c r="BR77" s="694">
        <v>0</v>
      </c>
      <c r="BS77" s="694">
        <v>0</v>
      </c>
      <c r="BT77" s="695">
        <v>0</v>
      </c>
    </row>
    <row r="78" spans="2:73" ht="15.75">
      <c r="B78" s="689" t="s">
        <v>209</v>
      </c>
      <c r="C78" s="689" t="s">
        <v>946</v>
      </c>
      <c r="D78" s="689" t="s">
        <v>968</v>
      </c>
      <c r="E78" s="689" t="s">
        <v>947</v>
      </c>
      <c r="F78" s="689" t="s">
        <v>29</v>
      </c>
      <c r="G78" s="689" t="s">
        <v>950</v>
      </c>
      <c r="H78" s="689">
        <v>2013</v>
      </c>
      <c r="I78" s="641" t="s">
        <v>580</v>
      </c>
      <c r="J78" s="641" t="s">
        <v>596</v>
      </c>
      <c r="K78" s="630"/>
      <c r="L78" s="693">
        <v>0</v>
      </c>
      <c r="M78" s="694">
        <v>0</v>
      </c>
      <c r="N78" s="694">
        <v>787</v>
      </c>
      <c r="O78" s="694">
        <v>0</v>
      </c>
      <c r="P78" s="694">
        <v>0</v>
      </c>
      <c r="Q78" s="694">
        <v>0</v>
      </c>
      <c r="R78" s="694">
        <v>0</v>
      </c>
      <c r="S78" s="694">
        <v>0</v>
      </c>
      <c r="T78" s="694">
        <v>0</v>
      </c>
      <c r="U78" s="694">
        <v>0</v>
      </c>
      <c r="V78" s="694">
        <v>0</v>
      </c>
      <c r="W78" s="694">
        <v>0</v>
      </c>
      <c r="X78" s="694">
        <v>0</v>
      </c>
      <c r="Y78" s="694">
        <v>0</v>
      </c>
      <c r="Z78" s="694">
        <v>0</v>
      </c>
      <c r="AA78" s="694">
        <v>0</v>
      </c>
      <c r="AB78" s="694">
        <v>0</v>
      </c>
      <c r="AC78" s="694">
        <v>0</v>
      </c>
      <c r="AD78" s="694">
        <v>0</v>
      </c>
      <c r="AE78" s="694">
        <v>0</v>
      </c>
      <c r="AF78" s="694">
        <v>0</v>
      </c>
      <c r="AG78" s="694">
        <v>0</v>
      </c>
      <c r="AH78" s="694">
        <v>0</v>
      </c>
      <c r="AI78" s="694">
        <v>0</v>
      </c>
      <c r="AJ78" s="694">
        <v>0</v>
      </c>
      <c r="AK78" s="694">
        <v>0</v>
      </c>
      <c r="AL78" s="694">
        <v>0</v>
      </c>
      <c r="AM78" s="694">
        <v>0</v>
      </c>
      <c r="AN78" s="694">
        <v>0</v>
      </c>
      <c r="AO78" s="695">
        <v>0</v>
      </c>
      <c r="AP78" s="630"/>
      <c r="AQ78" s="693">
        <v>0</v>
      </c>
      <c r="AR78" s="694">
        <v>0</v>
      </c>
      <c r="AS78" s="694">
        <v>4</v>
      </c>
      <c r="AT78" s="694">
        <v>0</v>
      </c>
      <c r="AU78" s="694">
        <v>0</v>
      </c>
      <c r="AV78" s="694">
        <v>0</v>
      </c>
      <c r="AW78" s="694">
        <v>0</v>
      </c>
      <c r="AX78" s="694">
        <v>0</v>
      </c>
      <c r="AY78" s="694">
        <v>0</v>
      </c>
      <c r="AZ78" s="694">
        <v>0</v>
      </c>
      <c r="BA78" s="694">
        <v>0</v>
      </c>
      <c r="BB78" s="694">
        <v>0</v>
      </c>
      <c r="BC78" s="694">
        <v>0</v>
      </c>
      <c r="BD78" s="694">
        <v>0</v>
      </c>
      <c r="BE78" s="694">
        <v>0</v>
      </c>
      <c r="BF78" s="694">
        <v>0</v>
      </c>
      <c r="BG78" s="694">
        <v>0</v>
      </c>
      <c r="BH78" s="694">
        <v>0</v>
      </c>
      <c r="BI78" s="694">
        <v>0</v>
      </c>
      <c r="BJ78" s="694">
        <v>0</v>
      </c>
      <c r="BK78" s="694">
        <v>0</v>
      </c>
      <c r="BL78" s="694">
        <v>0</v>
      </c>
      <c r="BM78" s="694">
        <v>0</v>
      </c>
      <c r="BN78" s="694">
        <v>0</v>
      </c>
      <c r="BO78" s="694">
        <v>0</v>
      </c>
      <c r="BP78" s="694">
        <v>0</v>
      </c>
      <c r="BQ78" s="694">
        <v>0</v>
      </c>
      <c r="BR78" s="694">
        <v>0</v>
      </c>
      <c r="BS78" s="694">
        <v>0</v>
      </c>
      <c r="BT78" s="695">
        <v>0</v>
      </c>
      <c r="BU78" s="165"/>
    </row>
    <row r="79" spans="2:73" ht="15.75">
      <c r="B79" s="689" t="s">
        <v>209</v>
      </c>
      <c r="C79" s="689" t="s">
        <v>946</v>
      </c>
      <c r="D79" s="689" t="s">
        <v>969</v>
      </c>
      <c r="E79" s="689" t="s">
        <v>947</v>
      </c>
      <c r="F79" s="689" t="s">
        <v>29</v>
      </c>
      <c r="G79" s="689" t="s">
        <v>950</v>
      </c>
      <c r="H79" s="689">
        <v>2013</v>
      </c>
      <c r="I79" s="641" t="s">
        <v>580</v>
      </c>
      <c r="J79" s="641" t="s">
        <v>596</v>
      </c>
      <c r="K79" s="630"/>
      <c r="L79" s="693">
        <v>0</v>
      </c>
      <c r="M79" s="694">
        <v>0</v>
      </c>
      <c r="N79" s="694">
        <v>0</v>
      </c>
      <c r="O79" s="694">
        <v>0</v>
      </c>
      <c r="P79" s="694">
        <v>0</v>
      </c>
      <c r="Q79" s="694">
        <v>0</v>
      </c>
      <c r="R79" s="694">
        <v>0</v>
      </c>
      <c r="S79" s="694">
        <v>0</v>
      </c>
      <c r="T79" s="694">
        <v>0</v>
      </c>
      <c r="U79" s="694">
        <v>0</v>
      </c>
      <c r="V79" s="694">
        <v>0</v>
      </c>
      <c r="W79" s="694">
        <v>0</v>
      </c>
      <c r="X79" s="694">
        <v>0</v>
      </c>
      <c r="Y79" s="694">
        <v>0</v>
      </c>
      <c r="Z79" s="694">
        <v>0</v>
      </c>
      <c r="AA79" s="694">
        <v>0</v>
      </c>
      <c r="AB79" s="694">
        <v>0</v>
      </c>
      <c r="AC79" s="694">
        <v>0</v>
      </c>
      <c r="AD79" s="694">
        <v>0</v>
      </c>
      <c r="AE79" s="694">
        <v>0</v>
      </c>
      <c r="AF79" s="694">
        <v>0</v>
      </c>
      <c r="AG79" s="694">
        <v>0</v>
      </c>
      <c r="AH79" s="694">
        <v>0</v>
      </c>
      <c r="AI79" s="694">
        <v>0</v>
      </c>
      <c r="AJ79" s="694">
        <v>0</v>
      </c>
      <c r="AK79" s="694">
        <v>0</v>
      </c>
      <c r="AL79" s="694">
        <v>0</v>
      </c>
      <c r="AM79" s="694">
        <v>0</v>
      </c>
      <c r="AN79" s="694">
        <v>0</v>
      </c>
      <c r="AO79" s="695">
        <v>0</v>
      </c>
      <c r="AP79" s="630"/>
      <c r="AQ79" s="693">
        <v>0</v>
      </c>
      <c r="AR79" s="694">
        <v>0</v>
      </c>
      <c r="AS79" s="694" t="s">
        <v>952</v>
      </c>
      <c r="AT79" s="694">
        <v>0</v>
      </c>
      <c r="AU79" s="694">
        <v>0</v>
      </c>
      <c r="AV79" s="694">
        <v>0</v>
      </c>
      <c r="AW79" s="694">
        <v>0</v>
      </c>
      <c r="AX79" s="694">
        <v>0</v>
      </c>
      <c r="AY79" s="694">
        <v>0</v>
      </c>
      <c r="AZ79" s="694">
        <v>0</v>
      </c>
      <c r="BA79" s="694">
        <v>0</v>
      </c>
      <c r="BB79" s="694">
        <v>0</v>
      </c>
      <c r="BC79" s="694">
        <v>0</v>
      </c>
      <c r="BD79" s="694">
        <v>0</v>
      </c>
      <c r="BE79" s="694">
        <v>0</v>
      </c>
      <c r="BF79" s="694">
        <v>0</v>
      </c>
      <c r="BG79" s="694">
        <v>0</v>
      </c>
      <c r="BH79" s="694">
        <v>0</v>
      </c>
      <c r="BI79" s="694">
        <v>0</v>
      </c>
      <c r="BJ79" s="694">
        <v>0</v>
      </c>
      <c r="BK79" s="694">
        <v>0</v>
      </c>
      <c r="BL79" s="694">
        <v>0</v>
      </c>
      <c r="BM79" s="694">
        <v>0</v>
      </c>
      <c r="BN79" s="694">
        <v>0</v>
      </c>
      <c r="BO79" s="694">
        <v>0</v>
      </c>
      <c r="BP79" s="694">
        <v>0</v>
      </c>
      <c r="BQ79" s="694">
        <v>0</v>
      </c>
      <c r="BR79" s="694">
        <v>0</v>
      </c>
      <c r="BS79" s="694">
        <v>0</v>
      </c>
      <c r="BT79" s="695">
        <v>0</v>
      </c>
      <c r="BU79" s="165"/>
    </row>
    <row r="80" spans="2:73">
      <c r="B80" s="689" t="s">
        <v>209</v>
      </c>
      <c r="C80" s="689" t="s">
        <v>956</v>
      </c>
      <c r="D80" s="689" t="s">
        <v>967</v>
      </c>
      <c r="E80" s="689" t="s">
        <v>947</v>
      </c>
      <c r="F80" s="689" t="s">
        <v>956</v>
      </c>
      <c r="G80" s="689" t="s">
        <v>950</v>
      </c>
      <c r="H80" s="689">
        <v>2013</v>
      </c>
      <c r="I80" s="641" t="s">
        <v>580</v>
      </c>
      <c r="J80" s="641" t="s">
        <v>596</v>
      </c>
      <c r="K80" s="630"/>
      <c r="L80" s="693">
        <v>0</v>
      </c>
      <c r="M80" s="694">
        <v>0</v>
      </c>
      <c r="N80" s="694">
        <v>2917</v>
      </c>
      <c r="O80" s="694">
        <v>0</v>
      </c>
      <c r="P80" s="694">
        <v>0</v>
      </c>
      <c r="Q80" s="694">
        <v>0</v>
      </c>
      <c r="R80" s="694">
        <v>0</v>
      </c>
      <c r="S80" s="694">
        <v>0</v>
      </c>
      <c r="T80" s="694">
        <v>0</v>
      </c>
      <c r="U80" s="694">
        <v>0</v>
      </c>
      <c r="V80" s="694">
        <v>0</v>
      </c>
      <c r="W80" s="694">
        <v>0</v>
      </c>
      <c r="X80" s="694">
        <v>0</v>
      </c>
      <c r="Y80" s="694">
        <v>0</v>
      </c>
      <c r="Z80" s="694">
        <v>0</v>
      </c>
      <c r="AA80" s="694">
        <v>0</v>
      </c>
      <c r="AB80" s="694">
        <v>0</v>
      </c>
      <c r="AC80" s="694">
        <v>0</v>
      </c>
      <c r="AD80" s="694">
        <v>0</v>
      </c>
      <c r="AE80" s="694">
        <v>0</v>
      </c>
      <c r="AF80" s="694">
        <v>0</v>
      </c>
      <c r="AG80" s="694">
        <v>0</v>
      </c>
      <c r="AH80" s="694">
        <v>0</v>
      </c>
      <c r="AI80" s="694">
        <v>0</v>
      </c>
      <c r="AJ80" s="694">
        <v>0</v>
      </c>
      <c r="AK80" s="694">
        <v>0</v>
      </c>
      <c r="AL80" s="694">
        <v>0</v>
      </c>
      <c r="AM80" s="694">
        <v>0</v>
      </c>
      <c r="AN80" s="694">
        <v>0</v>
      </c>
      <c r="AO80" s="695">
        <v>0</v>
      </c>
      <c r="AP80" s="630"/>
      <c r="AQ80" s="693">
        <v>0</v>
      </c>
      <c r="AR80" s="694">
        <v>0</v>
      </c>
      <c r="AS80" s="694">
        <v>87631</v>
      </c>
      <c r="AT80" s="694">
        <v>0</v>
      </c>
      <c r="AU80" s="694">
        <v>0</v>
      </c>
      <c r="AV80" s="694">
        <v>0</v>
      </c>
      <c r="AW80" s="694">
        <v>0</v>
      </c>
      <c r="AX80" s="694">
        <v>0</v>
      </c>
      <c r="AY80" s="694">
        <v>0</v>
      </c>
      <c r="AZ80" s="694">
        <v>0</v>
      </c>
      <c r="BA80" s="694">
        <v>0</v>
      </c>
      <c r="BB80" s="694">
        <v>0</v>
      </c>
      <c r="BC80" s="694">
        <v>0</v>
      </c>
      <c r="BD80" s="694">
        <v>0</v>
      </c>
      <c r="BE80" s="694">
        <v>0</v>
      </c>
      <c r="BF80" s="694">
        <v>0</v>
      </c>
      <c r="BG80" s="694">
        <v>0</v>
      </c>
      <c r="BH80" s="694">
        <v>0</v>
      </c>
      <c r="BI80" s="694">
        <v>0</v>
      </c>
      <c r="BJ80" s="694">
        <v>0</v>
      </c>
      <c r="BK80" s="694">
        <v>0</v>
      </c>
      <c r="BL80" s="694">
        <v>0</v>
      </c>
      <c r="BM80" s="694">
        <v>0</v>
      </c>
      <c r="BN80" s="694">
        <v>0</v>
      </c>
      <c r="BO80" s="694">
        <v>0</v>
      </c>
      <c r="BP80" s="694">
        <v>0</v>
      </c>
      <c r="BQ80" s="694">
        <v>0</v>
      </c>
      <c r="BR80" s="694">
        <v>0</v>
      </c>
      <c r="BS80" s="694">
        <v>0</v>
      </c>
      <c r="BT80" s="695">
        <v>0</v>
      </c>
    </row>
    <row r="81" spans="2:73" ht="15.75">
      <c r="B81" s="689" t="s">
        <v>209</v>
      </c>
      <c r="C81" s="689" t="s">
        <v>956</v>
      </c>
      <c r="D81" s="689" t="s">
        <v>13</v>
      </c>
      <c r="E81" s="689" t="s">
        <v>947</v>
      </c>
      <c r="F81" s="689" t="s">
        <v>956</v>
      </c>
      <c r="G81" s="689" t="s">
        <v>948</v>
      </c>
      <c r="H81" s="689">
        <v>2013</v>
      </c>
      <c r="I81" s="641" t="s">
        <v>580</v>
      </c>
      <c r="J81" s="641" t="s">
        <v>596</v>
      </c>
      <c r="K81" s="630"/>
      <c r="L81" s="693">
        <v>0</v>
      </c>
      <c r="M81" s="694">
        <v>0</v>
      </c>
      <c r="N81" s="694">
        <v>67</v>
      </c>
      <c r="O81" s="694">
        <v>29</v>
      </c>
      <c r="P81" s="694">
        <v>29</v>
      </c>
      <c r="Q81" s="694">
        <v>14</v>
      </c>
      <c r="R81" s="694">
        <v>0</v>
      </c>
      <c r="S81" s="694">
        <v>0</v>
      </c>
      <c r="T81" s="694">
        <v>0</v>
      </c>
      <c r="U81" s="694">
        <v>0</v>
      </c>
      <c r="V81" s="694">
        <v>0</v>
      </c>
      <c r="W81" s="694">
        <v>0</v>
      </c>
      <c r="X81" s="694">
        <v>0</v>
      </c>
      <c r="Y81" s="694">
        <v>0</v>
      </c>
      <c r="Z81" s="694">
        <v>0</v>
      </c>
      <c r="AA81" s="694">
        <v>0</v>
      </c>
      <c r="AB81" s="694">
        <v>0</v>
      </c>
      <c r="AC81" s="694">
        <v>0</v>
      </c>
      <c r="AD81" s="694">
        <v>0</v>
      </c>
      <c r="AE81" s="694">
        <v>0</v>
      </c>
      <c r="AF81" s="694">
        <v>0</v>
      </c>
      <c r="AG81" s="694">
        <v>0</v>
      </c>
      <c r="AH81" s="694">
        <v>0</v>
      </c>
      <c r="AI81" s="694">
        <v>0</v>
      </c>
      <c r="AJ81" s="694">
        <v>0</v>
      </c>
      <c r="AK81" s="694">
        <v>0</v>
      </c>
      <c r="AL81" s="694">
        <v>0</v>
      </c>
      <c r="AM81" s="694">
        <v>0</v>
      </c>
      <c r="AN81" s="694">
        <v>0</v>
      </c>
      <c r="AO81" s="695">
        <v>0</v>
      </c>
      <c r="AP81" s="630"/>
      <c r="AQ81" s="693">
        <v>0</v>
      </c>
      <c r="AR81" s="694">
        <v>0</v>
      </c>
      <c r="AS81" s="694">
        <v>625401</v>
      </c>
      <c r="AT81" s="694">
        <v>175608</v>
      </c>
      <c r="AU81" s="694">
        <v>175608</v>
      </c>
      <c r="AV81" s="694">
        <v>59778</v>
      </c>
      <c r="AW81" s="694">
        <v>0</v>
      </c>
      <c r="AX81" s="694">
        <v>0</v>
      </c>
      <c r="AY81" s="694">
        <v>0</v>
      </c>
      <c r="AZ81" s="694">
        <v>0</v>
      </c>
      <c r="BA81" s="694">
        <v>0</v>
      </c>
      <c r="BB81" s="694">
        <v>0</v>
      </c>
      <c r="BC81" s="694">
        <v>0</v>
      </c>
      <c r="BD81" s="694">
        <v>0</v>
      </c>
      <c r="BE81" s="694">
        <v>0</v>
      </c>
      <c r="BF81" s="694">
        <v>0</v>
      </c>
      <c r="BG81" s="694">
        <v>0</v>
      </c>
      <c r="BH81" s="694">
        <v>0</v>
      </c>
      <c r="BI81" s="694">
        <v>0</v>
      </c>
      <c r="BJ81" s="694">
        <v>0</v>
      </c>
      <c r="BK81" s="694">
        <v>0</v>
      </c>
      <c r="BL81" s="694">
        <v>0</v>
      </c>
      <c r="BM81" s="694">
        <v>0</v>
      </c>
      <c r="BN81" s="694">
        <v>0</v>
      </c>
      <c r="BO81" s="694">
        <v>0</v>
      </c>
      <c r="BP81" s="694">
        <v>0</v>
      </c>
      <c r="BQ81" s="694">
        <v>0</v>
      </c>
      <c r="BR81" s="694">
        <v>0</v>
      </c>
      <c r="BS81" s="694">
        <v>0</v>
      </c>
      <c r="BT81" s="695">
        <v>0</v>
      </c>
      <c r="BU81" s="165"/>
    </row>
    <row r="82" spans="2:73" ht="15.75">
      <c r="B82" s="689" t="s">
        <v>209</v>
      </c>
      <c r="C82" s="689" t="s">
        <v>974</v>
      </c>
      <c r="D82" s="689" t="s">
        <v>975</v>
      </c>
      <c r="E82" s="689" t="s">
        <v>947</v>
      </c>
      <c r="F82" s="689" t="s">
        <v>955</v>
      </c>
      <c r="G82" s="689" t="s">
        <v>948</v>
      </c>
      <c r="H82" s="689">
        <v>2013</v>
      </c>
      <c r="I82" s="641" t="s">
        <v>580</v>
      </c>
      <c r="J82" s="641" t="s">
        <v>596</v>
      </c>
      <c r="K82" s="630"/>
      <c r="L82" s="693">
        <v>0</v>
      </c>
      <c r="M82" s="694">
        <v>0</v>
      </c>
      <c r="N82" s="694">
        <v>191</v>
      </c>
      <c r="O82" s="694">
        <v>191</v>
      </c>
      <c r="P82" s="694">
        <v>191</v>
      </c>
      <c r="Q82" s="694">
        <v>191</v>
      </c>
      <c r="R82" s="694">
        <v>191</v>
      </c>
      <c r="S82" s="694">
        <v>191</v>
      </c>
      <c r="T82" s="694">
        <v>191</v>
      </c>
      <c r="U82" s="694">
        <v>191</v>
      </c>
      <c r="V82" s="694">
        <v>191</v>
      </c>
      <c r="W82" s="694">
        <v>191</v>
      </c>
      <c r="X82" s="694">
        <v>191</v>
      </c>
      <c r="Y82" s="694">
        <v>191</v>
      </c>
      <c r="Z82" s="694">
        <v>0</v>
      </c>
      <c r="AA82" s="694">
        <v>0</v>
      </c>
      <c r="AB82" s="694">
        <v>0</v>
      </c>
      <c r="AC82" s="694">
        <v>0</v>
      </c>
      <c r="AD82" s="694">
        <v>0</v>
      </c>
      <c r="AE82" s="694">
        <v>0</v>
      </c>
      <c r="AF82" s="694">
        <v>0</v>
      </c>
      <c r="AG82" s="694">
        <v>0</v>
      </c>
      <c r="AH82" s="694">
        <v>0</v>
      </c>
      <c r="AI82" s="694">
        <v>0</v>
      </c>
      <c r="AJ82" s="694">
        <v>0</v>
      </c>
      <c r="AK82" s="694">
        <v>0</v>
      </c>
      <c r="AL82" s="694">
        <v>0</v>
      </c>
      <c r="AM82" s="694">
        <v>0</v>
      </c>
      <c r="AN82" s="694">
        <v>0</v>
      </c>
      <c r="AO82" s="695">
        <v>0</v>
      </c>
      <c r="AP82" s="630"/>
      <c r="AQ82" s="693">
        <v>0</v>
      </c>
      <c r="AR82" s="694">
        <v>0</v>
      </c>
      <c r="AS82" s="694">
        <v>566746</v>
      </c>
      <c r="AT82" s="694">
        <v>566746</v>
      </c>
      <c r="AU82" s="694">
        <v>566746</v>
      </c>
      <c r="AV82" s="694">
        <v>566746</v>
      </c>
      <c r="AW82" s="694">
        <v>566746</v>
      </c>
      <c r="AX82" s="694">
        <v>566746</v>
      </c>
      <c r="AY82" s="694">
        <v>566746</v>
      </c>
      <c r="AZ82" s="694">
        <v>566746</v>
      </c>
      <c r="BA82" s="694">
        <v>566746</v>
      </c>
      <c r="BB82" s="694">
        <v>566746</v>
      </c>
      <c r="BC82" s="694">
        <v>566746</v>
      </c>
      <c r="BD82" s="694">
        <v>566746</v>
      </c>
      <c r="BE82" s="694">
        <v>0</v>
      </c>
      <c r="BF82" s="694">
        <v>0</v>
      </c>
      <c r="BG82" s="694">
        <v>0</v>
      </c>
      <c r="BH82" s="694">
        <v>0</v>
      </c>
      <c r="BI82" s="694">
        <v>0</v>
      </c>
      <c r="BJ82" s="694">
        <v>0</v>
      </c>
      <c r="BK82" s="694">
        <v>0</v>
      </c>
      <c r="BL82" s="694">
        <v>0</v>
      </c>
      <c r="BM82" s="694">
        <v>0</v>
      </c>
      <c r="BN82" s="694">
        <v>0</v>
      </c>
      <c r="BO82" s="694">
        <v>0</v>
      </c>
      <c r="BP82" s="694">
        <v>0</v>
      </c>
      <c r="BQ82" s="694">
        <v>0</v>
      </c>
      <c r="BR82" s="694">
        <v>0</v>
      </c>
      <c r="BS82" s="694">
        <v>0</v>
      </c>
      <c r="BT82" s="695">
        <v>0</v>
      </c>
      <c r="BU82" s="165"/>
    </row>
    <row r="83" spans="2:73" ht="15.75">
      <c r="B83" s="689" t="s">
        <v>976</v>
      </c>
      <c r="C83" s="689" t="s">
        <v>953</v>
      </c>
      <c r="D83" s="689" t="s">
        <v>967</v>
      </c>
      <c r="E83" s="689" t="s">
        <v>947</v>
      </c>
      <c r="F83" s="689" t="s">
        <v>955</v>
      </c>
      <c r="G83" s="689" t="s">
        <v>950</v>
      </c>
      <c r="H83" s="689">
        <v>2013</v>
      </c>
      <c r="I83" s="641" t="s">
        <v>580</v>
      </c>
      <c r="J83" s="641" t="s">
        <v>596</v>
      </c>
      <c r="K83" s="630"/>
      <c r="L83" s="693">
        <v>0</v>
      </c>
      <c r="M83" s="694">
        <v>0</v>
      </c>
      <c r="N83" s="694">
        <v>139</v>
      </c>
      <c r="O83" s="694">
        <v>0</v>
      </c>
      <c r="P83" s="694">
        <v>0</v>
      </c>
      <c r="Q83" s="694">
        <v>0</v>
      </c>
      <c r="R83" s="694">
        <v>0</v>
      </c>
      <c r="S83" s="694">
        <v>0</v>
      </c>
      <c r="T83" s="694">
        <v>0</v>
      </c>
      <c r="U83" s="694">
        <v>0</v>
      </c>
      <c r="V83" s="694">
        <v>0</v>
      </c>
      <c r="W83" s="694">
        <v>0</v>
      </c>
      <c r="X83" s="694">
        <v>0</v>
      </c>
      <c r="Y83" s="694">
        <v>0</v>
      </c>
      <c r="Z83" s="694">
        <v>0</v>
      </c>
      <c r="AA83" s="694">
        <v>0</v>
      </c>
      <c r="AB83" s="694">
        <v>0</v>
      </c>
      <c r="AC83" s="694">
        <v>0</v>
      </c>
      <c r="AD83" s="694">
        <v>0</v>
      </c>
      <c r="AE83" s="694">
        <v>0</v>
      </c>
      <c r="AF83" s="694">
        <v>0</v>
      </c>
      <c r="AG83" s="694">
        <v>0</v>
      </c>
      <c r="AH83" s="694">
        <v>0</v>
      </c>
      <c r="AI83" s="694">
        <v>0</v>
      </c>
      <c r="AJ83" s="694">
        <v>0</v>
      </c>
      <c r="AK83" s="694">
        <v>0</v>
      </c>
      <c r="AL83" s="694">
        <v>0</v>
      </c>
      <c r="AM83" s="694">
        <v>0</v>
      </c>
      <c r="AN83" s="694">
        <v>0</v>
      </c>
      <c r="AO83" s="695">
        <v>0</v>
      </c>
      <c r="AP83" s="630"/>
      <c r="AQ83" s="693">
        <v>0</v>
      </c>
      <c r="AR83" s="694">
        <v>0</v>
      </c>
      <c r="AS83" s="694">
        <v>-5471</v>
      </c>
      <c r="AT83" s="694">
        <v>0</v>
      </c>
      <c r="AU83" s="694">
        <v>0</v>
      </c>
      <c r="AV83" s="694">
        <v>0</v>
      </c>
      <c r="AW83" s="694">
        <v>0</v>
      </c>
      <c r="AX83" s="694">
        <v>0</v>
      </c>
      <c r="AY83" s="694">
        <v>0</v>
      </c>
      <c r="AZ83" s="694">
        <v>0</v>
      </c>
      <c r="BA83" s="694">
        <v>0</v>
      </c>
      <c r="BB83" s="694">
        <v>0</v>
      </c>
      <c r="BC83" s="694">
        <v>0</v>
      </c>
      <c r="BD83" s="694">
        <v>0</v>
      </c>
      <c r="BE83" s="694">
        <v>0</v>
      </c>
      <c r="BF83" s="694">
        <v>0</v>
      </c>
      <c r="BG83" s="694">
        <v>0</v>
      </c>
      <c r="BH83" s="694">
        <v>0</v>
      </c>
      <c r="BI83" s="694">
        <v>0</v>
      </c>
      <c r="BJ83" s="694">
        <v>0</v>
      </c>
      <c r="BK83" s="694">
        <v>0</v>
      </c>
      <c r="BL83" s="694">
        <v>0</v>
      </c>
      <c r="BM83" s="694">
        <v>0</v>
      </c>
      <c r="BN83" s="694">
        <v>0</v>
      </c>
      <c r="BO83" s="694">
        <v>0</v>
      </c>
      <c r="BP83" s="694">
        <v>0</v>
      </c>
      <c r="BQ83" s="694">
        <v>0</v>
      </c>
      <c r="BR83" s="694">
        <v>0</v>
      </c>
      <c r="BS83" s="694">
        <v>0</v>
      </c>
      <c r="BT83" s="695">
        <v>0</v>
      </c>
      <c r="BU83" s="165"/>
    </row>
    <row r="84" spans="2:73">
      <c r="B84" s="689" t="s">
        <v>976</v>
      </c>
      <c r="C84" s="689" t="s">
        <v>956</v>
      </c>
      <c r="D84" s="689" t="s">
        <v>967</v>
      </c>
      <c r="E84" s="689" t="s">
        <v>947</v>
      </c>
      <c r="F84" s="689" t="s">
        <v>956</v>
      </c>
      <c r="G84" s="689" t="s">
        <v>950</v>
      </c>
      <c r="H84" s="689">
        <v>2013</v>
      </c>
      <c r="I84" s="641" t="s">
        <v>580</v>
      </c>
      <c r="J84" s="641" t="s">
        <v>596</v>
      </c>
      <c r="K84" s="630"/>
      <c r="L84" s="693">
        <v>0</v>
      </c>
      <c r="M84" s="694">
        <v>0</v>
      </c>
      <c r="N84" s="694">
        <v>224</v>
      </c>
      <c r="O84" s="694">
        <v>0</v>
      </c>
      <c r="P84" s="694">
        <v>0</v>
      </c>
      <c r="Q84" s="694">
        <v>0</v>
      </c>
      <c r="R84" s="694">
        <v>0</v>
      </c>
      <c r="S84" s="694">
        <v>0</v>
      </c>
      <c r="T84" s="694">
        <v>0</v>
      </c>
      <c r="U84" s="694">
        <v>0</v>
      </c>
      <c r="V84" s="694">
        <v>0</v>
      </c>
      <c r="W84" s="694">
        <v>0</v>
      </c>
      <c r="X84" s="694">
        <v>0</v>
      </c>
      <c r="Y84" s="694">
        <v>0</v>
      </c>
      <c r="Z84" s="694">
        <v>0</v>
      </c>
      <c r="AA84" s="694">
        <v>0</v>
      </c>
      <c r="AB84" s="694">
        <v>0</v>
      </c>
      <c r="AC84" s="694">
        <v>0</v>
      </c>
      <c r="AD84" s="694">
        <v>0</v>
      </c>
      <c r="AE84" s="694">
        <v>0</v>
      </c>
      <c r="AF84" s="694">
        <v>0</v>
      </c>
      <c r="AG84" s="694">
        <v>0</v>
      </c>
      <c r="AH84" s="694">
        <v>0</v>
      </c>
      <c r="AI84" s="694">
        <v>0</v>
      </c>
      <c r="AJ84" s="694">
        <v>0</v>
      </c>
      <c r="AK84" s="694">
        <v>0</v>
      </c>
      <c r="AL84" s="694">
        <v>0</v>
      </c>
      <c r="AM84" s="694">
        <v>0</v>
      </c>
      <c r="AN84" s="694">
        <v>0</v>
      </c>
      <c r="AO84" s="695">
        <v>0</v>
      </c>
      <c r="AP84" s="630"/>
      <c r="AQ84" s="693">
        <v>0</v>
      </c>
      <c r="AR84" s="694">
        <v>0</v>
      </c>
      <c r="AS84" s="694">
        <v>8676</v>
      </c>
      <c r="AT84" s="694">
        <v>0</v>
      </c>
      <c r="AU84" s="694">
        <v>0</v>
      </c>
      <c r="AV84" s="694">
        <v>0</v>
      </c>
      <c r="AW84" s="694">
        <v>0</v>
      </c>
      <c r="AX84" s="694">
        <v>0</v>
      </c>
      <c r="AY84" s="694">
        <v>0</v>
      </c>
      <c r="AZ84" s="694">
        <v>0</v>
      </c>
      <c r="BA84" s="694">
        <v>0</v>
      </c>
      <c r="BB84" s="694">
        <v>0</v>
      </c>
      <c r="BC84" s="694">
        <v>0</v>
      </c>
      <c r="BD84" s="694">
        <v>0</v>
      </c>
      <c r="BE84" s="694">
        <v>0</v>
      </c>
      <c r="BF84" s="694">
        <v>0</v>
      </c>
      <c r="BG84" s="694">
        <v>0</v>
      </c>
      <c r="BH84" s="694">
        <v>0</v>
      </c>
      <c r="BI84" s="694">
        <v>0</v>
      </c>
      <c r="BJ84" s="694">
        <v>0</v>
      </c>
      <c r="BK84" s="694">
        <v>0</v>
      </c>
      <c r="BL84" s="694">
        <v>0</v>
      </c>
      <c r="BM84" s="694">
        <v>0</v>
      </c>
      <c r="BN84" s="694">
        <v>0</v>
      </c>
      <c r="BO84" s="694">
        <v>0</v>
      </c>
      <c r="BP84" s="694">
        <v>0</v>
      </c>
      <c r="BQ84" s="694">
        <v>0</v>
      </c>
      <c r="BR84" s="694">
        <v>0</v>
      </c>
      <c r="BS84" s="694">
        <v>0</v>
      </c>
      <c r="BT84" s="695">
        <v>0</v>
      </c>
    </row>
    <row r="85" spans="2:73">
      <c r="B85" s="689" t="s">
        <v>209</v>
      </c>
      <c r="C85" s="689" t="s">
        <v>946</v>
      </c>
      <c r="D85" s="689" t="s">
        <v>1</v>
      </c>
      <c r="E85" s="689" t="s">
        <v>947</v>
      </c>
      <c r="F85" s="689" t="s">
        <v>29</v>
      </c>
      <c r="G85" s="689" t="s">
        <v>948</v>
      </c>
      <c r="H85" s="689">
        <v>2013</v>
      </c>
      <c r="I85" s="641" t="s">
        <v>580</v>
      </c>
      <c r="J85" s="641" t="s">
        <v>596</v>
      </c>
      <c r="K85" s="630"/>
      <c r="L85" s="693">
        <v>0</v>
      </c>
      <c r="M85" s="694">
        <v>0</v>
      </c>
      <c r="N85" s="694">
        <v>0</v>
      </c>
      <c r="O85" s="694">
        <v>0</v>
      </c>
      <c r="P85" s="694">
        <v>0</v>
      </c>
      <c r="Q85" s="694">
        <v>0</v>
      </c>
      <c r="R85" s="694">
        <v>0</v>
      </c>
      <c r="S85" s="694">
        <v>0</v>
      </c>
      <c r="T85" s="694">
        <v>0</v>
      </c>
      <c r="U85" s="694">
        <v>0</v>
      </c>
      <c r="V85" s="694">
        <v>0</v>
      </c>
      <c r="W85" s="694">
        <v>0</v>
      </c>
      <c r="X85" s="694">
        <v>0</v>
      </c>
      <c r="Y85" s="694">
        <v>0</v>
      </c>
      <c r="Z85" s="694">
        <v>0</v>
      </c>
      <c r="AA85" s="694">
        <v>0</v>
      </c>
      <c r="AB85" s="694">
        <v>0</v>
      </c>
      <c r="AC85" s="694">
        <v>0</v>
      </c>
      <c r="AD85" s="694">
        <v>0</v>
      </c>
      <c r="AE85" s="694">
        <v>0</v>
      </c>
      <c r="AF85" s="694">
        <v>0</v>
      </c>
      <c r="AG85" s="694">
        <v>0</v>
      </c>
      <c r="AH85" s="694">
        <v>0</v>
      </c>
      <c r="AI85" s="694">
        <v>0</v>
      </c>
      <c r="AJ85" s="694">
        <v>0</v>
      </c>
      <c r="AK85" s="694">
        <v>0</v>
      </c>
      <c r="AL85" s="694">
        <v>0</v>
      </c>
      <c r="AM85" s="694">
        <v>0</v>
      </c>
      <c r="AN85" s="694">
        <v>0</v>
      </c>
      <c r="AO85" s="695">
        <v>0</v>
      </c>
      <c r="AP85" s="630"/>
      <c r="AQ85" s="693">
        <v>0</v>
      </c>
      <c r="AR85" s="694">
        <v>0</v>
      </c>
      <c r="AS85" s="694">
        <v>95</v>
      </c>
      <c r="AT85" s="694">
        <v>95</v>
      </c>
      <c r="AU85" s="694">
        <v>95</v>
      </c>
      <c r="AV85" s="694">
        <v>95</v>
      </c>
      <c r="AW85" s="694">
        <v>51</v>
      </c>
      <c r="AX85" s="694">
        <v>0</v>
      </c>
      <c r="AY85" s="694">
        <v>0</v>
      </c>
      <c r="AZ85" s="694">
        <v>0</v>
      </c>
      <c r="BA85" s="694">
        <v>0</v>
      </c>
      <c r="BB85" s="694">
        <v>0</v>
      </c>
      <c r="BC85" s="694">
        <v>0</v>
      </c>
      <c r="BD85" s="694">
        <v>0</v>
      </c>
      <c r="BE85" s="694">
        <v>0</v>
      </c>
      <c r="BF85" s="694">
        <v>0</v>
      </c>
      <c r="BG85" s="694">
        <v>0</v>
      </c>
      <c r="BH85" s="694">
        <v>0</v>
      </c>
      <c r="BI85" s="694">
        <v>0</v>
      </c>
      <c r="BJ85" s="694">
        <v>0</v>
      </c>
      <c r="BK85" s="694">
        <v>0</v>
      </c>
      <c r="BL85" s="694">
        <v>0</v>
      </c>
      <c r="BM85" s="694">
        <v>0</v>
      </c>
      <c r="BN85" s="694">
        <v>0</v>
      </c>
      <c r="BO85" s="694">
        <v>0</v>
      </c>
      <c r="BP85" s="694">
        <v>0</v>
      </c>
      <c r="BQ85" s="694">
        <v>0</v>
      </c>
      <c r="BR85" s="694">
        <v>0</v>
      </c>
      <c r="BS85" s="694">
        <v>0</v>
      </c>
      <c r="BT85" s="695">
        <v>0</v>
      </c>
    </row>
    <row r="86" spans="2:73">
      <c r="B86" s="689" t="s">
        <v>209</v>
      </c>
      <c r="C86" s="689" t="s">
        <v>953</v>
      </c>
      <c r="D86" s="689" t="s">
        <v>968</v>
      </c>
      <c r="E86" s="689" t="s">
        <v>947</v>
      </c>
      <c r="F86" s="689" t="s">
        <v>955</v>
      </c>
      <c r="G86" s="689" t="s">
        <v>950</v>
      </c>
      <c r="H86" s="689">
        <v>2013</v>
      </c>
      <c r="I86" s="641" t="s">
        <v>580</v>
      </c>
      <c r="J86" s="641" t="s">
        <v>596</v>
      </c>
      <c r="K86" s="630"/>
      <c r="L86" s="693">
        <v>0</v>
      </c>
      <c r="M86" s="694">
        <v>0</v>
      </c>
      <c r="N86" s="694">
        <v>14</v>
      </c>
      <c r="O86" s="694">
        <v>0</v>
      </c>
      <c r="P86" s="694">
        <v>0</v>
      </c>
      <c r="Q86" s="694">
        <v>0</v>
      </c>
      <c r="R86" s="694">
        <v>0</v>
      </c>
      <c r="S86" s="694">
        <v>0</v>
      </c>
      <c r="T86" s="694">
        <v>0</v>
      </c>
      <c r="U86" s="694">
        <v>0</v>
      </c>
      <c r="V86" s="694">
        <v>0</v>
      </c>
      <c r="W86" s="694">
        <v>0</v>
      </c>
      <c r="X86" s="694">
        <v>0</v>
      </c>
      <c r="Y86" s="694">
        <v>0</v>
      </c>
      <c r="Z86" s="694">
        <v>0</v>
      </c>
      <c r="AA86" s="694">
        <v>0</v>
      </c>
      <c r="AB86" s="694">
        <v>0</v>
      </c>
      <c r="AC86" s="694">
        <v>0</v>
      </c>
      <c r="AD86" s="694">
        <v>0</v>
      </c>
      <c r="AE86" s="694">
        <v>0</v>
      </c>
      <c r="AF86" s="694">
        <v>0</v>
      </c>
      <c r="AG86" s="694">
        <v>0</v>
      </c>
      <c r="AH86" s="694">
        <v>0</v>
      </c>
      <c r="AI86" s="694">
        <v>0</v>
      </c>
      <c r="AJ86" s="694">
        <v>0</v>
      </c>
      <c r="AK86" s="694">
        <v>0</v>
      </c>
      <c r="AL86" s="694">
        <v>0</v>
      </c>
      <c r="AM86" s="694">
        <v>0</v>
      </c>
      <c r="AN86" s="694">
        <v>0</v>
      </c>
      <c r="AO86" s="695">
        <v>0</v>
      </c>
      <c r="AP86" s="630"/>
      <c r="AQ86" s="693">
        <v>0</v>
      </c>
      <c r="AR86" s="694">
        <v>0</v>
      </c>
      <c r="AS86" s="694">
        <v>22</v>
      </c>
      <c r="AT86" s="694">
        <v>0</v>
      </c>
      <c r="AU86" s="694">
        <v>0</v>
      </c>
      <c r="AV86" s="694">
        <v>0</v>
      </c>
      <c r="AW86" s="694">
        <v>0</v>
      </c>
      <c r="AX86" s="694">
        <v>0</v>
      </c>
      <c r="AY86" s="694">
        <v>0</v>
      </c>
      <c r="AZ86" s="694">
        <v>0</v>
      </c>
      <c r="BA86" s="694">
        <v>0</v>
      </c>
      <c r="BB86" s="694">
        <v>0</v>
      </c>
      <c r="BC86" s="694">
        <v>0</v>
      </c>
      <c r="BD86" s="694">
        <v>0</v>
      </c>
      <c r="BE86" s="694">
        <v>0</v>
      </c>
      <c r="BF86" s="694">
        <v>0</v>
      </c>
      <c r="BG86" s="694">
        <v>0</v>
      </c>
      <c r="BH86" s="694">
        <v>0</v>
      </c>
      <c r="BI86" s="694">
        <v>0</v>
      </c>
      <c r="BJ86" s="694">
        <v>0</v>
      </c>
      <c r="BK86" s="694">
        <v>0</v>
      </c>
      <c r="BL86" s="694">
        <v>0</v>
      </c>
      <c r="BM86" s="694">
        <v>0</v>
      </c>
      <c r="BN86" s="694">
        <v>0</v>
      </c>
      <c r="BO86" s="694">
        <v>0</v>
      </c>
      <c r="BP86" s="694">
        <v>0</v>
      </c>
      <c r="BQ86" s="694">
        <v>0</v>
      </c>
      <c r="BR86" s="694">
        <v>0</v>
      </c>
      <c r="BS86" s="694">
        <v>0</v>
      </c>
      <c r="BT86" s="695">
        <v>0</v>
      </c>
    </row>
    <row r="87" spans="2:73">
      <c r="B87" s="689" t="s">
        <v>209</v>
      </c>
      <c r="C87" s="689" t="s">
        <v>946</v>
      </c>
      <c r="D87" s="689" t="s">
        <v>968</v>
      </c>
      <c r="E87" s="689" t="s">
        <v>947</v>
      </c>
      <c r="F87" s="689" t="s">
        <v>29</v>
      </c>
      <c r="G87" s="689" t="s">
        <v>950</v>
      </c>
      <c r="H87" s="689">
        <v>2013</v>
      </c>
      <c r="I87" s="641" t="s">
        <v>580</v>
      </c>
      <c r="J87" s="641" t="s">
        <v>596</v>
      </c>
      <c r="K87" s="630"/>
      <c r="L87" s="693">
        <v>0</v>
      </c>
      <c r="M87" s="694">
        <v>0</v>
      </c>
      <c r="N87" s="694">
        <v>960</v>
      </c>
      <c r="O87" s="694">
        <v>0</v>
      </c>
      <c r="P87" s="694">
        <v>0</v>
      </c>
      <c r="Q87" s="694">
        <v>0</v>
      </c>
      <c r="R87" s="694">
        <v>0</v>
      </c>
      <c r="S87" s="694">
        <v>0</v>
      </c>
      <c r="T87" s="694">
        <v>0</v>
      </c>
      <c r="U87" s="694">
        <v>0</v>
      </c>
      <c r="V87" s="694">
        <v>0</v>
      </c>
      <c r="W87" s="694">
        <v>0</v>
      </c>
      <c r="X87" s="694">
        <v>0</v>
      </c>
      <c r="Y87" s="694">
        <v>0</v>
      </c>
      <c r="Z87" s="694">
        <v>0</v>
      </c>
      <c r="AA87" s="694">
        <v>0</v>
      </c>
      <c r="AB87" s="694">
        <v>0</v>
      </c>
      <c r="AC87" s="694">
        <v>0</v>
      </c>
      <c r="AD87" s="694">
        <v>0</v>
      </c>
      <c r="AE87" s="694">
        <v>0</v>
      </c>
      <c r="AF87" s="694">
        <v>0</v>
      </c>
      <c r="AG87" s="694">
        <v>0</v>
      </c>
      <c r="AH87" s="694">
        <v>0</v>
      </c>
      <c r="AI87" s="694">
        <v>0</v>
      </c>
      <c r="AJ87" s="694">
        <v>0</v>
      </c>
      <c r="AK87" s="694">
        <v>0</v>
      </c>
      <c r="AL87" s="694">
        <v>0</v>
      </c>
      <c r="AM87" s="694">
        <v>0</v>
      </c>
      <c r="AN87" s="694">
        <v>0</v>
      </c>
      <c r="AO87" s="695">
        <v>0</v>
      </c>
      <c r="AP87" s="630"/>
      <c r="AQ87" s="696">
        <v>0</v>
      </c>
      <c r="AR87" s="697">
        <v>0</v>
      </c>
      <c r="AS87" s="697">
        <v>1617</v>
      </c>
      <c r="AT87" s="697">
        <v>0</v>
      </c>
      <c r="AU87" s="697">
        <v>0</v>
      </c>
      <c r="AV87" s="697">
        <v>0</v>
      </c>
      <c r="AW87" s="697">
        <v>0</v>
      </c>
      <c r="AX87" s="697">
        <v>0</v>
      </c>
      <c r="AY87" s="697">
        <v>0</v>
      </c>
      <c r="AZ87" s="697">
        <v>0</v>
      </c>
      <c r="BA87" s="697">
        <v>0</v>
      </c>
      <c r="BB87" s="697">
        <v>0</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89" t="s">
        <v>209</v>
      </c>
      <c r="C88" s="689" t="s">
        <v>946</v>
      </c>
      <c r="D88" s="689" t="s">
        <v>973</v>
      </c>
      <c r="E88" s="689" t="s">
        <v>947</v>
      </c>
      <c r="F88" s="689" t="s">
        <v>29</v>
      </c>
      <c r="G88" s="689" t="s">
        <v>948</v>
      </c>
      <c r="H88" s="689">
        <v>2012</v>
      </c>
      <c r="I88" s="641" t="s">
        <v>580</v>
      </c>
      <c r="J88" s="641" t="s">
        <v>589</v>
      </c>
      <c r="K88" s="630"/>
      <c r="L88" s="693">
        <v>0</v>
      </c>
      <c r="M88" s="694">
        <v>0</v>
      </c>
      <c r="N88" s="694">
        <v>0</v>
      </c>
      <c r="O88" s="694">
        <v>0</v>
      </c>
      <c r="P88" s="694">
        <v>0</v>
      </c>
      <c r="Q88" s="694">
        <v>0</v>
      </c>
      <c r="R88" s="694">
        <v>0</v>
      </c>
      <c r="S88" s="694">
        <v>0</v>
      </c>
      <c r="T88" s="694">
        <v>0</v>
      </c>
      <c r="U88" s="694">
        <v>0</v>
      </c>
      <c r="V88" s="694">
        <v>0</v>
      </c>
      <c r="W88" s="694">
        <v>0</v>
      </c>
      <c r="X88" s="694">
        <v>0</v>
      </c>
      <c r="Y88" s="694">
        <v>0</v>
      </c>
      <c r="Z88" s="694">
        <v>0</v>
      </c>
      <c r="AA88" s="694">
        <v>0</v>
      </c>
      <c r="AB88" s="694">
        <v>0</v>
      </c>
      <c r="AC88" s="694">
        <v>0</v>
      </c>
      <c r="AD88" s="694">
        <v>0</v>
      </c>
      <c r="AE88" s="694">
        <v>0</v>
      </c>
      <c r="AF88" s="694">
        <v>0</v>
      </c>
      <c r="AG88" s="694">
        <v>0</v>
      </c>
      <c r="AH88" s="694">
        <v>0</v>
      </c>
      <c r="AI88" s="694">
        <v>0</v>
      </c>
      <c r="AJ88" s="694">
        <v>0</v>
      </c>
      <c r="AK88" s="694">
        <v>0</v>
      </c>
      <c r="AL88" s="694">
        <v>0</v>
      </c>
      <c r="AM88" s="694">
        <v>0</v>
      </c>
      <c r="AN88" s="694">
        <v>0</v>
      </c>
      <c r="AO88" s="695">
        <v>0</v>
      </c>
      <c r="AP88" s="630"/>
      <c r="AQ88" s="690">
        <v>0</v>
      </c>
      <c r="AR88" s="691">
        <v>129</v>
      </c>
      <c r="AS88" s="691">
        <v>129</v>
      </c>
      <c r="AT88" s="691">
        <v>129</v>
      </c>
      <c r="AU88" s="691">
        <v>129</v>
      </c>
      <c r="AV88" s="691">
        <v>129</v>
      </c>
      <c r="AW88" s="691">
        <v>129</v>
      </c>
      <c r="AX88" s="691">
        <v>129</v>
      </c>
      <c r="AY88" s="691">
        <v>129</v>
      </c>
      <c r="AZ88" s="691">
        <v>129</v>
      </c>
      <c r="BA88" s="691">
        <v>129</v>
      </c>
      <c r="BB88" s="691">
        <v>129</v>
      </c>
      <c r="BC88" s="691">
        <v>129</v>
      </c>
      <c r="BD88" s="691">
        <v>129</v>
      </c>
      <c r="BE88" s="691">
        <v>129</v>
      </c>
      <c r="BF88" s="691">
        <v>129</v>
      </c>
      <c r="BG88" s="691">
        <v>129</v>
      </c>
      <c r="BH88" s="691">
        <v>129</v>
      </c>
      <c r="BI88" s="691">
        <v>129</v>
      </c>
      <c r="BJ88" s="691">
        <v>120</v>
      </c>
      <c r="BK88" s="691">
        <v>0</v>
      </c>
      <c r="BL88" s="691">
        <v>0</v>
      </c>
      <c r="BM88" s="691">
        <v>0</v>
      </c>
      <c r="BN88" s="691">
        <v>0</v>
      </c>
      <c r="BO88" s="691">
        <v>0</v>
      </c>
      <c r="BP88" s="691">
        <v>0</v>
      </c>
      <c r="BQ88" s="691">
        <v>0</v>
      </c>
      <c r="BR88" s="691">
        <v>0</v>
      </c>
      <c r="BS88" s="691">
        <v>0</v>
      </c>
      <c r="BT88" s="692">
        <v>0</v>
      </c>
    </row>
    <row r="89" spans="2:73">
      <c r="B89" s="689" t="s">
        <v>209</v>
      </c>
      <c r="C89" s="689" t="s">
        <v>946</v>
      </c>
      <c r="D89" s="689" t="s">
        <v>973</v>
      </c>
      <c r="E89" s="689" t="s">
        <v>947</v>
      </c>
      <c r="F89" s="689" t="s">
        <v>29</v>
      </c>
      <c r="G89" s="689" t="s">
        <v>948</v>
      </c>
      <c r="H89" s="689">
        <v>2012</v>
      </c>
      <c r="I89" s="641" t="s">
        <v>580</v>
      </c>
      <c r="J89" s="641" t="s">
        <v>589</v>
      </c>
      <c r="K89" s="630"/>
      <c r="L89" s="693">
        <v>0</v>
      </c>
      <c r="M89" s="694">
        <v>6</v>
      </c>
      <c r="N89" s="694">
        <v>6</v>
      </c>
      <c r="O89" s="694">
        <v>6</v>
      </c>
      <c r="P89" s="694">
        <v>6</v>
      </c>
      <c r="Q89" s="694">
        <v>6</v>
      </c>
      <c r="R89" s="694">
        <v>6</v>
      </c>
      <c r="S89" s="694">
        <v>6</v>
      </c>
      <c r="T89" s="694">
        <v>6</v>
      </c>
      <c r="U89" s="694">
        <v>6</v>
      </c>
      <c r="V89" s="694">
        <v>6</v>
      </c>
      <c r="W89" s="694">
        <v>6</v>
      </c>
      <c r="X89" s="694">
        <v>6</v>
      </c>
      <c r="Y89" s="694">
        <v>6</v>
      </c>
      <c r="Z89" s="694">
        <v>6</v>
      </c>
      <c r="AA89" s="694">
        <v>6</v>
      </c>
      <c r="AB89" s="694">
        <v>6</v>
      </c>
      <c r="AC89" s="694">
        <v>6</v>
      </c>
      <c r="AD89" s="694">
        <v>6</v>
      </c>
      <c r="AE89" s="694">
        <v>6</v>
      </c>
      <c r="AF89" s="694">
        <v>5</v>
      </c>
      <c r="AG89" s="694">
        <v>0</v>
      </c>
      <c r="AH89" s="694">
        <v>0</v>
      </c>
      <c r="AI89" s="694">
        <v>0</v>
      </c>
      <c r="AJ89" s="694">
        <v>0</v>
      </c>
      <c r="AK89" s="694">
        <v>0</v>
      </c>
      <c r="AL89" s="694">
        <v>0</v>
      </c>
      <c r="AM89" s="694">
        <v>0</v>
      </c>
      <c r="AN89" s="694">
        <v>0</v>
      </c>
      <c r="AO89" s="695">
        <v>0</v>
      </c>
      <c r="AP89" s="630"/>
      <c r="AQ89" s="693">
        <v>0</v>
      </c>
      <c r="AR89" s="694">
        <v>11950</v>
      </c>
      <c r="AS89" s="694">
        <v>11950</v>
      </c>
      <c r="AT89" s="694">
        <v>11950</v>
      </c>
      <c r="AU89" s="694">
        <v>11950</v>
      </c>
      <c r="AV89" s="694">
        <v>11950</v>
      </c>
      <c r="AW89" s="694">
        <v>11950</v>
      </c>
      <c r="AX89" s="694">
        <v>11950</v>
      </c>
      <c r="AY89" s="694">
        <v>11950</v>
      </c>
      <c r="AZ89" s="694">
        <v>11950</v>
      </c>
      <c r="BA89" s="694">
        <v>11950</v>
      </c>
      <c r="BB89" s="694">
        <v>11950</v>
      </c>
      <c r="BC89" s="694">
        <v>11950</v>
      </c>
      <c r="BD89" s="694">
        <v>11950</v>
      </c>
      <c r="BE89" s="694">
        <v>11950</v>
      </c>
      <c r="BF89" s="694">
        <v>11950</v>
      </c>
      <c r="BG89" s="694">
        <v>11950</v>
      </c>
      <c r="BH89" s="694">
        <v>11950</v>
      </c>
      <c r="BI89" s="694">
        <v>11950</v>
      </c>
      <c r="BJ89" s="694">
        <v>10484</v>
      </c>
      <c r="BK89" s="694">
        <v>0</v>
      </c>
      <c r="BL89" s="694">
        <v>0</v>
      </c>
      <c r="BM89" s="694">
        <v>0</v>
      </c>
      <c r="BN89" s="694">
        <v>0</v>
      </c>
      <c r="BO89" s="694">
        <v>0</v>
      </c>
      <c r="BP89" s="694">
        <v>0</v>
      </c>
      <c r="BQ89" s="694">
        <v>0</v>
      </c>
      <c r="BR89" s="694">
        <v>0</v>
      </c>
      <c r="BS89" s="694">
        <v>0</v>
      </c>
      <c r="BT89" s="695">
        <v>0</v>
      </c>
    </row>
    <row r="90" spans="2:73">
      <c r="B90" s="689" t="s">
        <v>209</v>
      </c>
      <c r="C90" s="689" t="s">
        <v>953</v>
      </c>
      <c r="D90" s="689" t="s">
        <v>970</v>
      </c>
      <c r="E90" s="689" t="s">
        <v>947</v>
      </c>
      <c r="F90" s="689" t="s">
        <v>955</v>
      </c>
      <c r="G90" s="689" t="s">
        <v>948</v>
      </c>
      <c r="H90" s="689">
        <v>2012</v>
      </c>
      <c r="I90" s="641" t="s">
        <v>580</v>
      </c>
      <c r="J90" s="641" t="s">
        <v>589</v>
      </c>
      <c r="K90" s="630"/>
      <c r="L90" s="693">
        <v>0</v>
      </c>
      <c r="M90" s="694">
        <v>5</v>
      </c>
      <c r="N90" s="694">
        <v>5</v>
      </c>
      <c r="O90" s="694">
        <v>5</v>
      </c>
      <c r="P90" s="694">
        <v>1</v>
      </c>
      <c r="Q90" s="694">
        <v>1</v>
      </c>
      <c r="R90" s="694">
        <v>0</v>
      </c>
      <c r="S90" s="694">
        <v>0</v>
      </c>
      <c r="T90" s="694">
        <v>0</v>
      </c>
      <c r="U90" s="694">
        <v>0</v>
      </c>
      <c r="V90" s="694">
        <v>0</v>
      </c>
      <c r="W90" s="694">
        <v>0</v>
      </c>
      <c r="X90" s="694">
        <v>0</v>
      </c>
      <c r="Y90" s="694">
        <v>0</v>
      </c>
      <c r="Z90" s="694">
        <v>0</v>
      </c>
      <c r="AA90" s="694">
        <v>0</v>
      </c>
      <c r="AB90" s="694">
        <v>0</v>
      </c>
      <c r="AC90" s="694">
        <v>0</v>
      </c>
      <c r="AD90" s="694">
        <v>0</v>
      </c>
      <c r="AE90" s="694">
        <v>0</v>
      </c>
      <c r="AF90" s="694">
        <v>0</v>
      </c>
      <c r="AG90" s="694">
        <v>0</v>
      </c>
      <c r="AH90" s="694">
        <v>0</v>
      </c>
      <c r="AI90" s="694">
        <v>0</v>
      </c>
      <c r="AJ90" s="694">
        <v>0</v>
      </c>
      <c r="AK90" s="694">
        <v>0</v>
      </c>
      <c r="AL90" s="694">
        <v>0</v>
      </c>
      <c r="AM90" s="694">
        <v>0</v>
      </c>
      <c r="AN90" s="694">
        <v>0</v>
      </c>
      <c r="AO90" s="695">
        <v>0</v>
      </c>
      <c r="AP90" s="630"/>
      <c r="AQ90" s="693">
        <v>0</v>
      </c>
      <c r="AR90" s="694">
        <v>21649</v>
      </c>
      <c r="AS90" s="694">
        <v>21649</v>
      </c>
      <c r="AT90" s="694">
        <v>21649</v>
      </c>
      <c r="AU90" s="694">
        <v>2054</v>
      </c>
      <c r="AV90" s="694">
        <v>2054</v>
      </c>
      <c r="AW90" s="694">
        <v>476</v>
      </c>
      <c r="AX90" s="694">
        <v>476</v>
      </c>
      <c r="AY90" s="694">
        <v>476</v>
      </c>
      <c r="AZ90" s="694">
        <v>476</v>
      </c>
      <c r="BA90" s="694">
        <v>476</v>
      </c>
      <c r="BB90" s="694">
        <v>279</v>
      </c>
      <c r="BC90" s="694">
        <v>279</v>
      </c>
      <c r="BD90" s="694">
        <v>0</v>
      </c>
      <c r="BE90" s="694">
        <v>0</v>
      </c>
      <c r="BF90" s="694">
        <v>0</v>
      </c>
      <c r="BG90" s="694">
        <v>0</v>
      </c>
      <c r="BH90" s="694">
        <v>0</v>
      </c>
      <c r="BI90" s="694">
        <v>0</v>
      </c>
      <c r="BJ90" s="694">
        <v>0</v>
      </c>
      <c r="BK90" s="694">
        <v>0</v>
      </c>
      <c r="BL90" s="694">
        <v>0</v>
      </c>
      <c r="BM90" s="694">
        <v>0</v>
      </c>
      <c r="BN90" s="694">
        <v>0</v>
      </c>
      <c r="BO90" s="694">
        <v>0</v>
      </c>
      <c r="BP90" s="694">
        <v>0</v>
      </c>
      <c r="BQ90" s="694">
        <v>0</v>
      </c>
      <c r="BR90" s="694">
        <v>0</v>
      </c>
      <c r="BS90" s="694">
        <v>0</v>
      </c>
      <c r="BT90" s="695">
        <v>0</v>
      </c>
    </row>
    <row r="91" spans="2:73">
      <c r="B91" s="689" t="s">
        <v>209</v>
      </c>
      <c r="C91" s="689" t="s">
        <v>953</v>
      </c>
      <c r="D91" s="689" t="s">
        <v>966</v>
      </c>
      <c r="E91" s="689" t="s">
        <v>947</v>
      </c>
      <c r="F91" s="689" t="s">
        <v>955</v>
      </c>
      <c r="G91" s="689" t="s">
        <v>948</v>
      </c>
      <c r="H91" s="689">
        <v>2012</v>
      </c>
      <c r="I91" s="641" t="s">
        <v>580</v>
      </c>
      <c r="J91" s="641" t="s">
        <v>589</v>
      </c>
      <c r="K91" s="630"/>
      <c r="L91" s="693">
        <v>0</v>
      </c>
      <c r="M91" s="694">
        <v>10</v>
      </c>
      <c r="N91" s="694">
        <v>10</v>
      </c>
      <c r="O91" s="694">
        <v>10</v>
      </c>
      <c r="P91" s="694">
        <v>10</v>
      </c>
      <c r="Q91" s="694">
        <v>0</v>
      </c>
      <c r="R91" s="694">
        <v>0</v>
      </c>
      <c r="S91" s="694">
        <v>0</v>
      </c>
      <c r="T91" s="694">
        <v>0</v>
      </c>
      <c r="U91" s="694">
        <v>0</v>
      </c>
      <c r="V91" s="694">
        <v>0</v>
      </c>
      <c r="W91" s="694">
        <v>0</v>
      </c>
      <c r="X91" s="694">
        <v>0</v>
      </c>
      <c r="Y91" s="694">
        <v>0</v>
      </c>
      <c r="Z91" s="694">
        <v>0</v>
      </c>
      <c r="AA91" s="694">
        <v>0</v>
      </c>
      <c r="AB91" s="694">
        <v>0</v>
      </c>
      <c r="AC91" s="694">
        <v>0</v>
      </c>
      <c r="AD91" s="694">
        <v>0</v>
      </c>
      <c r="AE91" s="694">
        <v>0</v>
      </c>
      <c r="AF91" s="694">
        <v>0</v>
      </c>
      <c r="AG91" s="694">
        <v>0</v>
      </c>
      <c r="AH91" s="694">
        <v>0</v>
      </c>
      <c r="AI91" s="694">
        <v>0</v>
      </c>
      <c r="AJ91" s="694">
        <v>0</v>
      </c>
      <c r="AK91" s="694">
        <v>0</v>
      </c>
      <c r="AL91" s="694">
        <v>0</v>
      </c>
      <c r="AM91" s="694">
        <v>0</v>
      </c>
      <c r="AN91" s="694">
        <v>0</v>
      </c>
      <c r="AO91" s="695">
        <v>0</v>
      </c>
      <c r="AP91" s="630"/>
      <c r="AQ91" s="693">
        <v>0</v>
      </c>
      <c r="AR91" s="694">
        <v>50353</v>
      </c>
      <c r="AS91" s="694">
        <v>50353</v>
      </c>
      <c r="AT91" s="694">
        <v>50353</v>
      </c>
      <c r="AU91" s="694">
        <v>50353</v>
      </c>
      <c r="AV91" s="694">
        <v>0</v>
      </c>
      <c r="AW91" s="694">
        <v>0</v>
      </c>
      <c r="AX91" s="694">
        <v>0</v>
      </c>
      <c r="AY91" s="694">
        <v>0</v>
      </c>
      <c r="AZ91" s="694">
        <v>0</v>
      </c>
      <c r="BA91" s="694">
        <v>0</v>
      </c>
      <c r="BB91" s="694">
        <v>0</v>
      </c>
      <c r="BC91" s="694">
        <v>0</v>
      </c>
      <c r="BD91" s="694">
        <v>0</v>
      </c>
      <c r="BE91" s="694">
        <v>0</v>
      </c>
      <c r="BF91" s="694">
        <v>0</v>
      </c>
      <c r="BG91" s="694">
        <v>0</v>
      </c>
      <c r="BH91" s="694">
        <v>0</v>
      </c>
      <c r="BI91" s="694">
        <v>0</v>
      </c>
      <c r="BJ91" s="694">
        <v>0</v>
      </c>
      <c r="BK91" s="694">
        <v>0</v>
      </c>
      <c r="BL91" s="694">
        <v>0</v>
      </c>
      <c r="BM91" s="694">
        <v>0</v>
      </c>
      <c r="BN91" s="694">
        <v>0</v>
      </c>
      <c r="BO91" s="694">
        <v>0</v>
      </c>
      <c r="BP91" s="694">
        <v>0</v>
      </c>
      <c r="BQ91" s="694">
        <v>0</v>
      </c>
      <c r="BR91" s="694">
        <v>0</v>
      </c>
      <c r="BS91" s="694">
        <v>0</v>
      </c>
      <c r="BT91" s="695">
        <v>0</v>
      </c>
    </row>
    <row r="92" spans="2:73">
      <c r="B92" s="689" t="s">
        <v>209</v>
      </c>
      <c r="C92" s="689" t="s">
        <v>953</v>
      </c>
      <c r="D92" s="689" t="s">
        <v>22</v>
      </c>
      <c r="E92" s="689" t="s">
        <v>947</v>
      </c>
      <c r="F92" s="689" t="s">
        <v>955</v>
      </c>
      <c r="G92" s="689" t="s">
        <v>948</v>
      </c>
      <c r="H92" s="689">
        <v>2012</v>
      </c>
      <c r="I92" s="641" t="s">
        <v>580</v>
      </c>
      <c r="J92" s="641" t="s">
        <v>589</v>
      </c>
      <c r="K92" s="630"/>
      <c r="L92" s="693">
        <v>0</v>
      </c>
      <c r="M92" s="694">
        <v>60</v>
      </c>
      <c r="N92" s="694">
        <v>60</v>
      </c>
      <c r="O92" s="694">
        <v>60</v>
      </c>
      <c r="P92" s="694">
        <v>60</v>
      </c>
      <c r="Q92" s="694">
        <v>60</v>
      </c>
      <c r="R92" s="694">
        <v>40</v>
      </c>
      <c r="S92" s="694">
        <v>39</v>
      </c>
      <c r="T92" s="694">
        <v>39</v>
      </c>
      <c r="U92" s="694">
        <v>39</v>
      </c>
      <c r="V92" s="694">
        <v>32</v>
      </c>
      <c r="W92" s="694">
        <v>15</v>
      </c>
      <c r="X92" s="694">
        <v>15</v>
      </c>
      <c r="Y92" s="694">
        <v>0</v>
      </c>
      <c r="Z92" s="694">
        <v>0</v>
      </c>
      <c r="AA92" s="694">
        <v>0</v>
      </c>
      <c r="AB92" s="694">
        <v>0</v>
      </c>
      <c r="AC92" s="694">
        <v>0</v>
      </c>
      <c r="AD92" s="694">
        <v>0</v>
      </c>
      <c r="AE92" s="694">
        <v>0</v>
      </c>
      <c r="AF92" s="694">
        <v>0</v>
      </c>
      <c r="AG92" s="694">
        <v>0</v>
      </c>
      <c r="AH92" s="694">
        <v>0</v>
      </c>
      <c r="AI92" s="694">
        <v>0</v>
      </c>
      <c r="AJ92" s="694">
        <v>0</v>
      </c>
      <c r="AK92" s="694">
        <v>0</v>
      </c>
      <c r="AL92" s="694">
        <v>0</v>
      </c>
      <c r="AM92" s="694">
        <v>0</v>
      </c>
      <c r="AN92" s="694">
        <v>0</v>
      </c>
      <c r="AO92" s="695">
        <v>0</v>
      </c>
      <c r="AP92" s="630"/>
      <c r="AQ92" s="693">
        <v>0</v>
      </c>
      <c r="AR92" s="694">
        <v>325051</v>
      </c>
      <c r="AS92" s="694">
        <v>325051</v>
      </c>
      <c r="AT92" s="694">
        <v>325051</v>
      </c>
      <c r="AU92" s="694">
        <v>325051</v>
      </c>
      <c r="AV92" s="694">
        <v>325051</v>
      </c>
      <c r="AW92" s="694">
        <v>262504</v>
      </c>
      <c r="AX92" s="694">
        <v>257105</v>
      </c>
      <c r="AY92" s="694">
        <v>257105</v>
      </c>
      <c r="AZ92" s="694">
        <v>257105</v>
      </c>
      <c r="BA92" s="694">
        <v>224846</v>
      </c>
      <c r="BB92" s="694">
        <v>153856</v>
      </c>
      <c r="BC92" s="694">
        <v>153856</v>
      </c>
      <c r="BD92" s="694">
        <v>68369</v>
      </c>
      <c r="BE92" s="694">
        <v>68369</v>
      </c>
      <c r="BF92" s="694">
        <v>68369</v>
      </c>
      <c r="BG92" s="694">
        <v>48887</v>
      </c>
      <c r="BH92" s="694">
        <v>0</v>
      </c>
      <c r="BI92" s="694">
        <v>0</v>
      </c>
      <c r="BJ92" s="694">
        <v>0</v>
      </c>
      <c r="BK92" s="694">
        <v>0</v>
      </c>
      <c r="BL92" s="694">
        <v>0</v>
      </c>
      <c r="BM92" s="694">
        <v>0</v>
      </c>
      <c r="BN92" s="694">
        <v>0</v>
      </c>
      <c r="BO92" s="694">
        <v>0</v>
      </c>
      <c r="BP92" s="694">
        <v>0</v>
      </c>
      <c r="BQ92" s="694">
        <v>0</v>
      </c>
      <c r="BR92" s="694">
        <v>0</v>
      </c>
      <c r="BS92" s="694">
        <v>0</v>
      </c>
      <c r="BT92" s="695">
        <v>0</v>
      </c>
    </row>
    <row r="93" spans="2:73">
      <c r="B93" s="689" t="s">
        <v>209</v>
      </c>
      <c r="C93" s="689" t="s">
        <v>953</v>
      </c>
      <c r="D93" s="689" t="s">
        <v>21</v>
      </c>
      <c r="E93" s="689" t="s">
        <v>947</v>
      </c>
      <c r="F93" s="689" t="s">
        <v>977</v>
      </c>
      <c r="G93" s="689" t="s">
        <v>948</v>
      </c>
      <c r="H93" s="689">
        <v>2014</v>
      </c>
      <c r="I93" s="641" t="s">
        <v>581</v>
      </c>
      <c r="J93" s="641" t="s">
        <v>596</v>
      </c>
      <c r="K93" s="630"/>
      <c r="L93" s="693">
        <v>0</v>
      </c>
      <c r="M93" s="694">
        <v>0</v>
      </c>
      <c r="N93" s="694">
        <v>0</v>
      </c>
      <c r="O93" s="694">
        <v>292</v>
      </c>
      <c r="P93" s="694">
        <v>292</v>
      </c>
      <c r="Q93" s="694">
        <v>271</v>
      </c>
      <c r="R93" s="694">
        <v>102</v>
      </c>
      <c r="S93" s="694">
        <v>102</v>
      </c>
      <c r="T93" s="694">
        <v>102</v>
      </c>
      <c r="U93" s="694">
        <v>102</v>
      </c>
      <c r="V93" s="694">
        <v>102</v>
      </c>
      <c r="W93" s="694">
        <v>102</v>
      </c>
      <c r="X93" s="694">
        <v>102</v>
      </c>
      <c r="Y93" s="694">
        <v>100</v>
      </c>
      <c r="Z93" s="694">
        <v>44</v>
      </c>
      <c r="AA93" s="694">
        <v>0</v>
      </c>
      <c r="AB93" s="694">
        <v>0</v>
      </c>
      <c r="AC93" s="694">
        <v>0</v>
      </c>
      <c r="AD93" s="694">
        <v>0</v>
      </c>
      <c r="AE93" s="694">
        <v>0</v>
      </c>
      <c r="AF93" s="694">
        <v>0</v>
      </c>
      <c r="AG93" s="694">
        <v>0</v>
      </c>
      <c r="AH93" s="694">
        <v>0</v>
      </c>
      <c r="AI93" s="694">
        <v>0</v>
      </c>
      <c r="AJ93" s="694">
        <v>0</v>
      </c>
      <c r="AK93" s="694">
        <v>0</v>
      </c>
      <c r="AL93" s="694">
        <v>0</v>
      </c>
      <c r="AM93" s="694">
        <v>0</v>
      </c>
      <c r="AN93" s="694">
        <v>0</v>
      </c>
      <c r="AO93" s="695">
        <v>0</v>
      </c>
      <c r="AP93" s="630"/>
      <c r="AQ93" s="693">
        <v>0</v>
      </c>
      <c r="AR93" s="694">
        <v>0</v>
      </c>
      <c r="AS93" s="694">
        <v>0</v>
      </c>
      <c r="AT93" s="694">
        <v>1044364</v>
      </c>
      <c r="AU93" s="694">
        <v>1044364</v>
      </c>
      <c r="AV93" s="694">
        <v>962058</v>
      </c>
      <c r="AW93" s="694">
        <v>393524</v>
      </c>
      <c r="AX93" s="694">
        <v>393524</v>
      </c>
      <c r="AY93" s="694">
        <v>393524</v>
      </c>
      <c r="AZ93" s="694">
        <v>393524</v>
      </c>
      <c r="BA93" s="694">
        <v>393524</v>
      </c>
      <c r="BB93" s="694">
        <v>393524</v>
      </c>
      <c r="BC93" s="694">
        <v>393524</v>
      </c>
      <c r="BD93" s="694">
        <v>375634</v>
      </c>
      <c r="BE93" s="694">
        <v>149431</v>
      </c>
      <c r="BF93" s="694" t="s">
        <v>978</v>
      </c>
      <c r="BG93" s="694" t="s">
        <v>978</v>
      </c>
      <c r="BH93" s="694" t="s">
        <v>978</v>
      </c>
      <c r="BI93" s="694" t="s">
        <v>978</v>
      </c>
      <c r="BJ93" s="694" t="s">
        <v>978</v>
      </c>
      <c r="BK93" s="694" t="s">
        <v>978</v>
      </c>
      <c r="BL93" s="694" t="s">
        <v>978</v>
      </c>
      <c r="BM93" s="694" t="s">
        <v>978</v>
      </c>
      <c r="BN93" s="694" t="s">
        <v>978</v>
      </c>
      <c r="BO93" s="694" t="s">
        <v>978</v>
      </c>
      <c r="BP93" s="694" t="s">
        <v>978</v>
      </c>
      <c r="BQ93" s="694" t="s">
        <v>978</v>
      </c>
      <c r="BR93" s="694" t="s">
        <v>978</v>
      </c>
      <c r="BS93" s="694" t="s">
        <v>978</v>
      </c>
      <c r="BT93" s="695" t="s">
        <v>978</v>
      </c>
    </row>
    <row r="94" spans="2:73">
      <c r="B94" s="689" t="s">
        <v>209</v>
      </c>
      <c r="C94" s="689" t="s">
        <v>946</v>
      </c>
      <c r="D94" s="689" t="s">
        <v>2</v>
      </c>
      <c r="E94" s="689" t="s">
        <v>947</v>
      </c>
      <c r="F94" s="689" t="s">
        <v>29</v>
      </c>
      <c r="G94" s="689" t="s">
        <v>948</v>
      </c>
      <c r="H94" s="689">
        <v>2014</v>
      </c>
      <c r="I94" s="641" t="s">
        <v>581</v>
      </c>
      <c r="J94" s="641" t="s">
        <v>596</v>
      </c>
      <c r="K94" s="630"/>
      <c r="L94" s="693">
        <v>0</v>
      </c>
      <c r="M94" s="694">
        <v>0</v>
      </c>
      <c r="N94" s="694">
        <v>0</v>
      </c>
      <c r="O94" s="694">
        <v>15</v>
      </c>
      <c r="P94" s="694">
        <v>15</v>
      </c>
      <c r="Q94" s="694">
        <v>15</v>
      </c>
      <c r="R94" s="694">
        <v>15</v>
      </c>
      <c r="S94" s="694">
        <v>0</v>
      </c>
      <c r="T94" s="694">
        <v>0</v>
      </c>
      <c r="U94" s="694">
        <v>0</v>
      </c>
      <c r="V94" s="694">
        <v>0</v>
      </c>
      <c r="W94" s="694">
        <v>0</v>
      </c>
      <c r="X94" s="694">
        <v>0</v>
      </c>
      <c r="Y94" s="694">
        <v>0</v>
      </c>
      <c r="Z94" s="694">
        <v>0</v>
      </c>
      <c r="AA94" s="694">
        <v>0</v>
      </c>
      <c r="AB94" s="694">
        <v>0</v>
      </c>
      <c r="AC94" s="694">
        <v>0</v>
      </c>
      <c r="AD94" s="694">
        <v>0</v>
      </c>
      <c r="AE94" s="694">
        <v>0</v>
      </c>
      <c r="AF94" s="694">
        <v>0</v>
      </c>
      <c r="AG94" s="694">
        <v>0</v>
      </c>
      <c r="AH94" s="694">
        <v>0</v>
      </c>
      <c r="AI94" s="694">
        <v>0</v>
      </c>
      <c r="AJ94" s="694">
        <v>0</v>
      </c>
      <c r="AK94" s="694">
        <v>0</v>
      </c>
      <c r="AL94" s="694">
        <v>0</v>
      </c>
      <c r="AM94" s="694">
        <v>0</v>
      </c>
      <c r="AN94" s="694">
        <v>0</v>
      </c>
      <c r="AO94" s="695">
        <v>0</v>
      </c>
      <c r="AP94" s="630"/>
      <c r="AQ94" s="693">
        <v>0</v>
      </c>
      <c r="AR94" s="694">
        <v>0</v>
      </c>
      <c r="AS94" s="694">
        <v>0</v>
      </c>
      <c r="AT94" s="694">
        <v>27339</v>
      </c>
      <c r="AU94" s="694">
        <v>27339</v>
      </c>
      <c r="AV94" s="694">
        <v>27339</v>
      </c>
      <c r="AW94" s="694">
        <v>27339</v>
      </c>
      <c r="AX94" s="694">
        <v>0</v>
      </c>
      <c r="AY94" s="694">
        <v>0</v>
      </c>
      <c r="AZ94" s="694">
        <v>0</v>
      </c>
      <c r="BA94" s="694" t="s">
        <v>978</v>
      </c>
      <c r="BB94" s="694" t="s">
        <v>978</v>
      </c>
      <c r="BC94" s="694" t="s">
        <v>978</v>
      </c>
      <c r="BD94" s="694" t="s">
        <v>978</v>
      </c>
      <c r="BE94" s="694" t="s">
        <v>978</v>
      </c>
      <c r="BF94" s="694" t="s">
        <v>978</v>
      </c>
      <c r="BG94" s="694" t="s">
        <v>978</v>
      </c>
      <c r="BH94" s="694" t="s">
        <v>978</v>
      </c>
      <c r="BI94" s="694" t="s">
        <v>978</v>
      </c>
      <c r="BJ94" s="694" t="s">
        <v>978</v>
      </c>
      <c r="BK94" s="694" t="s">
        <v>978</v>
      </c>
      <c r="BL94" s="694" t="s">
        <v>978</v>
      </c>
      <c r="BM94" s="694" t="s">
        <v>978</v>
      </c>
      <c r="BN94" s="694" t="s">
        <v>978</v>
      </c>
      <c r="BO94" s="694" t="s">
        <v>978</v>
      </c>
      <c r="BP94" s="694" t="s">
        <v>978</v>
      </c>
      <c r="BQ94" s="694" t="s">
        <v>978</v>
      </c>
      <c r="BR94" s="694" t="s">
        <v>978</v>
      </c>
      <c r="BS94" s="694" t="s">
        <v>978</v>
      </c>
      <c r="BT94" s="695" t="s">
        <v>978</v>
      </c>
    </row>
    <row r="95" spans="2:73">
      <c r="B95" s="689" t="s">
        <v>209</v>
      </c>
      <c r="C95" s="689" t="s">
        <v>946</v>
      </c>
      <c r="D95" s="689" t="s">
        <v>1</v>
      </c>
      <c r="E95" s="689" t="s">
        <v>947</v>
      </c>
      <c r="F95" s="689" t="s">
        <v>29</v>
      </c>
      <c r="G95" s="689" t="s">
        <v>948</v>
      </c>
      <c r="H95" s="689">
        <v>2014</v>
      </c>
      <c r="I95" s="641" t="s">
        <v>581</v>
      </c>
      <c r="J95" s="641" t="s">
        <v>596</v>
      </c>
      <c r="K95" s="630"/>
      <c r="L95" s="693">
        <v>0</v>
      </c>
      <c r="M95" s="694">
        <v>0</v>
      </c>
      <c r="N95" s="694">
        <v>0</v>
      </c>
      <c r="O95" s="694">
        <v>0</v>
      </c>
      <c r="P95" s="694">
        <v>0</v>
      </c>
      <c r="Q95" s="694">
        <v>0</v>
      </c>
      <c r="R95" s="694">
        <v>0</v>
      </c>
      <c r="S95" s="694">
        <v>0</v>
      </c>
      <c r="T95" s="694">
        <v>0</v>
      </c>
      <c r="U95" s="694">
        <v>0</v>
      </c>
      <c r="V95" s="694">
        <v>0</v>
      </c>
      <c r="W95" s="694">
        <v>0</v>
      </c>
      <c r="X95" s="694">
        <v>0</v>
      </c>
      <c r="Y95" s="694">
        <v>0</v>
      </c>
      <c r="Z95" s="694">
        <v>0</v>
      </c>
      <c r="AA95" s="694">
        <v>0</v>
      </c>
      <c r="AB95" s="694">
        <v>0</v>
      </c>
      <c r="AC95" s="694">
        <v>0</v>
      </c>
      <c r="AD95" s="694">
        <v>0</v>
      </c>
      <c r="AE95" s="694">
        <v>0</v>
      </c>
      <c r="AF95" s="694">
        <v>0</v>
      </c>
      <c r="AG95" s="694">
        <v>0</v>
      </c>
      <c r="AH95" s="694">
        <v>0</v>
      </c>
      <c r="AI95" s="694">
        <v>0</v>
      </c>
      <c r="AJ95" s="694">
        <v>0</v>
      </c>
      <c r="AK95" s="694">
        <v>0</v>
      </c>
      <c r="AL95" s="694">
        <v>0</v>
      </c>
      <c r="AM95" s="694">
        <v>0</v>
      </c>
      <c r="AN95" s="694">
        <v>0</v>
      </c>
      <c r="AO95" s="695">
        <v>0</v>
      </c>
      <c r="AP95" s="630"/>
      <c r="AQ95" s="693">
        <v>0</v>
      </c>
      <c r="AR95" s="694">
        <v>0</v>
      </c>
      <c r="AS95" s="694">
        <v>0</v>
      </c>
      <c r="AT95" s="694">
        <v>104</v>
      </c>
      <c r="AU95" s="694">
        <v>104</v>
      </c>
      <c r="AV95" s="694">
        <v>104</v>
      </c>
      <c r="AW95" s="694">
        <v>0</v>
      </c>
      <c r="AX95" s="694">
        <v>0</v>
      </c>
      <c r="AY95" s="694">
        <v>0</v>
      </c>
      <c r="AZ95" s="694">
        <v>0</v>
      </c>
      <c r="BA95" s="694" t="s">
        <v>978</v>
      </c>
      <c r="BB95" s="694" t="s">
        <v>978</v>
      </c>
      <c r="BC95" s="694" t="s">
        <v>978</v>
      </c>
      <c r="BD95" s="694" t="s">
        <v>978</v>
      </c>
      <c r="BE95" s="694" t="s">
        <v>978</v>
      </c>
      <c r="BF95" s="694" t="s">
        <v>978</v>
      </c>
      <c r="BG95" s="694" t="s">
        <v>978</v>
      </c>
      <c r="BH95" s="694" t="s">
        <v>978</v>
      </c>
      <c r="BI95" s="694" t="s">
        <v>978</v>
      </c>
      <c r="BJ95" s="694" t="s">
        <v>978</v>
      </c>
      <c r="BK95" s="694" t="s">
        <v>978</v>
      </c>
      <c r="BL95" s="694" t="s">
        <v>978</v>
      </c>
      <c r="BM95" s="694" t="s">
        <v>978</v>
      </c>
      <c r="BN95" s="694" t="s">
        <v>978</v>
      </c>
      <c r="BO95" s="694" t="s">
        <v>978</v>
      </c>
      <c r="BP95" s="694" t="s">
        <v>978</v>
      </c>
      <c r="BQ95" s="694" t="s">
        <v>978</v>
      </c>
      <c r="BR95" s="694" t="s">
        <v>978</v>
      </c>
      <c r="BS95" s="694" t="s">
        <v>978</v>
      </c>
      <c r="BT95" s="695" t="s">
        <v>978</v>
      </c>
    </row>
    <row r="96" spans="2:73">
      <c r="B96" s="689" t="s">
        <v>209</v>
      </c>
      <c r="C96" s="689" t="s">
        <v>946</v>
      </c>
      <c r="D96" s="689" t="s">
        <v>1</v>
      </c>
      <c r="E96" s="689" t="s">
        <v>947</v>
      </c>
      <c r="F96" s="689" t="s">
        <v>29</v>
      </c>
      <c r="G96" s="689" t="s">
        <v>948</v>
      </c>
      <c r="H96" s="689">
        <v>2014</v>
      </c>
      <c r="I96" s="641" t="s">
        <v>581</v>
      </c>
      <c r="J96" s="641" t="s">
        <v>596</v>
      </c>
      <c r="K96" s="630"/>
      <c r="L96" s="693">
        <v>0</v>
      </c>
      <c r="M96" s="694">
        <v>0</v>
      </c>
      <c r="N96" s="694">
        <v>0</v>
      </c>
      <c r="O96" s="694">
        <v>1</v>
      </c>
      <c r="P96" s="694">
        <v>1</v>
      </c>
      <c r="Q96" s="694">
        <v>1</v>
      </c>
      <c r="R96" s="694">
        <v>1</v>
      </c>
      <c r="S96" s="694">
        <v>0</v>
      </c>
      <c r="T96" s="694">
        <v>0</v>
      </c>
      <c r="U96" s="694">
        <v>0</v>
      </c>
      <c r="V96" s="694">
        <v>0</v>
      </c>
      <c r="W96" s="694">
        <v>0</v>
      </c>
      <c r="X96" s="694">
        <v>0</v>
      </c>
      <c r="Y96" s="694">
        <v>0</v>
      </c>
      <c r="Z96" s="694">
        <v>0</v>
      </c>
      <c r="AA96" s="694">
        <v>0</v>
      </c>
      <c r="AB96" s="694">
        <v>0</v>
      </c>
      <c r="AC96" s="694">
        <v>0</v>
      </c>
      <c r="AD96" s="694">
        <v>0</v>
      </c>
      <c r="AE96" s="694">
        <v>0</v>
      </c>
      <c r="AF96" s="694">
        <v>0</v>
      </c>
      <c r="AG96" s="694">
        <v>0</v>
      </c>
      <c r="AH96" s="694">
        <v>0</v>
      </c>
      <c r="AI96" s="694">
        <v>0</v>
      </c>
      <c r="AJ96" s="694">
        <v>0</v>
      </c>
      <c r="AK96" s="694">
        <v>0</v>
      </c>
      <c r="AL96" s="694">
        <v>0</v>
      </c>
      <c r="AM96" s="694">
        <v>0</v>
      </c>
      <c r="AN96" s="694">
        <v>0</v>
      </c>
      <c r="AO96" s="695">
        <v>0</v>
      </c>
      <c r="AP96" s="630"/>
      <c r="AQ96" s="693">
        <v>0</v>
      </c>
      <c r="AR96" s="694">
        <v>0</v>
      </c>
      <c r="AS96" s="694">
        <v>0</v>
      </c>
      <c r="AT96" s="694">
        <v>947</v>
      </c>
      <c r="AU96" s="694">
        <v>947</v>
      </c>
      <c r="AV96" s="694">
        <v>947</v>
      </c>
      <c r="AW96" s="694">
        <v>947</v>
      </c>
      <c r="AX96" s="694">
        <v>0</v>
      </c>
      <c r="AY96" s="694">
        <v>0</v>
      </c>
      <c r="AZ96" s="694">
        <v>0</v>
      </c>
      <c r="BA96" s="694" t="s">
        <v>978</v>
      </c>
      <c r="BB96" s="694" t="s">
        <v>978</v>
      </c>
      <c r="BC96" s="694" t="s">
        <v>978</v>
      </c>
      <c r="BD96" s="694" t="s">
        <v>978</v>
      </c>
      <c r="BE96" s="694" t="s">
        <v>978</v>
      </c>
      <c r="BF96" s="694" t="s">
        <v>978</v>
      </c>
      <c r="BG96" s="694" t="s">
        <v>978</v>
      </c>
      <c r="BH96" s="694" t="s">
        <v>978</v>
      </c>
      <c r="BI96" s="694" t="s">
        <v>978</v>
      </c>
      <c r="BJ96" s="694" t="s">
        <v>978</v>
      </c>
      <c r="BK96" s="694" t="s">
        <v>978</v>
      </c>
      <c r="BL96" s="694" t="s">
        <v>978</v>
      </c>
      <c r="BM96" s="694" t="s">
        <v>978</v>
      </c>
      <c r="BN96" s="694" t="s">
        <v>978</v>
      </c>
      <c r="BO96" s="694" t="s">
        <v>978</v>
      </c>
      <c r="BP96" s="694" t="s">
        <v>978</v>
      </c>
      <c r="BQ96" s="694" t="s">
        <v>978</v>
      </c>
      <c r="BR96" s="694" t="s">
        <v>978</v>
      </c>
      <c r="BS96" s="694" t="s">
        <v>978</v>
      </c>
      <c r="BT96" s="695" t="s">
        <v>978</v>
      </c>
    </row>
    <row r="97" spans="2:73" ht="15.75">
      <c r="B97" s="689" t="s">
        <v>209</v>
      </c>
      <c r="C97" s="689" t="s">
        <v>946</v>
      </c>
      <c r="D97" s="689" t="s">
        <v>1</v>
      </c>
      <c r="E97" s="689" t="s">
        <v>947</v>
      </c>
      <c r="F97" s="689" t="s">
        <v>29</v>
      </c>
      <c r="G97" s="689" t="s">
        <v>948</v>
      </c>
      <c r="H97" s="689">
        <v>2014</v>
      </c>
      <c r="I97" s="641" t="s">
        <v>581</v>
      </c>
      <c r="J97" s="641" t="s">
        <v>596</v>
      </c>
      <c r="K97" s="630"/>
      <c r="L97" s="693">
        <v>0</v>
      </c>
      <c r="M97" s="694">
        <v>0</v>
      </c>
      <c r="N97" s="694">
        <v>0</v>
      </c>
      <c r="O97" s="694">
        <v>2</v>
      </c>
      <c r="P97" s="694">
        <v>2</v>
      </c>
      <c r="Q97" s="694">
        <v>2</v>
      </c>
      <c r="R97" s="694">
        <v>2</v>
      </c>
      <c r="S97" s="694">
        <v>0</v>
      </c>
      <c r="T97" s="694">
        <v>0</v>
      </c>
      <c r="U97" s="694">
        <v>0</v>
      </c>
      <c r="V97" s="694">
        <v>0</v>
      </c>
      <c r="W97" s="694">
        <v>0</v>
      </c>
      <c r="X97" s="694">
        <v>0</v>
      </c>
      <c r="Y97" s="694">
        <v>0</v>
      </c>
      <c r="Z97" s="694">
        <v>0</v>
      </c>
      <c r="AA97" s="694">
        <v>0</v>
      </c>
      <c r="AB97" s="694">
        <v>0</v>
      </c>
      <c r="AC97" s="694">
        <v>0</v>
      </c>
      <c r="AD97" s="694">
        <v>0</v>
      </c>
      <c r="AE97" s="694">
        <v>0</v>
      </c>
      <c r="AF97" s="694">
        <v>0</v>
      </c>
      <c r="AG97" s="694">
        <v>0</v>
      </c>
      <c r="AH97" s="694">
        <v>0</v>
      </c>
      <c r="AI97" s="694">
        <v>0</v>
      </c>
      <c r="AJ97" s="694">
        <v>0</v>
      </c>
      <c r="AK97" s="694">
        <v>0</v>
      </c>
      <c r="AL97" s="694">
        <v>0</v>
      </c>
      <c r="AM97" s="694">
        <v>0</v>
      </c>
      <c r="AN97" s="694">
        <v>0</v>
      </c>
      <c r="AO97" s="695">
        <v>0</v>
      </c>
      <c r="AP97" s="630"/>
      <c r="AQ97" s="693">
        <v>0</v>
      </c>
      <c r="AR97" s="694">
        <v>0</v>
      </c>
      <c r="AS97" s="694">
        <v>0</v>
      </c>
      <c r="AT97" s="694">
        <v>15158</v>
      </c>
      <c r="AU97" s="694">
        <v>15158</v>
      </c>
      <c r="AV97" s="694">
        <v>15158</v>
      </c>
      <c r="AW97" s="694">
        <v>15158</v>
      </c>
      <c r="AX97" s="694">
        <v>0</v>
      </c>
      <c r="AY97" s="694">
        <v>0</v>
      </c>
      <c r="AZ97" s="694">
        <v>0</v>
      </c>
      <c r="BA97" s="694" t="s">
        <v>978</v>
      </c>
      <c r="BB97" s="694" t="s">
        <v>978</v>
      </c>
      <c r="BC97" s="694" t="s">
        <v>978</v>
      </c>
      <c r="BD97" s="694" t="s">
        <v>978</v>
      </c>
      <c r="BE97" s="694" t="s">
        <v>978</v>
      </c>
      <c r="BF97" s="694" t="s">
        <v>978</v>
      </c>
      <c r="BG97" s="694" t="s">
        <v>978</v>
      </c>
      <c r="BH97" s="694" t="s">
        <v>978</v>
      </c>
      <c r="BI97" s="694" t="s">
        <v>978</v>
      </c>
      <c r="BJ97" s="694" t="s">
        <v>978</v>
      </c>
      <c r="BK97" s="694" t="s">
        <v>978</v>
      </c>
      <c r="BL97" s="694" t="s">
        <v>978</v>
      </c>
      <c r="BM97" s="694" t="s">
        <v>978</v>
      </c>
      <c r="BN97" s="694" t="s">
        <v>978</v>
      </c>
      <c r="BO97" s="694" t="s">
        <v>978</v>
      </c>
      <c r="BP97" s="694" t="s">
        <v>978</v>
      </c>
      <c r="BQ97" s="694" t="s">
        <v>978</v>
      </c>
      <c r="BR97" s="694" t="s">
        <v>978</v>
      </c>
      <c r="BS97" s="694" t="s">
        <v>978</v>
      </c>
      <c r="BT97" s="695" t="s">
        <v>978</v>
      </c>
      <c r="BU97" s="165"/>
    </row>
    <row r="98" spans="2:73" ht="15.75">
      <c r="B98" s="689" t="s">
        <v>209</v>
      </c>
      <c r="C98" s="689" t="s">
        <v>946</v>
      </c>
      <c r="D98" s="689" t="s">
        <v>1</v>
      </c>
      <c r="E98" s="689" t="s">
        <v>947</v>
      </c>
      <c r="F98" s="689" t="s">
        <v>29</v>
      </c>
      <c r="G98" s="689" t="s">
        <v>948</v>
      </c>
      <c r="H98" s="689">
        <v>2014</v>
      </c>
      <c r="I98" s="641" t="s">
        <v>581</v>
      </c>
      <c r="J98" s="641" t="s">
        <v>596</v>
      </c>
      <c r="K98" s="630"/>
      <c r="L98" s="693">
        <v>0</v>
      </c>
      <c r="M98" s="694">
        <v>0</v>
      </c>
      <c r="N98" s="694">
        <v>0</v>
      </c>
      <c r="O98" s="694">
        <v>4</v>
      </c>
      <c r="P98" s="694">
        <v>4</v>
      </c>
      <c r="Q98" s="694">
        <v>4</v>
      </c>
      <c r="R98" s="694">
        <v>4</v>
      </c>
      <c r="S98" s="694">
        <v>4</v>
      </c>
      <c r="T98" s="694">
        <v>0</v>
      </c>
      <c r="U98" s="694">
        <v>0</v>
      </c>
      <c r="V98" s="694">
        <v>0</v>
      </c>
      <c r="W98" s="694">
        <v>0</v>
      </c>
      <c r="X98" s="694">
        <v>0</v>
      </c>
      <c r="Y98" s="694">
        <v>0</v>
      </c>
      <c r="Z98" s="694">
        <v>0</v>
      </c>
      <c r="AA98" s="694">
        <v>0</v>
      </c>
      <c r="AB98" s="694">
        <v>0</v>
      </c>
      <c r="AC98" s="694">
        <v>0</v>
      </c>
      <c r="AD98" s="694">
        <v>0</v>
      </c>
      <c r="AE98" s="694">
        <v>0</v>
      </c>
      <c r="AF98" s="694">
        <v>0</v>
      </c>
      <c r="AG98" s="694">
        <v>0</v>
      </c>
      <c r="AH98" s="694">
        <v>0</v>
      </c>
      <c r="AI98" s="694">
        <v>0</v>
      </c>
      <c r="AJ98" s="694">
        <v>0</v>
      </c>
      <c r="AK98" s="694">
        <v>0</v>
      </c>
      <c r="AL98" s="694">
        <v>0</v>
      </c>
      <c r="AM98" s="694">
        <v>0</v>
      </c>
      <c r="AN98" s="694">
        <v>0</v>
      </c>
      <c r="AO98" s="695">
        <v>0</v>
      </c>
      <c r="AP98" s="630"/>
      <c r="AQ98" s="693">
        <v>0</v>
      </c>
      <c r="AR98" s="694">
        <v>0</v>
      </c>
      <c r="AS98" s="694">
        <v>0</v>
      </c>
      <c r="AT98" s="694">
        <v>25780</v>
      </c>
      <c r="AU98" s="694">
        <v>25780</v>
      </c>
      <c r="AV98" s="694">
        <v>25780</v>
      </c>
      <c r="AW98" s="694">
        <v>25780</v>
      </c>
      <c r="AX98" s="694">
        <v>25780</v>
      </c>
      <c r="AY98" s="694">
        <v>0</v>
      </c>
      <c r="AZ98" s="694">
        <v>0</v>
      </c>
      <c r="BA98" s="694" t="s">
        <v>978</v>
      </c>
      <c r="BB98" s="694" t="s">
        <v>978</v>
      </c>
      <c r="BC98" s="694" t="s">
        <v>978</v>
      </c>
      <c r="BD98" s="694" t="s">
        <v>978</v>
      </c>
      <c r="BE98" s="694" t="s">
        <v>978</v>
      </c>
      <c r="BF98" s="694" t="s">
        <v>978</v>
      </c>
      <c r="BG98" s="694" t="s">
        <v>978</v>
      </c>
      <c r="BH98" s="694" t="s">
        <v>978</v>
      </c>
      <c r="BI98" s="694" t="s">
        <v>978</v>
      </c>
      <c r="BJ98" s="694" t="s">
        <v>978</v>
      </c>
      <c r="BK98" s="694" t="s">
        <v>978</v>
      </c>
      <c r="BL98" s="694" t="s">
        <v>978</v>
      </c>
      <c r="BM98" s="694" t="s">
        <v>978</v>
      </c>
      <c r="BN98" s="694" t="s">
        <v>978</v>
      </c>
      <c r="BO98" s="694" t="s">
        <v>978</v>
      </c>
      <c r="BP98" s="694" t="s">
        <v>978</v>
      </c>
      <c r="BQ98" s="694" t="s">
        <v>978</v>
      </c>
      <c r="BR98" s="694" t="s">
        <v>978</v>
      </c>
      <c r="BS98" s="694" t="s">
        <v>978</v>
      </c>
      <c r="BT98" s="695" t="s">
        <v>978</v>
      </c>
      <c r="BU98" s="165"/>
    </row>
    <row r="99" spans="2:73" ht="15.75">
      <c r="B99" s="689" t="s">
        <v>209</v>
      </c>
      <c r="C99" s="689" t="s">
        <v>946</v>
      </c>
      <c r="D99" s="689" t="s">
        <v>5</v>
      </c>
      <c r="E99" s="689" t="s">
        <v>947</v>
      </c>
      <c r="F99" s="689" t="s">
        <v>29</v>
      </c>
      <c r="G99" s="689" t="s">
        <v>948</v>
      </c>
      <c r="H99" s="689">
        <v>2014</v>
      </c>
      <c r="I99" s="641" t="s">
        <v>581</v>
      </c>
      <c r="J99" s="641" t="s">
        <v>596</v>
      </c>
      <c r="K99" s="630"/>
      <c r="L99" s="693">
        <v>0</v>
      </c>
      <c r="M99" s="694">
        <v>0</v>
      </c>
      <c r="N99" s="694">
        <v>0</v>
      </c>
      <c r="O99" s="694">
        <v>125</v>
      </c>
      <c r="P99" s="694">
        <v>109</v>
      </c>
      <c r="Q99" s="694">
        <v>101</v>
      </c>
      <c r="R99" s="694">
        <v>101</v>
      </c>
      <c r="S99" s="694">
        <v>101</v>
      </c>
      <c r="T99" s="694">
        <v>101</v>
      </c>
      <c r="U99" s="694">
        <v>101</v>
      </c>
      <c r="V99" s="694">
        <v>101</v>
      </c>
      <c r="W99" s="694">
        <v>101</v>
      </c>
      <c r="X99" s="694">
        <v>94</v>
      </c>
      <c r="Y99" s="694">
        <v>86</v>
      </c>
      <c r="Z99" s="694">
        <v>73</v>
      </c>
      <c r="AA99" s="694">
        <v>73</v>
      </c>
      <c r="AB99" s="694">
        <v>72</v>
      </c>
      <c r="AC99" s="694">
        <v>72</v>
      </c>
      <c r="AD99" s="694">
        <v>72</v>
      </c>
      <c r="AE99" s="694">
        <v>59</v>
      </c>
      <c r="AF99" s="694">
        <v>59</v>
      </c>
      <c r="AG99" s="694">
        <v>59</v>
      </c>
      <c r="AH99" s="694">
        <v>59</v>
      </c>
      <c r="AI99" s="694">
        <v>0</v>
      </c>
      <c r="AJ99" s="694">
        <v>0</v>
      </c>
      <c r="AK99" s="694">
        <v>0</v>
      </c>
      <c r="AL99" s="694">
        <v>0</v>
      </c>
      <c r="AM99" s="694">
        <v>0</v>
      </c>
      <c r="AN99" s="694">
        <v>0</v>
      </c>
      <c r="AO99" s="695">
        <v>0</v>
      </c>
      <c r="AP99" s="630"/>
      <c r="AQ99" s="693">
        <v>0</v>
      </c>
      <c r="AR99" s="694">
        <v>0</v>
      </c>
      <c r="AS99" s="694">
        <v>0</v>
      </c>
      <c r="AT99" s="694">
        <v>1910187</v>
      </c>
      <c r="AU99" s="694">
        <v>1657067</v>
      </c>
      <c r="AV99" s="694">
        <v>1525155</v>
      </c>
      <c r="AW99" s="694">
        <v>1525155</v>
      </c>
      <c r="AX99" s="694">
        <v>1525155</v>
      </c>
      <c r="AY99" s="694">
        <v>1525155</v>
      </c>
      <c r="AZ99" s="694">
        <v>1525155</v>
      </c>
      <c r="BA99" s="694">
        <v>1524494</v>
      </c>
      <c r="BB99" s="694">
        <v>1524494</v>
      </c>
      <c r="BC99" s="694">
        <v>1417864</v>
      </c>
      <c r="BD99" s="694">
        <v>1378434</v>
      </c>
      <c r="BE99" s="694">
        <v>1165616</v>
      </c>
      <c r="BF99" s="694">
        <v>1165616</v>
      </c>
      <c r="BG99" s="694">
        <v>1148924</v>
      </c>
      <c r="BH99" s="694">
        <v>1148924</v>
      </c>
      <c r="BI99" s="694">
        <v>1147300</v>
      </c>
      <c r="BJ99" s="694">
        <v>932679</v>
      </c>
      <c r="BK99" s="694">
        <v>932679</v>
      </c>
      <c r="BL99" s="694">
        <v>932679</v>
      </c>
      <c r="BM99" s="694">
        <v>932679</v>
      </c>
      <c r="BN99" s="694" t="s">
        <v>978</v>
      </c>
      <c r="BO99" s="694" t="s">
        <v>978</v>
      </c>
      <c r="BP99" s="694" t="s">
        <v>978</v>
      </c>
      <c r="BQ99" s="694" t="s">
        <v>978</v>
      </c>
      <c r="BR99" s="694" t="s">
        <v>978</v>
      </c>
      <c r="BS99" s="694" t="s">
        <v>978</v>
      </c>
      <c r="BT99" s="695" t="s">
        <v>978</v>
      </c>
      <c r="BU99" s="165"/>
    </row>
    <row r="100" spans="2:73">
      <c r="B100" s="689" t="s">
        <v>209</v>
      </c>
      <c r="C100" s="689" t="s">
        <v>946</v>
      </c>
      <c r="D100" s="689" t="s">
        <v>4</v>
      </c>
      <c r="E100" s="689" t="s">
        <v>947</v>
      </c>
      <c r="F100" s="689" t="s">
        <v>29</v>
      </c>
      <c r="G100" s="689" t="s">
        <v>948</v>
      </c>
      <c r="H100" s="689">
        <v>2014</v>
      </c>
      <c r="I100" s="641" t="s">
        <v>581</v>
      </c>
      <c r="J100" s="641" t="s">
        <v>596</v>
      </c>
      <c r="K100" s="630"/>
      <c r="L100" s="693">
        <v>0</v>
      </c>
      <c r="M100" s="694">
        <v>0</v>
      </c>
      <c r="N100" s="694">
        <v>0</v>
      </c>
      <c r="O100" s="694">
        <v>33</v>
      </c>
      <c r="P100" s="694">
        <v>31</v>
      </c>
      <c r="Q100" s="694">
        <v>30</v>
      </c>
      <c r="R100" s="694">
        <v>30</v>
      </c>
      <c r="S100" s="694">
        <v>30</v>
      </c>
      <c r="T100" s="694">
        <v>30</v>
      </c>
      <c r="U100" s="694">
        <v>30</v>
      </c>
      <c r="V100" s="694">
        <v>30</v>
      </c>
      <c r="W100" s="694">
        <v>30</v>
      </c>
      <c r="X100" s="694">
        <v>26</v>
      </c>
      <c r="Y100" s="694">
        <v>19</v>
      </c>
      <c r="Z100" s="694">
        <v>19</v>
      </c>
      <c r="AA100" s="694">
        <v>19</v>
      </c>
      <c r="AB100" s="694">
        <v>19</v>
      </c>
      <c r="AC100" s="694">
        <v>19</v>
      </c>
      <c r="AD100" s="694">
        <v>19</v>
      </c>
      <c r="AE100" s="694">
        <v>9</v>
      </c>
      <c r="AF100" s="694">
        <v>9</v>
      </c>
      <c r="AG100" s="694">
        <v>9</v>
      </c>
      <c r="AH100" s="694">
        <v>9</v>
      </c>
      <c r="AI100" s="694">
        <v>0</v>
      </c>
      <c r="AJ100" s="694">
        <v>0</v>
      </c>
      <c r="AK100" s="694">
        <v>0</v>
      </c>
      <c r="AL100" s="694">
        <v>0</v>
      </c>
      <c r="AM100" s="694">
        <v>0</v>
      </c>
      <c r="AN100" s="694">
        <v>0</v>
      </c>
      <c r="AO100" s="695">
        <v>0</v>
      </c>
      <c r="AP100" s="630"/>
      <c r="AQ100" s="693">
        <v>0</v>
      </c>
      <c r="AR100" s="694">
        <v>0</v>
      </c>
      <c r="AS100" s="694">
        <v>0</v>
      </c>
      <c r="AT100" s="694">
        <v>438729</v>
      </c>
      <c r="AU100" s="694">
        <v>408567</v>
      </c>
      <c r="AV100" s="694">
        <v>393982</v>
      </c>
      <c r="AW100" s="694">
        <v>393982</v>
      </c>
      <c r="AX100" s="694">
        <v>393982</v>
      </c>
      <c r="AY100" s="694">
        <v>393982</v>
      </c>
      <c r="AZ100" s="694">
        <v>393982</v>
      </c>
      <c r="BA100" s="694">
        <v>393218</v>
      </c>
      <c r="BB100" s="694">
        <v>393218</v>
      </c>
      <c r="BC100" s="694">
        <v>336590</v>
      </c>
      <c r="BD100" s="694">
        <v>310188</v>
      </c>
      <c r="BE100" s="694">
        <v>306269</v>
      </c>
      <c r="BF100" s="694">
        <v>306269</v>
      </c>
      <c r="BG100" s="694">
        <v>304435</v>
      </c>
      <c r="BH100" s="694">
        <v>304435</v>
      </c>
      <c r="BI100" s="694">
        <v>304071</v>
      </c>
      <c r="BJ100" s="694">
        <v>137023</v>
      </c>
      <c r="BK100" s="694">
        <v>137023</v>
      </c>
      <c r="BL100" s="694">
        <v>137023</v>
      </c>
      <c r="BM100" s="694">
        <v>137023</v>
      </c>
      <c r="BN100" s="694" t="s">
        <v>978</v>
      </c>
      <c r="BO100" s="694" t="s">
        <v>978</v>
      </c>
      <c r="BP100" s="694" t="s">
        <v>978</v>
      </c>
      <c r="BQ100" s="694" t="s">
        <v>978</v>
      </c>
      <c r="BR100" s="694" t="s">
        <v>978</v>
      </c>
      <c r="BS100" s="694" t="s">
        <v>978</v>
      </c>
      <c r="BT100" s="695" t="s">
        <v>978</v>
      </c>
    </row>
    <row r="101" spans="2:73" ht="15.75">
      <c r="B101" s="689" t="s">
        <v>209</v>
      </c>
      <c r="C101" s="689" t="s">
        <v>946</v>
      </c>
      <c r="D101" s="689" t="s">
        <v>3</v>
      </c>
      <c r="E101" s="689" t="s">
        <v>947</v>
      </c>
      <c r="F101" s="689" t="s">
        <v>29</v>
      </c>
      <c r="G101" s="689" t="s">
        <v>948</v>
      </c>
      <c r="H101" s="689">
        <v>2014</v>
      </c>
      <c r="I101" s="641" t="s">
        <v>581</v>
      </c>
      <c r="J101" s="641" t="s">
        <v>596</v>
      </c>
      <c r="K101" s="630"/>
      <c r="L101" s="693">
        <v>0</v>
      </c>
      <c r="M101" s="694">
        <v>0</v>
      </c>
      <c r="N101" s="694">
        <v>0</v>
      </c>
      <c r="O101" s="694">
        <v>348</v>
      </c>
      <c r="P101" s="694">
        <v>348</v>
      </c>
      <c r="Q101" s="694">
        <v>348</v>
      </c>
      <c r="R101" s="694">
        <v>348</v>
      </c>
      <c r="S101" s="694">
        <v>348</v>
      </c>
      <c r="T101" s="694">
        <v>348</v>
      </c>
      <c r="U101" s="694">
        <v>348</v>
      </c>
      <c r="V101" s="694">
        <v>348</v>
      </c>
      <c r="W101" s="694">
        <v>348</v>
      </c>
      <c r="X101" s="694">
        <v>348</v>
      </c>
      <c r="Y101" s="694">
        <v>348</v>
      </c>
      <c r="Z101" s="694">
        <v>348</v>
      </c>
      <c r="AA101" s="694">
        <v>348</v>
      </c>
      <c r="AB101" s="694">
        <v>348</v>
      </c>
      <c r="AC101" s="694">
        <v>348</v>
      </c>
      <c r="AD101" s="694">
        <v>348</v>
      </c>
      <c r="AE101" s="694">
        <v>348</v>
      </c>
      <c r="AF101" s="694">
        <v>348</v>
      </c>
      <c r="AG101" s="694">
        <v>302</v>
      </c>
      <c r="AH101" s="694">
        <v>0</v>
      </c>
      <c r="AI101" s="694">
        <v>0</v>
      </c>
      <c r="AJ101" s="694">
        <v>0</v>
      </c>
      <c r="AK101" s="694">
        <v>0</v>
      </c>
      <c r="AL101" s="694">
        <v>0</v>
      </c>
      <c r="AM101" s="694">
        <v>0</v>
      </c>
      <c r="AN101" s="694">
        <v>0</v>
      </c>
      <c r="AO101" s="695">
        <v>0</v>
      </c>
      <c r="AP101" s="630"/>
      <c r="AQ101" s="693">
        <v>0</v>
      </c>
      <c r="AR101" s="694">
        <v>0</v>
      </c>
      <c r="AS101" s="694">
        <v>0</v>
      </c>
      <c r="AT101" s="694">
        <v>632129</v>
      </c>
      <c r="AU101" s="694">
        <v>632129</v>
      </c>
      <c r="AV101" s="694">
        <v>632129</v>
      </c>
      <c r="AW101" s="694">
        <v>632129</v>
      </c>
      <c r="AX101" s="694">
        <v>632129</v>
      </c>
      <c r="AY101" s="694">
        <v>632129</v>
      </c>
      <c r="AZ101" s="694">
        <v>632129</v>
      </c>
      <c r="BA101" s="694">
        <v>632129</v>
      </c>
      <c r="BB101" s="694">
        <v>632129</v>
      </c>
      <c r="BC101" s="694">
        <v>632129</v>
      </c>
      <c r="BD101" s="694">
        <v>632129</v>
      </c>
      <c r="BE101" s="694">
        <v>632129</v>
      </c>
      <c r="BF101" s="694">
        <v>632129</v>
      </c>
      <c r="BG101" s="694">
        <v>632129</v>
      </c>
      <c r="BH101" s="694">
        <v>632129</v>
      </c>
      <c r="BI101" s="694">
        <v>632129</v>
      </c>
      <c r="BJ101" s="694">
        <v>632129</v>
      </c>
      <c r="BK101" s="694">
        <v>632129</v>
      </c>
      <c r="BL101" s="694">
        <v>590796</v>
      </c>
      <c r="BM101" s="694" t="s">
        <v>978</v>
      </c>
      <c r="BN101" s="694" t="s">
        <v>978</v>
      </c>
      <c r="BO101" s="694" t="s">
        <v>978</v>
      </c>
      <c r="BP101" s="694" t="s">
        <v>978</v>
      </c>
      <c r="BQ101" s="694" t="s">
        <v>978</v>
      </c>
      <c r="BR101" s="694" t="s">
        <v>978</v>
      </c>
      <c r="BS101" s="694" t="s">
        <v>978</v>
      </c>
      <c r="BT101" s="695" t="s">
        <v>978</v>
      </c>
      <c r="BU101" s="165"/>
    </row>
    <row r="102" spans="2:73" ht="15.75">
      <c r="B102" s="689" t="s">
        <v>209</v>
      </c>
      <c r="C102" s="689" t="s">
        <v>953</v>
      </c>
      <c r="D102" s="689" t="s">
        <v>20</v>
      </c>
      <c r="E102" s="689" t="s">
        <v>947</v>
      </c>
      <c r="F102" s="689" t="s">
        <v>977</v>
      </c>
      <c r="G102" s="689" t="s">
        <v>948</v>
      </c>
      <c r="H102" s="689">
        <v>2014</v>
      </c>
      <c r="I102" s="641" t="s">
        <v>581</v>
      </c>
      <c r="J102" s="641" t="s">
        <v>596</v>
      </c>
      <c r="K102" s="630"/>
      <c r="L102" s="693">
        <v>0</v>
      </c>
      <c r="M102" s="694">
        <v>0</v>
      </c>
      <c r="N102" s="694">
        <v>0</v>
      </c>
      <c r="O102" s="694">
        <v>40</v>
      </c>
      <c r="P102" s="694">
        <v>40</v>
      </c>
      <c r="Q102" s="694">
        <v>40</v>
      </c>
      <c r="R102" s="694">
        <v>40</v>
      </c>
      <c r="S102" s="694">
        <v>0</v>
      </c>
      <c r="T102" s="694">
        <v>0</v>
      </c>
      <c r="U102" s="694">
        <v>0</v>
      </c>
      <c r="V102" s="694">
        <v>0</v>
      </c>
      <c r="W102" s="694">
        <v>0</v>
      </c>
      <c r="X102" s="694">
        <v>0</v>
      </c>
      <c r="Y102" s="694">
        <v>0</v>
      </c>
      <c r="Z102" s="694">
        <v>0</v>
      </c>
      <c r="AA102" s="694">
        <v>0</v>
      </c>
      <c r="AB102" s="694">
        <v>0</v>
      </c>
      <c r="AC102" s="694">
        <v>0</v>
      </c>
      <c r="AD102" s="694">
        <v>0</v>
      </c>
      <c r="AE102" s="694">
        <v>0</v>
      </c>
      <c r="AF102" s="694">
        <v>0</v>
      </c>
      <c r="AG102" s="694">
        <v>0</v>
      </c>
      <c r="AH102" s="694">
        <v>0</v>
      </c>
      <c r="AI102" s="694">
        <v>0</v>
      </c>
      <c r="AJ102" s="694">
        <v>0</v>
      </c>
      <c r="AK102" s="694">
        <v>0</v>
      </c>
      <c r="AL102" s="694">
        <v>0</v>
      </c>
      <c r="AM102" s="694">
        <v>0</v>
      </c>
      <c r="AN102" s="694">
        <v>0</v>
      </c>
      <c r="AO102" s="695">
        <v>0</v>
      </c>
      <c r="AP102" s="630"/>
      <c r="AQ102" s="693">
        <v>0</v>
      </c>
      <c r="AR102" s="694">
        <v>0</v>
      </c>
      <c r="AS102" s="694">
        <v>0</v>
      </c>
      <c r="AT102" s="694">
        <v>195821</v>
      </c>
      <c r="AU102" s="694">
        <v>195821</v>
      </c>
      <c r="AV102" s="694">
        <v>195821</v>
      </c>
      <c r="AW102" s="694">
        <v>195821</v>
      </c>
      <c r="AX102" s="694">
        <v>0</v>
      </c>
      <c r="AY102" s="694">
        <v>0</v>
      </c>
      <c r="AZ102" s="694">
        <v>0</v>
      </c>
      <c r="BA102" s="694" t="s">
        <v>978</v>
      </c>
      <c r="BB102" s="694" t="s">
        <v>978</v>
      </c>
      <c r="BC102" s="694" t="s">
        <v>978</v>
      </c>
      <c r="BD102" s="694" t="s">
        <v>978</v>
      </c>
      <c r="BE102" s="694" t="s">
        <v>978</v>
      </c>
      <c r="BF102" s="694" t="s">
        <v>978</v>
      </c>
      <c r="BG102" s="694" t="s">
        <v>978</v>
      </c>
      <c r="BH102" s="694" t="s">
        <v>978</v>
      </c>
      <c r="BI102" s="694" t="s">
        <v>978</v>
      </c>
      <c r="BJ102" s="694" t="s">
        <v>978</v>
      </c>
      <c r="BK102" s="694" t="s">
        <v>978</v>
      </c>
      <c r="BL102" s="694" t="s">
        <v>978</v>
      </c>
      <c r="BM102" s="694" t="s">
        <v>978</v>
      </c>
      <c r="BN102" s="694" t="s">
        <v>978</v>
      </c>
      <c r="BO102" s="694" t="s">
        <v>978</v>
      </c>
      <c r="BP102" s="694" t="s">
        <v>978</v>
      </c>
      <c r="BQ102" s="694" t="s">
        <v>978</v>
      </c>
      <c r="BR102" s="694" t="s">
        <v>978</v>
      </c>
      <c r="BS102" s="694" t="s">
        <v>978</v>
      </c>
      <c r="BT102" s="695" t="s">
        <v>978</v>
      </c>
      <c r="BU102" s="165"/>
    </row>
    <row r="103" spans="2:73" ht="15.75">
      <c r="B103" s="689" t="s">
        <v>945</v>
      </c>
      <c r="C103" s="689" t="s">
        <v>956</v>
      </c>
      <c r="D103" s="689" t="s">
        <v>979</v>
      </c>
      <c r="E103" s="689" t="s">
        <v>947</v>
      </c>
      <c r="F103" s="689" t="s">
        <v>956</v>
      </c>
      <c r="G103" s="689" t="s">
        <v>948</v>
      </c>
      <c r="H103" s="689">
        <v>2014</v>
      </c>
      <c r="I103" s="641" t="s">
        <v>581</v>
      </c>
      <c r="J103" s="641" t="s">
        <v>596</v>
      </c>
      <c r="K103" s="630"/>
      <c r="L103" s="693">
        <v>0</v>
      </c>
      <c r="M103" s="694">
        <v>0</v>
      </c>
      <c r="N103" s="694">
        <v>0</v>
      </c>
      <c r="O103" s="694">
        <v>329</v>
      </c>
      <c r="P103" s="694">
        <v>303</v>
      </c>
      <c r="Q103" s="694">
        <v>197</v>
      </c>
      <c r="R103" s="694">
        <v>197</v>
      </c>
      <c r="S103" s="694">
        <v>197</v>
      </c>
      <c r="T103" s="694">
        <v>130</v>
      </c>
      <c r="U103" s="694">
        <v>130</v>
      </c>
      <c r="V103" s="694">
        <v>130</v>
      </c>
      <c r="W103" s="694">
        <v>130</v>
      </c>
      <c r="X103" s="694">
        <v>130</v>
      </c>
      <c r="Y103" s="694">
        <v>130</v>
      </c>
      <c r="Z103" s="694">
        <v>0</v>
      </c>
      <c r="AA103" s="694">
        <v>0</v>
      </c>
      <c r="AB103" s="694">
        <v>0</v>
      </c>
      <c r="AC103" s="694">
        <v>0</v>
      </c>
      <c r="AD103" s="694">
        <v>0</v>
      </c>
      <c r="AE103" s="694">
        <v>0</v>
      </c>
      <c r="AF103" s="694">
        <v>0</v>
      </c>
      <c r="AG103" s="694">
        <v>0</v>
      </c>
      <c r="AH103" s="694">
        <v>0</v>
      </c>
      <c r="AI103" s="694">
        <v>0</v>
      </c>
      <c r="AJ103" s="694">
        <v>0</v>
      </c>
      <c r="AK103" s="694">
        <v>0</v>
      </c>
      <c r="AL103" s="694">
        <v>0</v>
      </c>
      <c r="AM103" s="694">
        <v>0</v>
      </c>
      <c r="AN103" s="694">
        <v>0</v>
      </c>
      <c r="AO103" s="695">
        <v>0</v>
      </c>
      <c r="AP103" s="630"/>
      <c r="AQ103" s="693">
        <v>0</v>
      </c>
      <c r="AR103" s="694">
        <v>0</v>
      </c>
      <c r="AS103" s="694">
        <v>0</v>
      </c>
      <c r="AT103" s="694">
        <v>4864234</v>
      </c>
      <c r="AU103" s="694">
        <v>4668970</v>
      </c>
      <c r="AV103" s="694">
        <v>3685392</v>
      </c>
      <c r="AW103" s="694">
        <v>3685392</v>
      </c>
      <c r="AX103" s="694">
        <v>3685392</v>
      </c>
      <c r="AY103" s="694">
        <v>3283632</v>
      </c>
      <c r="AZ103" s="694">
        <v>3283632</v>
      </c>
      <c r="BA103" s="694">
        <v>3283632</v>
      </c>
      <c r="BB103" s="694">
        <v>3283632</v>
      </c>
      <c r="BC103" s="694">
        <v>3283632</v>
      </c>
      <c r="BD103" s="694">
        <v>2200176</v>
      </c>
      <c r="BE103" s="694">
        <v>1112832</v>
      </c>
      <c r="BF103" s="694" t="s">
        <v>978</v>
      </c>
      <c r="BG103" s="694" t="s">
        <v>978</v>
      </c>
      <c r="BH103" s="694" t="s">
        <v>978</v>
      </c>
      <c r="BI103" s="694" t="s">
        <v>978</v>
      </c>
      <c r="BJ103" s="694" t="s">
        <v>978</v>
      </c>
      <c r="BK103" s="694" t="s">
        <v>978</v>
      </c>
      <c r="BL103" s="694" t="s">
        <v>978</v>
      </c>
      <c r="BM103" s="694" t="s">
        <v>978</v>
      </c>
      <c r="BN103" s="694" t="s">
        <v>978</v>
      </c>
      <c r="BO103" s="694" t="s">
        <v>978</v>
      </c>
      <c r="BP103" s="694" t="s">
        <v>978</v>
      </c>
      <c r="BQ103" s="694" t="s">
        <v>978</v>
      </c>
      <c r="BR103" s="694" t="s">
        <v>978</v>
      </c>
      <c r="BS103" s="694" t="s">
        <v>978</v>
      </c>
      <c r="BT103" s="695" t="s">
        <v>978</v>
      </c>
      <c r="BU103" s="165"/>
    </row>
    <row r="104" spans="2:73" ht="15.75">
      <c r="B104" s="689" t="s">
        <v>209</v>
      </c>
      <c r="C104" s="689" t="s">
        <v>953</v>
      </c>
      <c r="D104" s="689" t="s">
        <v>17</v>
      </c>
      <c r="E104" s="689" t="s">
        <v>947</v>
      </c>
      <c r="F104" s="689" t="s">
        <v>977</v>
      </c>
      <c r="G104" s="689" t="s">
        <v>948</v>
      </c>
      <c r="H104" s="689">
        <v>2014</v>
      </c>
      <c r="I104" s="641" t="s">
        <v>581</v>
      </c>
      <c r="J104" s="641" t="s">
        <v>596</v>
      </c>
      <c r="K104" s="630"/>
      <c r="L104" s="693">
        <v>0</v>
      </c>
      <c r="M104" s="694">
        <v>0</v>
      </c>
      <c r="N104" s="694">
        <v>0</v>
      </c>
      <c r="O104" s="694">
        <v>33</v>
      </c>
      <c r="P104" s="694">
        <v>33</v>
      </c>
      <c r="Q104" s="694">
        <v>33</v>
      </c>
      <c r="R104" s="694">
        <v>33</v>
      </c>
      <c r="S104" s="694">
        <v>33</v>
      </c>
      <c r="T104" s="694">
        <v>33</v>
      </c>
      <c r="U104" s="694">
        <v>33</v>
      </c>
      <c r="V104" s="694">
        <v>33</v>
      </c>
      <c r="W104" s="694">
        <v>28</v>
      </c>
      <c r="X104" s="694">
        <v>28</v>
      </c>
      <c r="Y104" s="694">
        <v>28</v>
      </c>
      <c r="Z104" s="694">
        <v>25</v>
      </c>
      <c r="AA104" s="694">
        <v>25</v>
      </c>
      <c r="AB104" s="694">
        <v>25</v>
      </c>
      <c r="AC104" s="694">
        <v>25</v>
      </c>
      <c r="AD104" s="694">
        <v>0</v>
      </c>
      <c r="AE104" s="694">
        <v>0</v>
      </c>
      <c r="AF104" s="694">
        <v>0</v>
      </c>
      <c r="AG104" s="694">
        <v>0</v>
      </c>
      <c r="AH104" s="694">
        <v>0</v>
      </c>
      <c r="AI104" s="694">
        <v>0</v>
      </c>
      <c r="AJ104" s="694">
        <v>0</v>
      </c>
      <c r="AK104" s="694">
        <v>0</v>
      </c>
      <c r="AL104" s="694">
        <v>0</v>
      </c>
      <c r="AM104" s="694">
        <v>0</v>
      </c>
      <c r="AN104" s="694">
        <v>0</v>
      </c>
      <c r="AO104" s="695">
        <v>0</v>
      </c>
      <c r="AP104" s="630"/>
      <c r="AQ104" s="693">
        <v>0</v>
      </c>
      <c r="AR104" s="694">
        <v>0</v>
      </c>
      <c r="AS104" s="694">
        <v>0</v>
      </c>
      <c r="AT104" s="694">
        <v>94083</v>
      </c>
      <c r="AU104" s="694">
        <v>94083</v>
      </c>
      <c r="AV104" s="694">
        <v>94083</v>
      </c>
      <c r="AW104" s="694">
        <v>94083</v>
      </c>
      <c r="AX104" s="694">
        <v>94083</v>
      </c>
      <c r="AY104" s="694">
        <v>94083</v>
      </c>
      <c r="AZ104" s="694">
        <v>94083</v>
      </c>
      <c r="BA104" s="694">
        <v>94083</v>
      </c>
      <c r="BB104" s="694">
        <v>77509</v>
      </c>
      <c r="BC104" s="694">
        <v>77509</v>
      </c>
      <c r="BD104" s="694">
        <v>77509</v>
      </c>
      <c r="BE104" s="694">
        <v>71696</v>
      </c>
      <c r="BF104" s="694">
        <v>71696</v>
      </c>
      <c r="BG104" s="694">
        <v>71696</v>
      </c>
      <c r="BH104" s="694">
        <v>71696</v>
      </c>
      <c r="BI104" s="694" t="s">
        <v>978</v>
      </c>
      <c r="BJ104" s="694" t="s">
        <v>978</v>
      </c>
      <c r="BK104" s="694" t="s">
        <v>978</v>
      </c>
      <c r="BL104" s="694" t="s">
        <v>978</v>
      </c>
      <c r="BM104" s="694" t="s">
        <v>978</v>
      </c>
      <c r="BN104" s="694" t="s">
        <v>978</v>
      </c>
      <c r="BO104" s="694" t="s">
        <v>978</v>
      </c>
      <c r="BP104" s="694" t="s">
        <v>978</v>
      </c>
      <c r="BQ104" s="694" t="s">
        <v>978</v>
      </c>
      <c r="BR104" s="694" t="s">
        <v>978</v>
      </c>
      <c r="BS104" s="694" t="s">
        <v>978</v>
      </c>
      <c r="BT104" s="695" t="s">
        <v>978</v>
      </c>
      <c r="BU104" s="165"/>
    </row>
    <row r="105" spans="2:73" ht="15.75">
      <c r="B105" s="689" t="s">
        <v>209</v>
      </c>
      <c r="C105" s="689" t="s">
        <v>491</v>
      </c>
      <c r="D105" s="689" t="s">
        <v>980</v>
      </c>
      <c r="E105" s="689" t="s">
        <v>947</v>
      </c>
      <c r="F105" s="689" t="s">
        <v>491</v>
      </c>
      <c r="G105" s="689" t="s">
        <v>950</v>
      </c>
      <c r="H105" s="689">
        <v>2014</v>
      </c>
      <c r="I105" s="641" t="s">
        <v>581</v>
      </c>
      <c r="J105" s="641" t="s">
        <v>596</v>
      </c>
      <c r="K105" s="630"/>
      <c r="L105" s="693">
        <v>0</v>
      </c>
      <c r="M105" s="694">
        <v>0</v>
      </c>
      <c r="N105" s="694">
        <v>0</v>
      </c>
      <c r="O105" s="694">
        <v>1105</v>
      </c>
      <c r="P105" s="694">
        <v>0</v>
      </c>
      <c r="Q105" s="694">
        <v>0</v>
      </c>
      <c r="R105" s="694">
        <v>0</v>
      </c>
      <c r="S105" s="694">
        <v>0</v>
      </c>
      <c r="T105" s="694">
        <v>0</v>
      </c>
      <c r="U105" s="694">
        <v>0</v>
      </c>
      <c r="V105" s="694">
        <v>0</v>
      </c>
      <c r="W105" s="694">
        <v>0</v>
      </c>
      <c r="X105" s="694">
        <v>0</v>
      </c>
      <c r="Y105" s="694">
        <v>0</v>
      </c>
      <c r="Z105" s="694">
        <v>0</v>
      </c>
      <c r="AA105" s="694">
        <v>0</v>
      </c>
      <c r="AB105" s="694">
        <v>0</v>
      </c>
      <c r="AC105" s="694">
        <v>0</v>
      </c>
      <c r="AD105" s="694">
        <v>0</v>
      </c>
      <c r="AE105" s="694">
        <v>0</v>
      </c>
      <c r="AF105" s="694">
        <v>0</v>
      </c>
      <c r="AG105" s="694">
        <v>0</v>
      </c>
      <c r="AH105" s="694">
        <v>0</v>
      </c>
      <c r="AI105" s="694">
        <v>0</v>
      </c>
      <c r="AJ105" s="694">
        <v>0</v>
      </c>
      <c r="AK105" s="694">
        <v>0</v>
      </c>
      <c r="AL105" s="694">
        <v>0</v>
      </c>
      <c r="AM105" s="694">
        <v>0</v>
      </c>
      <c r="AN105" s="694">
        <v>0</v>
      </c>
      <c r="AO105" s="695">
        <v>0</v>
      </c>
      <c r="AP105" s="630"/>
      <c r="AQ105" s="693">
        <v>0</v>
      </c>
      <c r="AR105" s="694">
        <v>0</v>
      </c>
      <c r="AS105" s="694">
        <v>0</v>
      </c>
      <c r="AT105" s="694">
        <v>0</v>
      </c>
      <c r="AU105" s="694">
        <v>0</v>
      </c>
      <c r="AV105" s="694">
        <v>0</v>
      </c>
      <c r="AW105" s="694">
        <v>0</v>
      </c>
      <c r="AX105" s="694">
        <v>0</v>
      </c>
      <c r="AY105" s="694">
        <v>0</v>
      </c>
      <c r="AZ105" s="694">
        <v>0</v>
      </c>
      <c r="BA105" s="694" t="s">
        <v>978</v>
      </c>
      <c r="BB105" s="694" t="s">
        <v>978</v>
      </c>
      <c r="BC105" s="694" t="s">
        <v>978</v>
      </c>
      <c r="BD105" s="694" t="s">
        <v>978</v>
      </c>
      <c r="BE105" s="694" t="s">
        <v>978</v>
      </c>
      <c r="BF105" s="694" t="s">
        <v>978</v>
      </c>
      <c r="BG105" s="694" t="s">
        <v>978</v>
      </c>
      <c r="BH105" s="694" t="s">
        <v>978</v>
      </c>
      <c r="BI105" s="694" t="s">
        <v>978</v>
      </c>
      <c r="BJ105" s="694" t="s">
        <v>978</v>
      </c>
      <c r="BK105" s="694" t="s">
        <v>978</v>
      </c>
      <c r="BL105" s="694" t="s">
        <v>978</v>
      </c>
      <c r="BM105" s="694" t="s">
        <v>978</v>
      </c>
      <c r="BN105" s="694" t="s">
        <v>978</v>
      </c>
      <c r="BO105" s="694" t="s">
        <v>978</v>
      </c>
      <c r="BP105" s="694" t="s">
        <v>978</v>
      </c>
      <c r="BQ105" s="694" t="s">
        <v>978</v>
      </c>
      <c r="BR105" s="694" t="s">
        <v>978</v>
      </c>
      <c r="BS105" s="694" t="s">
        <v>978</v>
      </c>
      <c r="BT105" s="695" t="s">
        <v>978</v>
      </c>
      <c r="BU105" s="165"/>
    </row>
    <row r="106" spans="2:73" ht="15.75">
      <c r="B106" s="689" t="s">
        <v>209</v>
      </c>
      <c r="C106" s="689" t="s">
        <v>962</v>
      </c>
      <c r="D106" s="689" t="s">
        <v>14</v>
      </c>
      <c r="E106" s="689" t="s">
        <v>947</v>
      </c>
      <c r="F106" s="689" t="s">
        <v>29</v>
      </c>
      <c r="G106" s="689" t="s">
        <v>948</v>
      </c>
      <c r="H106" s="689">
        <v>2014</v>
      </c>
      <c r="I106" s="641" t="s">
        <v>581</v>
      </c>
      <c r="J106" s="641" t="s">
        <v>596</v>
      </c>
      <c r="K106" s="630"/>
      <c r="L106" s="693">
        <v>0</v>
      </c>
      <c r="M106" s="694">
        <v>0</v>
      </c>
      <c r="N106" s="694">
        <v>0</v>
      </c>
      <c r="O106" s="694">
        <v>104</v>
      </c>
      <c r="P106" s="694">
        <v>103</v>
      </c>
      <c r="Q106" s="694">
        <v>99</v>
      </c>
      <c r="R106" s="694">
        <v>97</v>
      </c>
      <c r="S106" s="694">
        <v>96</v>
      </c>
      <c r="T106" s="694">
        <v>96</v>
      </c>
      <c r="U106" s="694">
        <v>94</v>
      </c>
      <c r="V106" s="694">
        <v>94</v>
      </c>
      <c r="W106" s="694">
        <v>79</v>
      </c>
      <c r="X106" s="694">
        <v>74</v>
      </c>
      <c r="Y106" s="694">
        <v>71</v>
      </c>
      <c r="Z106" s="694">
        <v>71</v>
      </c>
      <c r="AA106" s="694">
        <v>69</v>
      </c>
      <c r="AB106" s="694">
        <v>69</v>
      </c>
      <c r="AC106" s="694">
        <v>54</v>
      </c>
      <c r="AD106" s="694">
        <v>53</v>
      </c>
      <c r="AE106" s="694">
        <v>53</v>
      </c>
      <c r="AF106" s="694">
        <v>53</v>
      </c>
      <c r="AG106" s="694">
        <v>53</v>
      </c>
      <c r="AH106" s="694">
        <v>53</v>
      </c>
      <c r="AI106" s="694">
        <v>9</v>
      </c>
      <c r="AJ106" s="694">
        <v>0</v>
      </c>
      <c r="AK106" s="694">
        <v>0</v>
      </c>
      <c r="AL106" s="694">
        <v>0</v>
      </c>
      <c r="AM106" s="694">
        <v>0</v>
      </c>
      <c r="AN106" s="694">
        <v>0</v>
      </c>
      <c r="AO106" s="695">
        <v>0</v>
      </c>
      <c r="AP106" s="630"/>
      <c r="AQ106" s="696">
        <v>0</v>
      </c>
      <c r="AR106" s="697">
        <v>0</v>
      </c>
      <c r="AS106" s="697">
        <v>0</v>
      </c>
      <c r="AT106" s="697">
        <v>836798</v>
      </c>
      <c r="AU106" s="697">
        <v>809797</v>
      </c>
      <c r="AV106" s="697">
        <v>741048</v>
      </c>
      <c r="AW106" s="697">
        <v>707228</v>
      </c>
      <c r="AX106" s="697">
        <v>683107</v>
      </c>
      <c r="AY106" s="697">
        <v>683107</v>
      </c>
      <c r="AZ106" s="697">
        <v>648405</v>
      </c>
      <c r="BA106" s="697">
        <v>648144</v>
      </c>
      <c r="BB106" s="697">
        <v>355923</v>
      </c>
      <c r="BC106" s="697">
        <v>351011</v>
      </c>
      <c r="BD106" s="697">
        <v>320468</v>
      </c>
      <c r="BE106" s="697">
        <v>311362</v>
      </c>
      <c r="BF106" s="697">
        <v>302874</v>
      </c>
      <c r="BG106" s="697">
        <v>302874</v>
      </c>
      <c r="BH106" s="697">
        <v>181601</v>
      </c>
      <c r="BI106" s="697">
        <v>176279</v>
      </c>
      <c r="BJ106" s="697">
        <v>176279</v>
      </c>
      <c r="BK106" s="697">
        <v>176279</v>
      </c>
      <c r="BL106" s="697">
        <v>176279</v>
      </c>
      <c r="BM106" s="697">
        <v>176279</v>
      </c>
      <c r="BN106" s="697">
        <v>62667</v>
      </c>
      <c r="BO106" s="697" t="s">
        <v>978</v>
      </c>
      <c r="BP106" s="697" t="s">
        <v>978</v>
      </c>
      <c r="BQ106" s="697" t="s">
        <v>978</v>
      </c>
      <c r="BR106" s="697" t="s">
        <v>978</v>
      </c>
      <c r="BS106" s="697" t="s">
        <v>978</v>
      </c>
      <c r="BT106" s="698" t="s">
        <v>978</v>
      </c>
      <c r="BU106" s="165"/>
    </row>
    <row r="107" spans="2:73" ht="15.75">
      <c r="B107" s="689" t="s">
        <v>209</v>
      </c>
      <c r="C107" s="689" t="s">
        <v>953</v>
      </c>
      <c r="D107" s="689" t="s">
        <v>22</v>
      </c>
      <c r="E107" s="689" t="s">
        <v>947</v>
      </c>
      <c r="F107" s="689" t="s">
        <v>977</v>
      </c>
      <c r="G107" s="689" t="s">
        <v>948</v>
      </c>
      <c r="H107" s="689">
        <v>2014</v>
      </c>
      <c r="I107" s="641" t="s">
        <v>581</v>
      </c>
      <c r="J107" s="641" t="s">
        <v>596</v>
      </c>
      <c r="K107" s="630"/>
      <c r="L107" s="693">
        <v>0</v>
      </c>
      <c r="M107" s="694">
        <v>0</v>
      </c>
      <c r="N107" s="694">
        <v>0</v>
      </c>
      <c r="O107" s="694">
        <v>1615</v>
      </c>
      <c r="P107" s="694">
        <v>1610</v>
      </c>
      <c r="Q107" s="694">
        <v>1610</v>
      </c>
      <c r="R107" s="694">
        <v>1576</v>
      </c>
      <c r="S107" s="694">
        <v>1576</v>
      </c>
      <c r="T107" s="694">
        <v>1568</v>
      </c>
      <c r="U107" s="694">
        <v>1511</v>
      </c>
      <c r="V107" s="694">
        <v>1511</v>
      </c>
      <c r="W107" s="694">
        <v>1479</v>
      </c>
      <c r="X107" s="694">
        <v>1238</v>
      </c>
      <c r="Y107" s="694">
        <v>977</v>
      </c>
      <c r="Z107" s="694">
        <v>973</v>
      </c>
      <c r="AA107" s="694">
        <v>747</v>
      </c>
      <c r="AB107" s="694">
        <v>723</v>
      </c>
      <c r="AC107" s="694">
        <v>723</v>
      </c>
      <c r="AD107" s="694">
        <v>587</v>
      </c>
      <c r="AE107" s="694">
        <v>152</v>
      </c>
      <c r="AF107" s="694">
        <v>152</v>
      </c>
      <c r="AG107" s="694">
        <v>152</v>
      </c>
      <c r="AH107" s="694">
        <v>152</v>
      </c>
      <c r="AI107" s="694">
        <v>0</v>
      </c>
      <c r="AJ107" s="694">
        <v>0</v>
      </c>
      <c r="AK107" s="694">
        <v>0</v>
      </c>
      <c r="AL107" s="694">
        <v>0</v>
      </c>
      <c r="AM107" s="694">
        <v>0</v>
      </c>
      <c r="AN107" s="694">
        <v>0</v>
      </c>
      <c r="AO107" s="695">
        <v>0</v>
      </c>
      <c r="AP107" s="630"/>
      <c r="AQ107" s="690">
        <v>0</v>
      </c>
      <c r="AR107" s="691">
        <v>0</v>
      </c>
      <c r="AS107" s="691">
        <v>0</v>
      </c>
      <c r="AT107" s="691">
        <v>10042616</v>
      </c>
      <c r="AU107" s="691">
        <v>10022283</v>
      </c>
      <c r="AV107" s="691">
        <v>10022283</v>
      </c>
      <c r="AW107" s="691">
        <v>9905353</v>
      </c>
      <c r="AX107" s="691">
        <v>9905353</v>
      </c>
      <c r="AY107" s="691">
        <v>9875747</v>
      </c>
      <c r="AZ107" s="691">
        <v>9510058</v>
      </c>
      <c r="BA107" s="691">
        <v>9510058</v>
      </c>
      <c r="BB107" s="691">
        <v>9325119</v>
      </c>
      <c r="BC107" s="691">
        <v>7751164</v>
      </c>
      <c r="BD107" s="691">
        <v>5974706</v>
      </c>
      <c r="BE107" s="691">
        <v>5887938</v>
      </c>
      <c r="BF107" s="691">
        <v>4447387</v>
      </c>
      <c r="BG107" s="691">
        <v>4347122</v>
      </c>
      <c r="BH107" s="691">
        <v>4347122</v>
      </c>
      <c r="BI107" s="691">
        <v>3431150</v>
      </c>
      <c r="BJ107" s="691">
        <v>342659</v>
      </c>
      <c r="BK107" s="691">
        <v>342659</v>
      </c>
      <c r="BL107" s="691">
        <v>342659</v>
      </c>
      <c r="BM107" s="691">
        <v>342659</v>
      </c>
      <c r="BN107" s="691" t="s">
        <v>978</v>
      </c>
      <c r="BO107" s="691" t="s">
        <v>978</v>
      </c>
      <c r="BP107" s="691" t="s">
        <v>978</v>
      </c>
      <c r="BQ107" s="691" t="s">
        <v>978</v>
      </c>
      <c r="BR107" s="691" t="s">
        <v>978</v>
      </c>
      <c r="BS107" s="691" t="s">
        <v>978</v>
      </c>
      <c r="BT107" s="692" t="s">
        <v>978</v>
      </c>
      <c r="BU107" s="165"/>
    </row>
    <row r="108" spans="2:73" ht="15.75">
      <c r="B108" s="689" t="s">
        <v>945</v>
      </c>
      <c r="C108" s="689" t="s">
        <v>953</v>
      </c>
      <c r="D108" s="689" t="s">
        <v>981</v>
      </c>
      <c r="E108" s="689" t="s">
        <v>947</v>
      </c>
      <c r="F108" s="689" t="s">
        <v>977</v>
      </c>
      <c r="G108" s="689" t="s">
        <v>950</v>
      </c>
      <c r="H108" s="689">
        <v>2014</v>
      </c>
      <c r="I108" s="641" t="s">
        <v>581</v>
      </c>
      <c r="J108" s="641" t="s">
        <v>596</v>
      </c>
      <c r="K108" s="630"/>
      <c r="L108" s="693">
        <v>0</v>
      </c>
      <c r="M108" s="694">
        <v>0</v>
      </c>
      <c r="N108" s="694">
        <v>0</v>
      </c>
      <c r="O108" s="694">
        <v>10</v>
      </c>
      <c r="P108" s="694">
        <v>0</v>
      </c>
      <c r="Q108" s="694">
        <v>0</v>
      </c>
      <c r="R108" s="694">
        <v>0</v>
      </c>
      <c r="S108" s="694">
        <v>0</v>
      </c>
      <c r="T108" s="694">
        <v>0</v>
      </c>
      <c r="U108" s="694">
        <v>0</v>
      </c>
      <c r="V108" s="694">
        <v>0</v>
      </c>
      <c r="W108" s="694">
        <v>0</v>
      </c>
      <c r="X108" s="694">
        <v>0</v>
      </c>
      <c r="Y108" s="694">
        <v>0</v>
      </c>
      <c r="Z108" s="694">
        <v>0</v>
      </c>
      <c r="AA108" s="694">
        <v>0</v>
      </c>
      <c r="AB108" s="694">
        <v>0</v>
      </c>
      <c r="AC108" s="694">
        <v>0</v>
      </c>
      <c r="AD108" s="694">
        <v>0</v>
      </c>
      <c r="AE108" s="694">
        <v>0</v>
      </c>
      <c r="AF108" s="694">
        <v>0</v>
      </c>
      <c r="AG108" s="694">
        <v>0</v>
      </c>
      <c r="AH108" s="694">
        <v>0</v>
      </c>
      <c r="AI108" s="694">
        <v>0</v>
      </c>
      <c r="AJ108" s="694">
        <v>0</v>
      </c>
      <c r="AK108" s="694">
        <v>0</v>
      </c>
      <c r="AL108" s="694">
        <v>0</v>
      </c>
      <c r="AM108" s="694">
        <v>0</v>
      </c>
      <c r="AN108" s="694">
        <v>0</v>
      </c>
      <c r="AO108" s="695">
        <v>0</v>
      </c>
      <c r="AP108" s="630"/>
      <c r="AQ108" s="693">
        <v>0</v>
      </c>
      <c r="AR108" s="694">
        <v>0</v>
      </c>
      <c r="AS108" s="694">
        <v>0</v>
      </c>
      <c r="AT108" s="694">
        <v>0</v>
      </c>
      <c r="AU108" s="694">
        <v>0</v>
      </c>
      <c r="AV108" s="694">
        <v>0</v>
      </c>
      <c r="AW108" s="694">
        <v>0</v>
      </c>
      <c r="AX108" s="694">
        <v>0</v>
      </c>
      <c r="AY108" s="694">
        <v>0</v>
      </c>
      <c r="AZ108" s="694">
        <v>0</v>
      </c>
      <c r="BA108" s="694" t="s">
        <v>978</v>
      </c>
      <c r="BB108" s="694" t="s">
        <v>978</v>
      </c>
      <c r="BC108" s="694" t="s">
        <v>978</v>
      </c>
      <c r="BD108" s="694" t="s">
        <v>978</v>
      </c>
      <c r="BE108" s="694" t="s">
        <v>978</v>
      </c>
      <c r="BF108" s="694" t="s">
        <v>978</v>
      </c>
      <c r="BG108" s="694" t="s">
        <v>978</v>
      </c>
      <c r="BH108" s="694" t="s">
        <v>978</v>
      </c>
      <c r="BI108" s="694" t="s">
        <v>978</v>
      </c>
      <c r="BJ108" s="694" t="s">
        <v>978</v>
      </c>
      <c r="BK108" s="694" t="s">
        <v>978</v>
      </c>
      <c r="BL108" s="694" t="s">
        <v>978</v>
      </c>
      <c r="BM108" s="694" t="s">
        <v>978</v>
      </c>
      <c r="BN108" s="694" t="s">
        <v>978</v>
      </c>
      <c r="BO108" s="694" t="s">
        <v>978</v>
      </c>
      <c r="BP108" s="694" t="s">
        <v>978</v>
      </c>
      <c r="BQ108" s="694" t="s">
        <v>978</v>
      </c>
      <c r="BR108" s="694" t="s">
        <v>978</v>
      </c>
      <c r="BS108" s="694" t="s">
        <v>978</v>
      </c>
      <c r="BT108" s="695" t="s">
        <v>978</v>
      </c>
      <c r="BU108" s="165"/>
    </row>
    <row r="109" spans="2:73" ht="15.75">
      <c r="B109" s="689" t="s">
        <v>945</v>
      </c>
      <c r="C109" s="689" t="s">
        <v>946</v>
      </c>
      <c r="D109" s="689" t="s">
        <v>42</v>
      </c>
      <c r="E109" s="689" t="s">
        <v>947</v>
      </c>
      <c r="F109" s="689" t="s">
        <v>29</v>
      </c>
      <c r="G109" s="689" t="s">
        <v>950</v>
      </c>
      <c r="H109" s="689">
        <v>2014</v>
      </c>
      <c r="I109" s="641" t="s">
        <v>581</v>
      </c>
      <c r="J109" s="641" t="s">
        <v>596</v>
      </c>
      <c r="K109" s="630"/>
      <c r="L109" s="693">
        <v>0</v>
      </c>
      <c r="M109" s="694">
        <v>0</v>
      </c>
      <c r="N109" s="694">
        <v>0</v>
      </c>
      <c r="O109" s="694">
        <v>484</v>
      </c>
      <c r="P109" s="694">
        <v>0</v>
      </c>
      <c r="Q109" s="694">
        <v>0</v>
      </c>
      <c r="R109" s="694">
        <v>0</v>
      </c>
      <c r="S109" s="694">
        <v>0</v>
      </c>
      <c r="T109" s="694">
        <v>0</v>
      </c>
      <c r="U109" s="694">
        <v>0</v>
      </c>
      <c r="V109" s="694">
        <v>0</v>
      </c>
      <c r="W109" s="694">
        <v>0</v>
      </c>
      <c r="X109" s="694">
        <v>0</v>
      </c>
      <c r="Y109" s="694">
        <v>0</v>
      </c>
      <c r="Z109" s="694">
        <v>0</v>
      </c>
      <c r="AA109" s="694">
        <v>0</v>
      </c>
      <c r="AB109" s="694">
        <v>0</v>
      </c>
      <c r="AC109" s="694">
        <v>0</v>
      </c>
      <c r="AD109" s="694">
        <v>0</v>
      </c>
      <c r="AE109" s="694">
        <v>0</v>
      </c>
      <c r="AF109" s="694">
        <v>0</v>
      </c>
      <c r="AG109" s="694">
        <v>0</v>
      </c>
      <c r="AH109" s="694">
        <v>0</v>
      </c>
      <c r="AI109" s="694">
        <v>0</v>
      </c>
      <c r="AJ109" s="694">
        <v>0</v>
      </c>
      <c r="AK109" s="694">
        <v>0</v>
      </c>
      <c r="AL109" s="694">
        <v>0</v>
      </c>
      <c r="AM109" s="694">
        <v>0</v>
      </c>
      <c r="AN109" s="694">
        <v>0</v>
      </c>
      <c r="AO109" s="695">
        <v>0</v>
      </c>
      <c r="AP109" s="630"/>
      <c r="AQ109" s="693">
        <v>0</v>
      </c>
      <c r="AR109" s="694">
        <v>0</v>
      </c>
      <c r="AS109" s="694">
        <v>0</v>
      </c>
      <c r="AT109" s="694">
        <v>0</v>
      </c>
      <c r="AU109" s="694">
        <v>0</v>
      </c>
      <c r="AV109" s="694">
        <v>0</v>
      </c>
      <c r="AW109" s="694">
        <v>0</v>
      </c>
      <c r="AX109" s="694">
        <v>0</v>
      </c>
      <c r="AY109" s="694">
        <v>0</v>
      </c>
      <c r="AZ109" s="694">
        <v>0</v>
      </c>
      <c r="BA109" s="694" t="s">
        <v>978</v>
      </c>
      <c r="BB109" s="694" t="s">
        <v>978</v>
      </c>
      <c r="BC109" s="694" t="s">
        <v>978</v>
      </c>
      <c r="BD109" s="694" t="s">
        <v>978</v>
      </c>
      <c r="BE109" s="694" t="s">
        <v>978</v>
      </c>
      <c r="BF109" s="694" t="s">
        <v>978</v>
      </c>
      <c r="BG109" s="694" t="s">
        <v>978</v>
      </c>
      <c r="BH109" s="694" t="s">
        <v>978</v>
      </c>
      <c r="BI109" s="694" t="s">
        <v>978</v>
      </c>
      <c r="BJ109" s="694" t="s">
        <v>978</v>
      </c>
      <c r="BK109" s="694" t="s">
        <v>978</v>
      </c>
      <c r="BL109" s="694" t="s">
        <v>978</v>
      </c>
      <c r="BM109" s="694" t="s">
        <v>978</v>
      </c>
      <c r="BN109" s="694" t="s">
        <v>978</v>
      </c>
      <c r="BO109" s="694" t="s">
        <v>978</v>
      </c>
      <c r="BP109" s="694" t="s">
        <v>978</v>
      </c>
      <c r="BQ109" s="694" t="s">
        <v>978</v>
      </c>
      <c r="BR109" s="694" t="s">
        <v>978</v>
      </c>
      <c r="BS109" s="694" t="s">
        <v>978</v>
      </c>
      <c r="BT109" s="695" t="s">
        <v>978</v>
      </c>
      <c r="BU109" s="165"/>
    </row>
    <row r="110" spans="2:73" ht="15.75">
      <c r="B110" s="689" t="s">
        <v>982</v>
      </c>
      <c r="C110" s="689" t="s">
        <v>956</v>
      </c>
      <c r="D110" s="689" t="s">
        <v>9</v>
      </c>
      <c r="E110" s="689" t="s">
        <v>947</v>
      </c>
      <c r="F110" s="689" t="s">
        <v>956</v>
      </c>
      <c r="G110" s="689" t="s">
        <v>950</v>
      </c>
      <c r="H110" s="689">
        <v>2014</v>
      </c>
      <c r="I110" s="641" t="s">
        <v>581</v>
      </c>
      <c r="J110" s="641" t="s">
        <v>596</v>
      </c>
      <c r="K110" s="630"/>
      <c r="L110" s="693">
        <v>0</v>
      </c>
      <c r="M110" s="694">
        <v>0</v>
      </c>
      <c r="N110" s="694">
        <v>0</v>
      </c>
      <c r="O110" s="694">
        <v>211</v>
      </c>
      <c r="P110" s="694">
        <v>0</v>
      </c>
      <c r="Q110" s="694">
        <v>0</v>
      </c>
      <c r="R110" s="694">
        <v>0</v>
      </c>
      <c r="S110" s="694">
        <v>0</v>
      </c>
      <c r="T110" s="694">
        <v>0</v>
      </c>
      <c r="U110" s="694">
        <v>0</v>
      </c>
      <c r="V110" s="694">
        <v>0</v>
      </c>
      <c r="W110" s="694">
        <v>0</v>
      </c>
      <c r="X110" s="694">
        <v>0</v>
      </c>
      <c r="Y110" s="694">
        <v>0</v>
      </c>
      <c r="Z110" s="694">
        <v>0</v>
      </c>
      <c r="AA110" s="694">
        <v>0</v>
      </c>
      <c r="AB110" s="694">
        <v>0</v>
      </c>
      <c r="AC110" s="694">
        <v>0</v>
      </c>
      <c r="AD110" s="694">
        <v>0</v>
      </c>
      <c r="AE110" s="694">
        <v>0</v>
      </c>
      <c r="AF110" s="694">
        <v>0</v>
      </c>
      <c r="AG110" s="694">
        <v>0</v>
      </c>
      <c r="AH110" s="694">
        <v>0</v>
      </c>
      <c r="AI110" s="694">
        <v>0</v>
      </c>
      <c r="AJ110" s="694">
        <v>0</v>
      </c>
      <c r="AK110" s="694">
        <v>0</v>
      </c>
      <c r="AL110" s="694">
        <v>0</v>
      </c>
      <c r="AM110" s="694">
        <v>0</v>
      </c>
      <c r="AN110" s="694">
        <v>0</v>
      </c>
      <c r="AO110" s="695">
        <v>0</v>
      </c>
      <c r="AP110" s="630"/>
      <c r="AQ110" s="693">
        <v>0</v>
      </c>
      <c r="AR110" s="694">
        <v>0</v>
      </c>
      <c r="AS110" s="694">
        <v>0</v>
      </c>
      <c r="AT110" s="694">
        <v>0</v>
      </c>
      <c r="AU110" s="694">
        <v>0</v>
      </c>
      <c r="AV110" s="694">
        <v>0</v>
      </c>
      <c r="AW110" s="694">
        <v>0</v>
      </c>
      <c r="AX110" s="694">
        <v>0</v>
      </c>
      <c r="AY110" s="694">
        <v>0</v>
      </c>
      <c r="AZ110" s="694">
        <v>0</v>
      </c>
      <c r="BA110" s="694" t="s">
        <v>978</v>
      </c>
      <c r="BB110" s="694" t="s">
        <v>978</v>
      </c>
      <c r="BC110" s="694" t="s">
        <v>978</v>
      </c>
      <c r="BD110" s="694" t="s">
        <v>978</v>
      </c>
      <c r="BE110" s="694" t="s">
        <v>978</v>
      </c>
      <c r="BF110" s="694" t="s">
        <v>978</v>
      </c>
      <c r="BG110" s="694" t="s">
        <v>978</v>
      </c>
      <c r="BH110" s="694" t="s">
        <v>978</v>
      </c>
      <c r="BI110" s="694" t="s">
        <v>978</v>
      </c>
      <c r="BJ110" s="694" t="s">
        <v>978</v>
      </c>
      <c r="BK110" s="694" t="s">
        <v>978</v>
      </c>
      <c r="BL110" s="694" t="s">
        <v>978</v>
      </c>
      <c r="BM110" s="694" t="s">
        <v>978</v>
      </c>
      <c r="BN110" s="694" t="s">
        <v>978</v>
      </c>
      <c r="BO110" s="694" t="s">
        <v>978</v>
      </c>
      <c r="BP110" s="694" t="s">
        <v>978</v>
      </c>
      <c r="BQ110" s="694" t="s">
        <v>978</v>
      </c>
      <c r="BR110" s="694" t="s">
        <v>978</v>
      </c>
      <c r="BS110" s="694" t="s">
        <v>978</v>
      </c>
      <c r="BT110" s="695" t="s">
        <v>978</v>
      </c>
      <c r="BU110" s="165"/>
    </row>
    <row r="111" spans="2:73">
      <c r="B111" s="689" t="s">
        <v>945</v>
      </c>
      <c r="C111" s="689" t="s">
        <v>956</v>
      </c>
      <c r="D111" s="689" t="s">
        <v>9</v>
      </c>
      <c r="E111" s="689" t="s">
        <v>947</v>
      </c>
      <c r="F111" s="689" t="s">
        <v>956</v>
      </c>
      <c r="G111" s="689" t="s">
        <v>950</v>
      </c>
      <c r="H111" s="689">
        <v>2014</v>
      </c>
      <c r="I111" s="641" t="s">
        <v>581</v>
      </c>
      <c r="J111" s="641" t="s">
        <v>596</v>
      </c>
      <c r="K111" s="630"/>
      <c r="L111" s="693">
        <v>0</v>
      </c>
      <c r="M111" s="694">
        <v>0</v>
      </c>
      <c r="N111" s="694">
        <v>0</v>
      </c>
      <c r="O111" s="694">
        <v>2578</v>
      </c>
      <c r="P111" s="694">
        <v>0</v>
      </c>
      <c r="Q111" s="694">
        <v>0</v>
      </c>
      <c r="R111" s="694">
        <v>0</v>
      </c>
      <c r="S111" s="694">
        <v>0</v>
      </c>
      <c r="T111" s="694">
        <v>0</v>
      </c>
      <c r="U111" s="694">
        <v>0</v>
      </c>
      <c r="V111" s="694">
        <v>0</v>
      </c>
      <c r="W111" s="694">
        <v>0</v>
      </c>
      <c r="X111" s="694">
        <v>0</v>
      </c>
      <c r="Y111" s="694">
        <v>0</v>
      </c>
      <c r="Z111" s="694">
        <v>0</v>
      </c>
      <c r="AA111" s="694">
        <v>0</v>
      </c>
      <c r="AB111" s="694">
        <v>0</v>
      </c>
      <c r="AC111" s="694">
        <v>0</v>
      </c>
      <c r="AD111" s="694">
        <v>0</v>
      </c>
      <c r="AE111" s="694">
        <v>0</v>
      </c>
      <c r="AF111" s="694">
        <v>0</v>
      </c>
      <c r="AG111" s="694">
        <v>0</v>
      </c>
      <c r="AH111" s="694">
        <v>0</v>
      </c>
      <c r="AI111" s="694">
        <v>0</v>
      </c>
      <c r="AJ111" s="694">
        <v>0</v>
      </c>
      <c r="AK111" s="694">
        <v>0</v>
      </c>
      <c r="AL111" s="694">
        <v>0</v>
      </c>
      <c r="AM111" s="694">
        <v>0</v>
      </c>
      <c r="AN111" s="694">
        <v>0</v>
      </c>
      <c r="AO111" s="695">
        <v>0</v>
      </c>
      <c r="AP111" s="630"/>
      <c r="AQ111" s="693">
        <v>0</v>
      </c>
      <c r="AR111" s="694">
        <v>0</v>
      </c>
      <c r="AS111" s="694">
        <v>0</v>
      </c>
      <c r="AT111" s="694">
        <v>0</v>
      </c>
      <c r="AU111" s="694">
        <v>0</v>
      </c>
      <c r="AV111" s="694">
        <v>0</v>
      </c>
      <c r="AW111" s="694">
        <v>0</v>
      </c>
      <c r="AX111" s="694">
        <v>0</v>
      </c>
      <c r="AY111" s="694">
        <v>0</v>
      </c>
      <c r="AZ111" s="694">
        <v>0</v>
      </c>
      <c r="BA111" s="694" t="s">
        <v>978</v>
      </c>
      <c r="BB111" s="694" t="s">
        <v>978</v>
      </c>
      <c r="BC111" s="694" t="s">
        <v>978</v>
      </c>
      <c r="BD111" s="694" t="s">
        <v>978</v>
      </c>
      <c r="BE111" s="694" t="s">
        <v>978</v>
      </c>
      <c r="BF111" s="694" t="s">
        <v>978</v>
      </c>
      <c r="BG111" s="694" t="s">
        <v>978</v>
      </c>
      <c r="BH111" s="694" t="s">
        <v>978</v>
      </c>
      <c r="BI111" s="694" t="s">
        <v>978</v>
      </c>
      <c r="BJ111" s="694" t="s">
        <v>978</v>
      </c>
      <c r="BK111" s="694" t="s">
        <v>978</v>
      </c>
      <c r="BL111" s="694" t="s">
        <v>978</v>
      </c>
      <c r="BM111" s="694" t="s">
        <v>978</v>
      </c>
      <c r="BN111" s="694" t="s">
        <v>978</v>
      </c>
      <c r="BO111" s="694" t="s">
        <v>978</v>
      </c>
      <c r="BP111" s="694" t="s">
        <v>978</v>
      </c>
      <c r="BQ111" s="694" t="s">
        <v>978</v>
      </c>
      <c r="BR111" s="694" t="s">
        <v>978</v>
      </c>
      <c r="BS111" s="694" t="s">
        <v>978</v>
      </c>
      <c r="BT111" s="695" t="s">
        <v>978</v>
      </c>
    </row>
    <row r="112" spans="2:73">
      <c r="B112" s="689" t="s">
        <v>982</v>
      </c>
      <c r="C112" s="689" t="s">
        <v>953</v>
      </c>
      <c r="D112" s="689" t="s">
        <v>983</v>
      </c>
      <c r="E112" s="689" t="s">
        <v>947</v>
      </c>
      <c r="F112" s="689" t="s">
        <v>977</v>
      </c>
      <c r="G112" s="689" t="s">
        <v>950</v>
      </c>
      <c r="H112" s="689">
        <v>2014</v>
      </c>
      <c r="I112" s="641" t="s">
        <v>581</v>
      </c>
      <c r="J112" s="641" t="s">
        <v>596</v>
      </c>
      <c r="K112" s="630"/>
      <c r="L112" s="693">
        <v>0</v>
      </c>
      <c r="M112" s="694">
        <v>0</v>
      </c>
      <c r="N112" s="694">
        <v>0</v>
      </c>
      <c r="O112" s="694">
        <v>112</v>
      </c>
      <c r="P112" s="694">
        <v>0</v>
      </c>
      <c r="Q112" s="694">
        <v>0</v>
      </c>
      <c r="R112" s="694">
        <v>0</v>
      </c>
      <c r="S112" s="694">
        <v>0</v>
      </c>
      <c r="T112" s="694">
        <v>0</v>
      </c>
      <c r="U112" s="694">
        <v>0</v>
      </c>
      <c r="V112" s="694">
        <v>0</v>
      </c>
      <c r="W112" s="694">
        <v>0</v>
      </c>
      <c r="X112" s="694">
        <v>0</v>
      </c>
      <c r="Y112" s="694">
        <v>0</v>
      </c>
      <c r="Z112" s="694">
        <v>0</v>
      </c>
      <c r="AA112" s="694">
        <v>0</v>
      </c>
      <c r="AB112" s="694">
        <v>0</v>
      </c>
      <c r="AC112" s="694">
        <v>0</v>
      </c>
      <c r="AD112" s="694">
        <v>0</v>
      </c>
      <c r="AE112" s="694">
        <v>0</v>
      </c>
      <c r="AF112" s="694">
        <v>0</v>
      </c>
      <c r="AG112" s="694">
        <v>0</v>
      </c>
      <c r="AH112" s="694">
        <v>0</v>
      </c>
      <c r="AI112" s="694">
        <v>0</v>
      </c>
      <c r="AJ112" s="694">
        <v>0</v>
      </c>
      <c r="AK112" s="694">
        <v>0</v>
      </c>
      <c r="AL112" s="694">
        <v>0</v>
      </c>
      <c r="AM112" s="694">
        <v>0</v>
      </c>
      <c r="AN112" s="694">
        <v>0</v>
      </c>
      <c r="AO112" s="695">
        <v>0</v>
      </c>
      <c r="AP112" s="630"/>
      <c r="AQ112" s="693">
        <v>0</v>
      </c>
      <c r="AR112" s="694">
        <v>0</v>
      </c>
      <c r="AS112" s="694">
        <v>0</v>
      </c>
      <c r="AT112" s="694">
        <v>0</v>
      </c>
      <c r="AU112" s="694">
        <v>0</v>
      </c>
      <c r="AV112" s="694">
        <v>0</v>
      </c>
      <c r="AW112" s="694">
        <v>0</v>
      </c>
      <c r="AX112" s="694">
        <v>0</v>
      </c>
      <c r="AY112" s="694">
        <v>0</v>
      </c>
      <c r="AZ112" s="694">
        <v>0</v>
      </c>
      <c r="BA112" s="694" t="s">
        <v>978</v>
      </c>
      <c r="BB112" s="694" t="s">
        <v>978</v>
      </c>
      <c r="BC112" s="694" t="s">
        <v>978</v>
      </c>
      <c r="BD112" s="694" t="s">
        <v>978</v>
      </c>
      <c r="BE112" s="694" t="s">
        <v>978</v>
      </c>
      <c r="BF112" s="694" t="s">
        <v>978</v>
      </c>
      <c r="BG112" s="694" t="s">
        <v>978</v>
      </c>
      <c r="BH112" s="694" t="s">
        <v>978</v>
      </c>
      <c r="BI112" s="694" t="s">
        <v>978</v>
      </c>
      <c r="BJ112" s="694" t="s">
        <v>978</v>
      </c>
      <c r="BK112" s="694" t="s">
        <v>978</v>
      </c>
      <c r="BL112" s="694" t="s">
        <v>978</v>
      </c>
      <c r="BM112" s="694" t="s">
        <v>978</v>
      </c>
      <c r="BN112" s="694" t="s">
        <v>978</v>
      </c>
      <c r="BO112" s="694" t="s">
        <v>978</v>
      </c>
      <c r="BP112" s="694" t="s">
        <v>978</v>
      </c>
      <c r="BQ112" s="694" t="s">
        <v>978</v>
      </c>
      <c r="BR112" s="694" t="s">
        <v>978</v>
      </c>
      <c r="BS112" s="694" t="s">
        <v>978</v>
      </c>
      <c r="BT112" s="695" t="s">
        <v>978</v>
      </c>
    </row>
    <row r="113" spans="2:73">
      <c r="B113" s="689" t="s">
        <v>945</v>
      </c>
      <c r="C113" s="689" t="s">
        <v>953</v>
      </c>
      <c r="D113" s="689" t="s">
        <v>983</v>
      </c>
      <c r="E113" s="689" t="s">
        <v>947</v>
      </c>
      <c r="F113" s="689" t="s">
        <v>977</v>
      </c>
      <c r="G113" s="689" t="s">
        <v>950</v>
      </c>
      <c r="H113" s="689">
        <v>2014</v>
      </c>
      <c r="I113" s="641" t="s">
        <v>581</v>
      </c>
      <c r="J113" s="641" t="s">
        <v>596</v>
      </c>
      <c r="K113" s="630"/>
      <c r="L113" s="693">
        <v>0</v>
      </c>
      <c r="M113" s="694">
        <v>0</v>
      </c>
      <c r="N113" s="694">
        <v>0</v>
      </c>
      <c r="O113" s="694">
        <v>170</v>
      </c>
      <c r="P113" s="694">
        <v>0</v>
      </c>
      <c r="Q113" s="694">
        <v>0</v>
      </c>
      <c r="R113" s="694">
        <v>0</v>
      </c>
      <c r="S113" s="694">
        <v>0</v>
      </c>
      <c r="T113" s="694">
        <v>0</v>
      </c>
      <c r="U113" s="694">
        <v>0</v>
      </c>
      <c r="V113" s="694">
        <v>0</v>
      </c>
      <c r="W113" s="694">
        <v>0</v>
      </c>
      <c r="X113" s="694">
        <v>0</v>
      </c>
      <c r="Y113" s="694">
        <v>0</v>
      </c>
      <c r="Z113" s="694">
        <v>0</v>
      </c>
      <c r="AA113" s="694">
        <v>0</v>
      </c>
      <c r="AB113" s="694">
        <v>0</v>
      </c>
      <c r="AC113" s="694">
        <v>0</v>
      </c>
      <c r="AD113" s="694">
        <v>0</v>
      </c>
      <c r="AE113" s="694">
        <v>0</v>
      </c>
      <c r="AF113" s="694">
        <v>0</v>
      </c>
      <c r="AG113" s="694">
        <v>0</v>
      </c>
      <c r="AH113" s="694">
        <v>0</v>
      </c>
      <c r="AI113" s="694">
        <v>0</v>
      </c>
      <c r="AJ113" s="694">
        <v>0</v>
      </c>
      <c r="AK113" s="694">
        <v>0</v>
      </c>
      <c r="AL113" s="694">
        <v>0</v>
      </c>
      <c r="AM113" s="694">
        <v>0</v>
      </c>
      <c r="AN113" s="694">
        <v>0</v>
      </c>
      <c r="AO113" s="695">
        <v>0</v>
      </c>
      <c r="AP113" s="630"/>
      <c r="AQ113" s="693">
        <v>0</v>
      </c>
      <c r="AR113" s="694">
        <v>0</v>
      </c>
      <c r="AS113" s="694">
        <v>0</v>
      </c>
      <c r="AT113" s="694">
        <v>0</v>
      </c>
      <c r="AU113" s="694">
        <v>0</v>
      </c>
      <c r="AV113" s="694">
        <v>0</v>
      </c>
      <c r="AW113" s="694">
        <v>0</v>
      </c>
      <c r="AX113" s="694">
        <v>0</v>
      </c>
      <c r="AY113" s="694">
        <v>0</v>
      </c>
      <c r="AZ113" s="694">
        <v>0</v>
      </c>
      <c r="BA113" s="694" t="s">
        <v>978</v>
      </c>
      <c r="BB113" s="694" t="s">
        <v>978</v>
      </c>
      <c r="BC113" s="694" t="s">
        <v>978</v>
      </c>
      <c r="BD113" s="694" t="s">
        <v>978</v>
      </c>
      <c r="BE113" s="694" t="s">
        <v>978</v>
      </c>
      <c r="BF113" s="694" t="s">
        <v>978</v>
      </c>
      <c r="BG113" s="694" t="s">
        <v>978</v>
      </c>
      <c r="BH113" s="694" t="s">
        <v>978</v>
      </c>
      <c r="BI113" s="694" t="s">
        <v>978</v>
      </c>
      <c r="BJ113" s="694" t="s">
        <v>978</v>
      </c>
      <c r="BK113" s="694" t="s">
        <v>978</v>
      </c>
      <c r="BL113" s="694" t="s">
        <v>978</v>
      </c>
      <c r="BM113" s="694" t="s">
        <v>978</v>
      </c>
      <c r="BN113" s="694" t="s">
        <v>978</v>
      </c>
      <c r="BO113" s="694" t="s">
        <v>978</v>
      </c>
      <c r="BP113" s="694" t="s">
        <v>978</v>
      </c>
      <c r="BQ113" s="694" t="s">
        <v>978</v>
      </c>
      <c r="BR113" s="694" t="s">
        <v>978</v>
      </c>
      <c r="BS113" s="694" t="s">
        <v>978</v>
      </c>
      <c r="BT113" s="695" t="s">
        <v>978</v>
      </c>
    </row>
    <row r="114" spans="2:73" ht="15.75">
      <c r="B114" s="689" t="s">
        <v>945</v>
      </c>
      <c r="C114" s="689" t="s">
        <v>953</v>
      </c>
      <c r="D114" s="689" t="s">
        <v>981</v>
      </c>
      <c r="E114" s="689" t="s">
        <v>947</v>
      </c>
      <c r="F114" s="689" t="s">
        <v>977</v>
      </c>
      <c r="G114" s="689" t="s">
        <v>950</v>
      </c>
      <c r="H114" s="689">
        <v>2014</v>
      </c>
      <c r="I114" s="641" t="s">
        <v>581</v>
      </c>
      <c r="J114" s="641" t="s">
        <v>596</v>
      </c>
      <c r="K114" s="630"/>
      <c r="L114" s="693">
        <v>0</v>
      </c>
      <c r="M114" s="694">
        <v>0</v>
      </c>
      <c r="N114" s="694">
        <v>0</v>
      </c>
      <c r="O114" s="694">
        <v>14</v>
      </c>
      <c r="P114" s="694">
        <v>0</v>
      </c>
      <c r="Q114" s="694">
        <v>0</v>
      </c>
      <c r="R114" s="694">
        <v>0</v>
      </c>
      <c r="S114" s="694">
        <v>0</v>
      </c>
      <c r="T114" s="694">
        <v>0</v>
      </c>
      <c r="U114" s="694">
        <v>0</v>
      </c>
      <c r="V114" s="694">
        <v>0</v>
      </c>
      <c r="W114" s="694">
        <v>0</v>
      </c>
      <c r="X114" s="694">
        <v>0</v>
      </c>
      <c r="Y114" s="694">
        <v>0</v>
      </c>
      <c r="Z114" s="694">
        <v>0</v>
      </c>
      <c r="AA114" s="694">
        <v>0</v>
      </c>
      <c r="AB114" s="694">
        <v>0</v>
      </c>
      <c r="AC114" s="694">
        <v>0</v>
      </c>
      <c r="AD114" s="694">
        <v>0</v>
      </c>
      <c r="AE114" s="694">
        <v>0</v>
      </c>
      <c r="AF114" s="694">
        <v>0</v>
      </c>
      <c r="AG114" s="694">
        <v>0</v>
      </c>
      <c r="AH114" s="694">
        <v>0</v>
      </c>
      <c r="AI114" s="694">
        <v>0</v>
      </c>
      <c r="AJ114" s="694">
        <v>0</v>
      </c>
      <c r="AK114" s="694">
        <v>0</v>
      </c>
      <c r="AL114" s="694">
        <v>0</v>
      </c>
      <c r="AM114" s="694">
        <v>0</v>
      </c>
      <c r="AN114" s="694">
        <v>0</v>
      </c>
      <c r="AO114" s="695">
        <v>0</v>
      </c>
      <c r="AP114" s="630"/>
      <c r="AQ114" s="693">
        <v>0</v>
      </c>
      <c r="AR114" s="694">
        <v>0</v>
      </c>
      <c r="AS114" s="694">
        <v>0</v>
      </c>
      <c r="AT114" s="694">
        <v>0</v>
      </c>
      <c r="AU114" s="694">
        <v>0</v>
      </c>
      <c r="AV114" s="694">
        <v>0</v>
      </c>
      <c r="AW114" s="694">
        <v>0</v>
      </c>
      <c r="AX114" s="694">
        <v>0</v>
      </c>
      <c r="AY114" s="694">
        <v>0</v>
      </c>
      <c r="AZ114" s="694">
        <v>0</v>
      </c>
      <c r="BA114" s="694" t="s">
        <v>978</v>
      </c>
      <c r="BB114" s="694" t="s">
        <v>978</v>
      </c>
      <c r="BC114" s="694" t="s">
        <v>978</v>
      </c>
      <c r="BD114" s="694" t="s">
        <v>978</v>
      </c>
      <c r="BE114" s="694" t="s">
        <v>978</v>
      </c>
      <c r="BF114" s="694" t="s">
        <v>978</v>
      </c>
      <c r="BG114" s="694" t="s">
        <v>978</v>
      </c>
      <c r="BH114" s="694" t="s">
        <v>978</v>
      </c>
      <c r="BI114" s="694" t="s">
        <v>978</v>
      </c>
      <c r="BJ114" s="694" t="s">
        <v>978</v>
      </c>
      <c r="BK114" s="694" t="s">
        <v>978</v>
      </c>
      <c r="BL114" s="694" t="s">
        <v>978</v>
      </c>
      <c r="BM114" s="694" t="s">
        <v>978</v>
      </c>
      <c r="BN114" s="694" t="s">
        <v>978</v>
      </c>
      <c r="BO114" s="694" t="s">
        <v>978</v>
      </c>
      <c r="BP114" s="694" t="s">
        <v>978</v>
      </c>
      <c r="BQ114" s="694" t="s">
        <v>978</v>
      </c>
      <c r="BR114" s="694" t="s">
        <v>978</v>
      </c>
      <c r="BS114" s="694" t="s">
        <v>978</v>
      </c>
      <c r="BT114" s="695" t="s">
        <v>978</v>
      </c>
      <c r="BU114" s="165"/>
    </row>
    <row r="115" spans="2:73" ht="15.75">
      <c r="B115" s="689" t="s">
        <v>945</v>
      </c>
      <c r="C115" s="689" t="s">
        <v>946</v>
      </c>
      <c r="D115" s="689" t="s">
        <v>42</v>
      </c>
      <c r="E115" s="689" t="s">
        <v>947</v>
      </c>
      <c r="F115" s="689" t="s">
        <v>29</v>
      </c>
      <c r="G115" s="689" t="s">
        <v>950</v>
      </c>
      <c r="H115" s="689">
        <v>2014</v>
      </c>
      <c r="I115" s="641" t="s">
        <v>581</v>
      </c>
      <c r="J115" s="641" t="s">
        <v>596</v>
      </c>
      <c r="K115" s="630"/>
      <c r="L115" s="693">
        <v>0</v>
      </c>
      <c r="M115" s="694">
        <v>0</v>
      </c>
      <c r="N115" s="694">
        <v>0</v>
      </c>
      <c r="O115" s="694">
        <v>658</v>
      </c>
      <c r="P115" s="694">
        <v>0</v>
      </c>
      <c r="Q115" s="694">
        <v>0</v>
      </c>
      <c r="R115" s="694">
        <v>0</v>
      </c>
      <c r="S115" s="694">
        <v>0</v>
      </c>
      <c r="T115" s="694">
        <v>0</v>
      </c>
      <c r="U115" s="694">
        <v>0</v>
      </c>
      <c r="V115" s="694">
        <v>0</v>
      </c>
      <c r="W115" s="694">
        <v>0</v>
      </c>
      <c r="X115" s="694">
        <v>0</v>
      </c>
      <c r="Y115" s="694">
        <v>0</v>
      </c>
      <c r="Z115" s="694">
        <v>0</v>
      </c>
      <c r="AA115" s="694">
        <v>0</v>
      </c>
      <c r="AB115" s="694">
        <v>0</v>
      </c>
      <c r="AC115" s="694">
        <v>0</v>
      </c>
      <c r="AD115" s="694">
        <v>0</v>
      </c>
      <c r="AE115" s="694">
        <v>0</v>
      </c>
      <c r="AF115" s="694">
        <v>0</v>
      </c>
      <c r="AG115" s="694">
        <v>0</v>
      </c>
      <c r="AH115" s="694">
        <v>0</v>
      </c>
      <c r="AI115" s="694">
        <v>0</v>
      </c>
      <c r="AJ115" s="694">
        <v>0</v>
      </c>
      <c r="AK115" s="694">
        <v>0</v>
      </c>
      <c r="AL115" s="694">
        <v>0</v>
      </c>
      <c r="AM115" s="694">
        <v>0</v>
      </c>
      <c r="AN115" s="694">
        <v>0</v>
      </c>
      <c r="AO115" s="695">
        <v>0</v>
      </c>
      <c r="AP115" s="630"/>
      <c r="AQ115" s="693">
        <v>0</v>
      </c>
      <c r="AR115" s="694">
        <v>0</v>
      </c>
      <c r="AS115" s="694">
        <v>0</v>
      </c>
      <c r="AT115" s="694">
        <v>0</v>
      </c>
      <c r="AU115" s="694">
        <v>0</v>
      </c>
      <c r="AV115" s="694">
        <v>0</v>
      </c>
      <c r="AW115" s="694">
        <v>0</v>
      </c>
      <c r="AX115" s="694">
        <v>0</v>
      </c>
      <c r="AY115" s="694">
        <v>0</v>
      </c>
      <c r="AZ115" s="694">
        <v>0</v>
      </c>
      <c r="BA115" s="694" t="s">
        <v>978</v>
      </c>
      <c r="BB115" s="694" t="s">
        <v>978</v>
      </c>
      <c r="BC115" s="694" t="s">
        <v>978</v>
      </c>
      <c r="BD115" s="694" t="s">
        <v>978</v>
      </c>
      <c r="BE115" s="694" t="s">
        <v>978</v>
      </c>
      <c r="BF115" s="694" t="s">
        <v>978</v>
      </c>
      <c r="BG115" s="694" t="s">
        <v>978</v>
      </c>
      <c r="BH115" s="694" t="s">
        <v>978</v>
      </c>
      <c r="BI115" s="694" t="s">
        <v>978</v>
      </c>
      <c r="BJ115" s="694" t="s">
        <v>978</v>
      </c>
      <c r="BK115" s="694" t="s">
        <v>978</v>
      </c>
      <c r="BL115" s="694" t="s">
        <v>978</v>
      </c>
      <c r="BM115" s="694" t="s">
        <v>978</v>
      </c>
      <c r="BN115" s="694" t="s">
        <v>978</v>
      </c>
      <c r="BO115" s="694" t="s">
        <v>978</v>
      </c>
      <c r="BP115" s="694" t="s">
        <v>978</v>
      </c>
      <c r="BQ115" s="694" t="s">
        <v>978</v>
      </c>
      <c r="BR115" s="694" t="s">
        <v>978</v>
      </c>
      <c r="BS115" s="694" t="s">
        <v>978</v>
      </c>
      <c r="BT115" s="695" t="s">
        <v>978</v>
      </c>
      <c r="BU115" s="165"/>
    </row>
    <row r="116" spans="2:73" ht="15.75">
      <c r="B116" s="689" t="s">
        <v>209</v>
      </c>
      <c r="C116" s="689" t="s">
        <v>957</v>
      </c>
      <c r="D116" s="689" t="s">
        <v>17</v>
      </c>
      <c r="E116" s="689" t="s">
        <v>947</v>
      </c>
      <c r="F116" s="689" t="s">
        <v>977</v>
      </c>
      <c r="G116" s="689" t="s">
        <v>948</v>
      </c>
      <c r="H116" s="689">
        <v>2013</v>
      </c>
      <c r="I116" s="641" t="s">
        <v>581</v>
      </c>
      <c r="J116" s="641" t="s">
        <v>589</v>
      </c>
      <c r="K116" s="630"/>
      <c r="L116" s="693">
        <v>0</v>
      </c>
      <c r="M116" s="694">
        <v>0</v>
      </c>
      <c r="N116" s="694">
        <v>-95</v>
      </c>
      <c r="O116" s="694">
        <v>-95</v>
      </c>
      <c r="P116" s="694">
        <v>-95</v>
      </c>
      <c r="Q116" s="694">
        <v>-95</v>
      </c>
      <c r="R116" s="694">
        <v>-95</v>
      </c>
      <c r="S116" s="694">
        <v>-95</v>
      </c>
      <c r="T116" s="694">
        <v>-95</v>
      </c>
      <c r="U116" s="694">
        <v>-95</v>
      </c>
      <c r="V116" s="694">
        <v>-95</v>
      </c>
      <c r="W116" s="694">
        <v>-95</v>
      </c>
      <c r="X116" s="694">
        <v>-95</v>
      </c>
      <c r="Y116" s="694">
        <v>-95</v>
      </c>
      <c r="Z116" s="694">
        <v>-95</v>
      </c>
      <c r="AA116" s="694">
        <v>-95</v>
      </c>
      <c r="AB116" s="694">
        <v>-95</v>
      </c>
      <c r="AC116" s="694">
        <v>-95</v>
      </c>
      <c r="AD116" s="694">
        <v>-95</v>
      </c>
      <c r="AE116" s="694">
        <v>-95</v>
      </c>
      <c r="AF116" s="694">
        <v>-95</v>
      </c>
      <c r="AG116" s="694">
        <v>-95</v>
      </c>
      <c r="AH116" s="694">
        <v>-95</v>
      </c>
      <c r="AI116" s="694">
        <v>-95</v>
      </c>
      <c r="AJ116" s="694">
        <v>-95</v>
      </c>
      <c r="AK116" s="694">
        <v>-95</v>
      </c>
      <c r="AL116" s="694">
        <v>-95</v>
      </c>
      <c r="AM116" s="694">
        <v>0</v>
      </c>
      <c r="AN116" s="694">
        <v>0</v>
      </c>
      <c r="AO116" s="695">
        <v>0</v>
      </c>
      <c r="AP116" s="630"/>
      <c r="AQ116" s="693">
        <v>0</v>
      </c>
      <c r="AR116" s="694">
        <v>0</v>
      </c>
      <c r="AS116" s="694">
        <v>-283373</v>
      </c>
      <c r="AT116" s="694">
        <v>-283373</v>
      </c>
      <c r="AU116" s="694">
        <v>-283373</v>
      </c>
      <c r="AV116" s="694">
        <v>-283373</v>
      </c>
      <c r="AW116" s="694">
        <v>-283373</v>
      </c>
      <c r="AX116" s="694">
        <v>-283373</v>
      </c>
      <c r="AY116" s="694">
        <v>-283373</v>
      </c>
      <c r="AZ116" s="694">
        <v>-283373</v>
      </c>
      <c r="BA116" s="694">
        <v>-283373</v>
      </c>
      <c r="BB116" s="694">
        <v>-283373</v>
      </c>
      <c r="BC116" s="694">
        <v>-283373</v>
      </c>
      <c r="BD116" s="694">
        <v>-283373</v>
      </c>
      <c r="BE116" s="694">
        <v>-283373</v>
      </c>
      <c r="BF116" s="694">
        <v>-283373</v>
      </c>
      <c r="BG116" s="694">
        <v>-283373</v>
      </c>
      <c r="BH116" s="694">
        <v>-283373</v>
      </c>
      <c r="BI116" s="694">
        <v>-283373</v>
      </c>
      <c r="BJ116" s="694">
        <v>-283373</v>
      </c>
      <c r="BK116" s="694">
        <v>-283373</v>
      </c>
      <c r="BL116" s="694">
        <v>-283373</v>
      </c>
      <c r="BM116" s="694">
        <v>-283373</v>
      </c>
      <c r="BN116" s="694">
        <v>-283373</v>
      </c>
      <c r="BO116" s="694">
        <v>-283373</v>
      </c>
      <c r="BP116" s="694">
        <v>-283373</v>
      </c>
      <c r="BQ116" s="694">
        <v>-283373</v>
      </c>
      <c r="BR116" s="694" t="s">
        <v>978</v>
      </c>
      <c r="BS116" s="694" t="s">
        <v>978</v>
      </c>
      <c r="BT116" s="695" t="s">
        <v>978</v>
      </c>
      <c r="BU116" s="165"/>
    </row>
    <row r="117" spans="2:73" ht="15.75">
      <c r="B117" s="689" t="s">
        <v>209</v>
      </c>
      <c r="C117" s="689" t="s">
        <v>953</v>
      </c>
      <c r="D117" s="689" t="s">
        <v>20</v>
      </c>
      <c r="E117" s="689" t="s">
        <v>947</v>
      </c>
      <c r="F117" s="689" t="s">
        <v>977</v>
      </c>
      <c r="G117" s="689" t="s">
        <v>948</v>
      </c>
      <c r="H117" s="689">
        <v>2013</v>
      </c>
      <c r="I117" s="641" t="s">
        <v>581</v>
      </c>
      <c r="J117" s="641" t="s">
        <v>589</v>
      </c>
      <c r="K117" s="630"/>
      <c r="L117" s="693">
        <v>0</v>
      </c>
      <c r="M117" s="694">
        <v>0</v>
      </c>
      <c r="N117" s="694">
        <v>0</v>
      </c>
      <c r="O117" s="694">
        <v>0</v>
      </c>
      <c r="P117" s="694">
        <v>0</v>
      </c>
      <c r="Q117" s="694">
        <v>0</v>
      </c>
      <c r="R117" s="694">
        <v>0</v>
      </c>
      <c r="S117" s="694">
        <v>0</v>
      </c>
      <c r="T117" s="694">
        <v>0</v>
      </c>
      <c r="U117" s="694">
        <v>0</v>
      </c>
      <c r="V117" s="694">
        <v>0</v>
      </c>
      <c r="W117" s="694">
        <v>0</v>
      </c>
      <c r="X117" s="694">
        <v>0</v>
      </c>
      <c r="Y117" s="694">
        <v>0</v>
      </c>
      <c r="Z117" s="694">
        <v>0</v>
      </c>
      <c r="AA117" s="694">
        <v>0</v>
      </c>
      <c r="AB117" s="694">
        <v>0</v>
      </c>
      <c r="AC117" s="694">
        <v>0</v>
      </c>
      <c r="AD117" s="694">
        <v>0</v>
      </c>
      <c r="AE117" s="694">
        <v>0</v>
      </c>
      <c r="AF117" s="694">
        <v>0</v>
      </c>
      <c r="AG117" s="694">
        <v>0</v>
      </c>
      <c r="AH117" s="694">
        <v>0</v>
      </c>
      <c r="AI117" s="694">
        <v>0</v>
      </c>
      <c r="AJ117" s="694">
        <v>0</v>
      </c>
      <c r="AK117" s="694">
        <v>0</v>
      </c>
      <c r="AL117" s="694">
        <v>0</v>
      </c>
      <c r="AM117" s="694">
        <v>0</v>
      </c>
      <c r="AN117" s="694">
        <v>0</v>
      </c>
      <c r="AO117" s="695">
        <v>0</v>
      </c>
      <c r="AP117" s="630"/>
      <c r="AQ117" s="693">
        <v>0</v>
      </c>
      <c r="AR117" s="694">
        <v>0</v>
      </c>
      <c r="AS117" s="694">
        <v>161</v>
      </c>
      <c r="AT117" s="694">
        <v>161</v>
      </c>
      <c r="AU117" s="694">
        <v>161</v>
      </c>
      <c r="AV117" s="694">
        <v>161</v>
      </c>
      <c r="AW117" s="694">
        <v>0</v>
      </c>
      <c r="AX117" s="694">
        <v>0</v>
      </c>
      <c r="AY117" s="694">
        <v>0</v>
      </c>
      <c r="AZ117" s="694">
        <v>0</v>
      </c>
      <c r="BA117" s="694" t="s">
        <v>978</v>
      </c>
      <c r="BB117" s="694" t="s">
        <v>978</v>
      </c>
      <c r="BC117" s="694" t="s">
        <v>978</v>
      </c>
      <c r="BD117" s="694" t="s">
        <v>978</v>
      </c>
      <c r="BE117" s="694" t="s">
        <v>978</v>
      </c>
      <c r="BF117" s="694" t="s">
        <v>978</v>
      </c>
      <c r="BG117" s="694" t="s">
        <v>978</v>
      </c>
      <c r="BH117" s="694" t="s">
        <v>978</v>
      </c>
      <c r="BI117" s="694" t="s">
        <v>978</v>
      </c>
      <c r="BJ117" s="694" t="s">
        <v>978</v>
      </c>
      <c r="BK117" s="694" t="s">
        <v>978</v>
      </c>
      <c r="BL117" s="694" t="s">
        <v>978</v>
      </c>
      <c r="BM117" s="694" t="s">
        <v>978</v>
      </c>
      <c r="BN117" s="694" t="s">
        <v>978</v>
      </c>
      <c r="BO117" s="694" t="s">
        <v>978</v>
      </c>
      <c r="BP117" s="694" t="s">
        <v>978</v>
      </c>
      <c r="BQ117" s="694" t="s">
        <v>978</v>
      </c>
      <c r="BR117" s="694" t="s">
        <v>978</v>
      </c>
      <c r="BS117" s="694" t="s">
        <v>978</v>
      </c>
      <c r="BT117" s="695" t="s">
        <v>978</v>
      </c>
      <c r="BU117" s="165"/>
    </row>
    <row r="118" spans="2:73" ht="15.75">
      <c r="B118" s="689" t="s">
        <v>209</v>
      </c>
      <c r="C118" s="689" t="s">
        <v>946</v>
      </c>
      <c r="D118" s="689" t="s">
        <v>4</v>
      </c>
      <c r="E118" s="689" t="s">
        <v>947</v>
      </c>
      <c r="F118" s="689" t="s">
        <v>29</v>
      </c>
      <c r="G118" s="689" t="s">
        <v>948</v>
      </c>
      <c r="H118" s="689">
        <v>2013</v>
      </c>
      <c r="I118" s="641" t="s">
        <v>581</v>
      </c>
      <c r="J118" s="641" t="s">
        <v>589</v>
      </c>
      <c r="K118" s="630"/>
      <c r="L118" s="693">
        <v>0</v>
      </c>
      <c r="M118" s="694">
        <v>0</v>
      </c>
      <c r="N118" s="694">
        <v>0</v>
      </c>
      <c r="O118" s="694">
        <v>0</v>
      </c>
      <c r="P118" s="694">
        <v>0</v>
      </c>
      <c r="Q118" s="694">
        <v>0</v>
      </c>
      <c r="R118" s="694">
        <v>0</v>
      </c>
      <c r="S118" s="694">
        <v>0</v>
      </c>
      <c r="T118" s="694">
        <v>0</v>
      </c>
      <c r="U118" s="694">
        <v>0</v>
      </c>
      <c r="V118" s="694">
        <v>0</v>
      </c>
      <c r="W118" s="694">
        <v>0</v>
      </c>
      <c r="X118" s="694">
        <v>0</v>
      </c>
      <c r="Y118" s="694">
        <v>0</v>
      </c>
      <c r="Z118" s="694">
        <v>0</v>
      </c>
      <c r="AA118" s="694">
        <v>0</v>
      </c>
      <c r="AB118" s="694">
        <v>0</v>
      </c>
      <c r="AC118" s="694">
        <v>0</v>
      </c>
      <c r="AD118" s="694">
        <v>0</v>
      </c>
      <c r="AE118" s="694">
        <v>0</v>
      </c>
      <c r="AF118" s="694">
        <v>0</v>
      </c>
      <c r="AG118" s="694">
        <v>0</v>
      </c>
      <c r="AH118" s="694">
        <v>0</v>
      </c>
      <c r="AI118" s="694">
        <v>0</v>
      </c>
      <c r="AJ118" s="694">
        <v>0</v>
      </c>
      <c r="AK118" s="694">
        <v>0</v>
      </c>
      <c r="AL118" s="694">
        <v>0</v>
      </c>
      <c r="AM118" s="694">
        <v>0</v>
      </c>
      <c r="AN118" s="694">
        <v>0</v>
      </c>
      <c r="AO118" s="695">
        <v>0</v>
      </c>
      <c r="AP118" s="630"/>
      <c r="AQ118" s="693">
        <v>0</v>
      </c>
      <c r="AR118" s="694">
        <v>0</v>
      </c>
      <c r="AS118" s="694">
        <v>366</v>
      </c>
      <c r="AT118" s="694">
        <v>366</v>
      </c>
      <c r="AU118" s="694">
        <v>349</v>
      </c>
      <c r="AV118" s="694">
        <v>301</v>
      </c>
      <c r="AW118" s="694">
        <v>301</v>
      </c>
      <c r="AX118" s="694">
        <v>301</v>
      </c>
      <c r="AY118" s="694">
        <v>301</v>
      </c>
      <c r="AZ118" s="694">
        <v>301</v>
      </c>
      <c r="BA118" s="694">
        <v>253</v>
      </c>
      <c r="BB118" s="694">
        <v>253</v>
      </c>
      <c r="BC118" s="694">
        <v>240</v>
      </c>
      <c r="BD118" s="694">
        <v>240</v>
      </c>
      <c r="BE118" s="694">
        <v>240</v>
      </c>
      <c r="BF118" s="694">
        <v>240</v>
      </c>
      <c r="BG118" s="694">
        <v>240</v>
      </c>
      <c r="BH118" s="694">
        <v>240</v>
      </c>
      <c r="BI118" s="694">
        <v>126</v>
      </c>
      <c r="BJ118" s="694">
        <v>126</v>
      </c>
      <c r="BK118" s="694">
        <v>126</v>
      </c>
      <c r="BL118" s="694">
        <v>126</v>
      </c>
      <c r="BM118" s="694" t="s">
        <v>978</v>
      </c>
      <c r="BN118" s="694" t="s">
        <v>978</v>
      </c>
      <c r="BO118" s="694" t="s">
        <v>978</v>
      </c>
      <c r="BP118" s="694" t="s">
        <v>978</v>
      </c>
      <c r="BQ118" s="694" t="s">
        <v>978</v>
      </c>
      <c r="BR118" s="694" t="s">
        <v>978</v>
      </c>
      <c r="BS118" s="694" t="s">
        <v>978</v>
      </c>
      <c r="BT118" s="695" t="s">
        <v>978</v>
      </c>
      <c r="BU118" s="165"/>
    </row>
    <row r="119" spans="2:73">
      <c r="B119" s="689" t="s">
        <v>209</v>
      </c>
      <c r="C119" s="689" t="s">
        <v>946</v>
      </c>
      <c r="D119" s="689" t="s">
        <v>3</v>
      </c>
      <c r="E119" s="689" t="s">
        <v>947</v>
      </c>
      <c r="F119" s="689" t="s">
        <v>29</v>
      </c>
      <c r="G119" s="689" t="s">
        <v>950</v>
      </c>
      <c r="H119" s="689">
        <v>2013</v>
      </c>
      <c r="I119" s="641" t="s">
        <v>581</v>
      </c>
      <c r="J119" s="641" t="s">
        <v>589</v>
      </c>
      <c r="K119" s="630"/>
      <c r="L119" s="693">
        <v>0</v>
      </c>
      <c r="M119" s="694">
        <v>0</v>
      </c>
      <c r="N119" s="694">
        <v>15</v>
      </c>
      <c r="O119" s="694">
        <v>15</v>
      </c>
      <c r="P119" s="694">
        <v>15</v>
      </c>
      <c r="Q119" s="694">
        <v>15</v>
      </c>
      <c r="R119" s="694">
        <v>15</v>
      </c>
      <c r="S119" s="694">
        <v>15</v>
      </c>
      <c r="T119" s="694">
        <v>15</v>
      </c>
      <c r="U119" s="694">
        <v>15</v>
      </c>
      <c r="V119" s="694">
        <v>15</v>
      </c>
      <c r="W119" s="694">
        <v>15</v>
      </c>
      <c r="X119" s="694">
        <v>15</v>
      </c>
      <c r="Y119" s="694">
        <v>15</v>
      </c>
      <c r="Z119" s="694">
        <v>15</v>
      </c>
      <c r="AA119" s="694">
        <v>15</v>
      </c>
      <c r="AB119" s="694">
        <v>15</v>
      </c>
      <c r="AC119" s="694">
        <v>15</v>
      </c>
      <c r="AD119" s="694">
        <v>15</v>
      </c>
      <c r="AE119" s="694">
        <v>15</v>
      </c>
      <c r="AF119" s="694">
        <v>11</v>
      </c>
      <c r="AG119" s="694">
        <v>0</v>
      </c>
      <c r="AH119" s="694">
        <v>0</v>
      </c>
      <c r="AI119" s="694">
        <v>0</v>
      </c>
      <c r="AJ119" s="694">
        <v>0</v>
      </c>
      <c r="AK119" s="694">
        <v>0</v>
      </c>
      <c r="AL119" s="694">
        <v>0</v>
      </c>
      <c r="AM119" s="694">
        <v>0</v>
      </c>
      <c r="AN119" s="694">
        <v>0</v>
      </c>
      <c r="AO119" s="695">
        <v>0</v>
      </c>
      <c r="AP119" s="630"/>
      <c r="AQ119" s="693">
        <v>0</v>
      </c>
      <c r="AR119" s="694">
        <v>0</v>
      </c>
      <c r="AS119" s="694">
        <v>25324</v>
      </c>
      <c r="AT119" s="694">
        <v>25324</v>
      </c>
      <c r="AU119" s="694">
        <v>25324</v>
      </c>
      <c r="AV119" s="694">
        <v>25324</v>
      </c>
      <c r="AW119" s="694">
        <v>25324</v>
      </c>
      <c r="AX119" s="694">
        <v>25324</v>
      </c>
      <c r="AY119" s="694">
        <v>25324</v>
      </c>
      <c r="AZ119" s="694">
        <v>25324</v>
      </c>
      <c r="BA119" s="694">
        <v>25324</v>
      </c>
      <c r="BB119" s="694">
        <v>25324</v>
      </c>
      <c r="BC119" s="694">
        <v>25324</v>
      </c>
      <c r="BD119" s="694">
        <v>25324</v>
      </c>
      <c r="BE119" s="694">
        <v>25324</v>
      </c>
      <c r="BF119" s="694">
        <v>25324</v>
      </c>
      <c r="BG119" s="694">
        <v>25324</v>
      </c>
      <c r="BH119" s="694">
        <v>25324</v>
      </c>
      <c r="BI119" s="694">
        <v>25324</v>
      </c>
      <c r="BJ119" s="694">
        <v>25324</v>
      </c>
      <c r="BK119" s="694">
        <v>21954</v>
      </c>
      <c r="BL119" s="694" t="s">
        <v>978</v>
      </c>
      <c r="BM119" s="694" t="s">
        <v>978</v>
      </c>
      <c r="BN119" s="694" t="s">
        <v>978</v>
      </c>
      <c r="BO119" s="694" t="s">
        <v>978</v>
      </c>
      <c r="BP119" s="694" t="s">
        <v>978</v>
      </c>
      <c r="BQ119" s="694" t="s">
        <v>978</v>
      </c>
      <c r="BR119" s="694" t="s">
        <v>978</v>
      </c>
      <c r="BS119" s="694" t="s">
        <v>978</v>
      </c>
      <c r="BT119" s="695" t="s">
        <v>978</v>
      </c>
    </row>
    <row r="120" spans="2:73" ht="15.75">
      <c r="B120" s="689" t="s">
        <v>209</v>
      </c>
      <c r="C120" s="689" t="s">
        <v>962</v>
      </c>
      <c r="D120" s="689" t="s">
        <v>14</v>
      </c>
      <c r="E120" s="689" t="s">
        <v>947</v>
      </c>
      <c r="F120" s="689" t="s">
        <v>29</v>
      </c>
      <c r="G120" s="689" t="s">
        <v>948</v>
      </c>
      <c r="H120" s="689">
        <v>2013</v>
      </c>
      <c r="I120" s="641" t="s">
        <v>581</v>
      </c>
      <c r="J120" s="641" t="s">
        <v>589</v>
      </c>
      <c r="K120" s="630"/>
      <c r="L120" s="693">
        <v>0</v>
      </c>
      <c r="M120" s="694">
        <v>0</v>
      </c>
      <c r="N120" s="694">
        <v>12</v>
      </c>
      <c r="O120" s="694">
        <v>12</v>
      </c>
      <c r="P120" s="694">
        <v>12</v>
      </c>
      <c r="Q120" s="694">
        <v>12</v>
      </c>
      <c r="R120" s="694">
        <v>12</v>
      </c>
      <c r="S120" s="694">
        <v>12</v>
      </c>
      <c r="T120" s="694">
        <v>11</v>
      </c>
      <c r="U120" s="694">
        <v>11</v>
      </c>
      <c r="V120" s="694">
        <v>10</v>
      </c>
      <c r="W120" s="694">
        <v>10</v>
      </c>
      <c r="X120" s="694">
        <v>9</v>
      </c>
      <c r="Y120" s="694">
        <v>9</v>
      </c>
      <c r="Z120" s="694">
        <v>8</v>
      </c>
      <c r="AA120" s="694">
        <v>8</v>
      </c>
      <c r="AB120" s="694">
        <v>5</v>
      </c>
      <c r="AC120" s="694">
        <v>5</v>
      </c>
      <c r="AD120" s="694">
        <v>5</v>
      </c>
      <c r="AE120" s="694">
        <v>5</v>
      </c>
      <c r="AF120" s="694">
        <v>5</v>
      </c>
      <c r="AG120" s="694">
        <v>5</v>
      </c>
      <c r="AH120" s="694">
        <v>1</v>
      </c>
      <c r="AI120" s="694">
        <v>0</v>
      </c>
      <c r="AJ120" s="694">
        <v>0</v>
      </c>
      <c r="AK120" s="694">
        <v>0</v>
      </c>
      <c r="AL120" s="694">
        <v>0</v>
      </c>
      <c r="AM120" s="694">
        <v>0</v>
      </c>
      <c r="AN120" s="694">
        <v>0</v>
      </c>
      <c r="AO120" s="695">
        <v>0</v>
      </c>
      <c r="AP120" s="630"/>
      <c r="AQ120" s="693">
        <v>0</v>
      </c>
      <c r="AR120" s="694">
        <v>0</v>
      </c>
      <c r="AS120" s="694">
        <v>101327</v>
      </c>
      <c r="AT120" s="694">
        <v>98889</v>
      </c>
      <c r="AU120" s="694">
        <v>97050</v>
      </c>
      <c r="AV120" s="694">
        <v>90769</v>
      </c>
      <c r="AW120" s="694">
        <v>88043</v>
      </c>
      <c r="AX120" s="694">
        <v>85991</v>
      </c>
      <c r="AY120" s="694">
        <v>84102</v>
      </c>
      <c r="AZ120" s="694">
        <v>84102</v>
      </c>
      <c r="BA120" s="694">
        <v>58294</v>
      </c>
      <c r="BB120" s="694">
        <v>57774</v>
      </c>
      <c r="BC120" s="694">
        <v>48859</v>
      </c>
      <c r="BD120" s="694">
        <v>48143</v>
      </c>
      <c r="BE120" s="694">
        <v>46823</v>
      </c>
      <c r="BF120" s="694">
        <v>46823</v>
      </c>
      <c r="BG120" s="694">
        <v>19170</v>
      </c>
      <c r="BH120" s="694">
        <v>16320</v>
      </c>
      <c r="BI120" s="694">
        <v>16320</v>
      </c>
      <c r="BJ120" s="694">
        <v>16320</v>
      </c>
      <c r="BK120" s="694">
        <v>16320</v>
      </c>
      <c r="BL120" s="694">
        <v>16320</v>
      </c>
      <c r="BM120" s="694">
        <v>6780</v>
      </c>
      <c r="BN120" s="694" t="s">
        <v>978</v>
      </c>
      <c r="BO120" s="694" t="s">
        <v>978</v>
      </c>
      <c r="BP120" s="694" t="s">
        <v>978</v>
      </c>
      <c r="BQ120" s="694" t="s">
        <v>978</v>
      </c>
      <c r="BR120" s="694" t="s">
        <v>978</v>
      </c>
      <c r="BS120" s="694" t="s">
        <v>978</v>
      </c>
      <c r="BT120" s="695" t="s">
        <v>978</v>
      </c>
      <c r="BU120" s="165"/>
    </row>
    <row r="121" spans="2:73" ht="15.75">
      <c r="B121" s="689" t="s">
        <v>945</v>
      </c>
      <c r="C121" s="689" t="s">
        <v>956</v>
      </c>
      <c r="D121" s="689" t="s">
        <v>979</v>
      </c>
      <c r="E121" s="689" t="s">
        <v>947</v>
      </c>
      <c r="F121" s="689" t="s">
        <v>956</v>
      </c>
      <c r="G121" s="689" t="s">
        <v>948</v>
      </c>
      <c r="H121" s="689">
        <v>2013</v>
      </c>
      <c r="I121" s="641" t="s">
        <v>581</v>
      </c>
      <c r="J121" s="641" t="s">
        <v>589</v>
      </c>
      <c r="K121" s="630"/>
      <c r="L121" s="696">
        <v>0</v>
      </c>
      <c r="M121" s="697">
        <v>0</v>
      </c>
      <c r="N121" s="697">
        <v>-3</v>
      </c>
      <c r="O121" s="697">
        <v>35</v>
      </c>
      <c r="P121" s="697">
        <v>35</v>
      </c>
      <c r="Q121" s="697">
        <v>49</v>
      </c>
      <c r="R121" s="697">
        <v>63</v>
      </c>
      <c r="S121" s="697">
        <v>63</v>
      </c>
      <c r="T121" s="697">
        <v>63</v>
      </c>
      <c r="U121" s="697">
        <v>63</v>
      </c>
      <c r="V121" s="697">
        <v>63</v>
      </c>
      <c r="W121" s="697">
        <v>63</v>
      </c>
      <c r="X121" s="697">
        <v>63</v>
      </c>
      <c r="Y121" s="697">
        <v>63</v>
      </c>
      <c r="Z121" s="697">
        <v>63</v>
      </c>
      <c r="AA121" s="697">
        <v>48</v>
      </c>
      <c r="AB121" s="697">
        <v>48</v>
      </c>
      <c r="AC121" s="697">
        <v>8</v>
      </c>
      <c r="AD121" s="697">
        <v>8</v>
      </c>
      <c r="AE121" s="697">
        <v>8</v>
      </c>
      <c r="AF121" s="697">
        <v>8</v>
      </c>
      <c r="AG121" s="697">
        <v>8</v>
      </c>
      <c r="AH121" s="697">
        <v>0</v>
      </c>
      <c r="AI121" s="697">
        <v>0</v>
      </c>
      <c r="AJ121" s="697">
        <v>0</v>
      </c>
      <c r="AK121" s="697">
        <v>0</v>
      </c>
      <c r="AL121" s="697">
        <v>0</v>
      </c>
      <c r="AM121" s="697">
        <v>0</v>
      </c>
      <c r="AN121" s="697">
        <v>0</v>
      </c>
      <c r="AO121" s="698">
        <v>0</v>
      </c>
      <c r="AP121" s="630"/>
      <c r="AQ121" s="696">
        <v>0</v>
      </c>
      <c r="AR121" s="697">
        <v>0</v>
      </c>
      <c r="AS121" s="697">
        <v>489127</v>
      </c>
      <c r="AT121" s="697">
        <v>938920</v>
      </c>
      <c r="AU121" s="697">
        <v>938920</v>
      </c>
      <c r="AV121" s="697">
        <v>1044282</v>
      </c>
      <c r="AW121" s="697">
        <v>1088346</v>
      </c>
      <c r="AX121" s="697">
        <v>1088346</v>
      </c>
      <c r="AY121" s="697">
        <v>1088346</v>
      </c>
      <c r="AZ121" s="697">
        <v>1088346</v>
      </c>
      <c r="BA121" s="697">
        <v>1088346</v>
      </c>
      <c r="BB121" s="697">
        <v>1088346</v>
      </c>
      <c r="BC121" s="697">
        <v>1088346</v>
      </c>
      <c r="BD121" s="697">
        <v>1058646</v>
      </c>
      <c r="BE121" s="697">
        <v>410646</v>
      </c>
      <c r="BF121" s="697">
        <v>281946</v>
      </c>
      <c r="BG121" s="697">
        <v>281946</v>
      </c>
      <c r="BH121" s="697">
        <v>18900</v>
      </c>
      <c r="BI121" s="697">
        <v>18900</v>
      </c>
      <c r="BJ121" s="697">
        <v>18900</v>
      </c>
      <c r="BK121" s="697">
        <v>18900</v>
      </c>
      <c r="BL121" s="697">
        <v>18900</v>
      </c>
      <c r="BM121" s="697" t="s">
        <v>978</v>
      </c>
      <c r="BN121" s="697" t="s">
        <v>978</v>
      </c>
      <c r="BO121" s="697" t="s">
        <v>978</v>
      </c>
      <c r="BP121" s="697" t="s">
        <v>978</v>
      </c>
      <c r="BQ121" s="697" t="s">
        <v>978</v>
      </c>
      <c r="BR121" s="697" t="s">
        <v>978</v>
      </c>
      <c r="BS121" s="697" t="s">
        <v>978</v>
      </c>
      <c r="BT121" s="698" t="s">
        <v>978</v>
      </c>
      <c r="BU121" s="165"/>
    </row>
    <row r="122" spans="2:73">
      <c r="B122" s="748" t="s">
        <v>209</v>
      </c>
      <c r="C122" s="748" t="s">
        <v>953</v>
      </c>
      <c r="D122" s="748" t="s">
        <v>22</v>
      </c>
      <c r="E122" s="748" t="s">
        <v>947</v>
      </c>
      <c r="F122" s="748" t="s">
        <v>977</v>
      </c>
      <c r="G122" s="748" t="s">
        <v>948</v>
      </c>
      <c r="H122" s="748">
        <v>2013</v>
      </c>
      <c r="I122" s="749" t="s">
        <v>581</v>
      </c>
      <c r="J122" s="749" t="s">
        <v>589</v>
      </c>
      <c r="L122" s="693">
        <v>0</v>
      </c>
      <c r="M122" s="694">
        <v>0</v>
      </c>
      <c r="N122" s="693">
        <v>229</v>
      </c>
      <c r="O122" s="694">
        <v>229</v>
      </c>
      <c r="P122" s="693">
        <v>229</v>
      </c>
      <c r="Q122" s="694">
        <v>220</v>
      </c>
      <c r="R122" s="693">
        <v>196</v>
      </c>
      <c r="S122" s="694">
        <v>190</v>
      </c>
      <c r="T122" s="693">
        <v>190</v>
      </c>
      <c r="U122" s="694">
        <v>184</v>
      </c>
      <c r="V122" s="693">
        <v>170</v>
      </c>
      <c r="W122" s="694">
        <v>168</v>
      </c>
      <c r="X122" s="693">
        <v>101</v>
      </c>
      <c r="Y122" s="694">
        <v>45</v>
      </c>
      <c r="Z122" s="693">
        <v>34</v>
      </c>
      <c r="AA122" s="694">
        <v>33</v>
      </c>
      <c r="AB122" s="693">
        <v>33</v>
      </c>
      <c r="AC122" s="694">
        <v>25</v>
      </c>
      <c r="AD122" s="693">
        <v>2</v>
      </c>
      <c r="AE122" s="694">
        <v>2</v>
      </c>
      <c r="AF122" s="693">
        <v>2</v>
      </c>
      <c r="AG122" s="694">
        <v>2</v>
      </c>
      <c r="AH122" s="693">
        <v>0</v>
      </c>
      <c r="AI122" s="694">
        <v>0</v>
      </c>
      <c r="AJ122" s="693">
        <v>0</v>
      </c>
      <c r="AK122" s="694">
        <v>0</v>
      </c>
      <c r="AL122" s="693">
        <v>0</v>
      </c>
      <c r="AM122" s="694">
        <v>0</v>
      </c>
      <c r="AN122" s="693">
        <v>0</v>
      </c>
      <c r="AO122" s="694">
        <v>0</v>
      </c>
      <c r="AQ122" s="693">
        <v>0</v>
      </c>
      <c r="AR122" s="694">
        <v>0</v>
      </c>
      <c r="AS122" s="693">
        <v>1153254</v>
      </c>
      <c r="AT122" s="694">
        <v>1151089</v>
      </c>
      <c r="AU122" s="693">
        <v>1151089</v>
      </c>
      <c r="AV122" s="694">
        <v>1121045</v>
      </c>
      <c r="AW122" s="693">
        <v>1038122</v>
      </c>
      <c r="AX122" s="694">
        <v>1016021</v>
      </c>
      <c r="AY122" s="693">
        <v>1016021</v>
      </c>
      <c r="AZ122" s="694">
        <v>988262</v>
      </c>
      <c r="BA122" s="693">
        <v>937460</v>
      </c>
      <c r="BB122" s="694">
        <v>923891</v>
      </c>
      <c r="BC122" s="693">
        <v>612391</v>
      </c>
      <c r="BD122" s="694">
        <v>382223</v>
      </c>
      <c r="BE122" s="693">
        <v>329867</v>
      </c>
      <c r="BF122" s="694">
        <v>324340</v>
      </c>
      <c r="BG122" s="693">
        <v>324340</v>
      </c>
      <c r="BH122" s="694">
        <v>241260</v>
      </c>
      <c r="BI122" s="693">
        <v>1711</v>
      </c>
      <c r="BJ122" s="694">
        <v>1711</v>
      </c>
      <c r="BK122" s="693">
        <v>1711</v>
      </c>
      <c r="BL122" s="694">
        <v>1711</v>
      </c>
      <c r="BM122" s="693" t="s">
        <v>978</v>
      </c>
      <c r="BN122" s="694" t="s">
        <v>978</v>
      </c>
      <c r="BO122" s="693" t="s">
        <v>978</v>
      </c>
      <c r="BP122" s="694" t="s">
        <v>978</v>
      </c>
      <c r="BQ122" s="693" t="s">
        <v>978</v>
      </c>
      <c r="BR122" s="694" t="s">
        <v>978</v>
      </c>
      <c r="BS122" s="693" t="s">
        <v>978</v>
      </c>
      <c r="BT122" s="694" t="s">
        <v>978</v>
      </c>
    </row>
    <row r="123" spans="2:73">
      <c r="B123" s="748" t="s">
        <v>945</v>
      </c>
      <c r="C123" s="748" t="s">
        <v>953</v>
      </c>
      <c r="D123" s="748" t="s">
        <v>981</v>
      </c>
      <c r="E123" s="748" t="s">
        <v>947</v>
      </c>
      <c r="F123" s="748" t="s">
        <v>977</v>
      </c>
      <c r="G123" s="748" t="s">
        <v>950</v>
      </c>
      <c r="H123" s="748">
        <v>2014</v>
      </c>
      <c r="I123" s="749" t="s">
        <v>581</v>
      </c>
      <c r="J123" s="749" t="s">
        <v>596</v>
      </c>
      <c r="L123" s="693">
        <v>0</v>
      </c>
      <c r="M123" s="694">
        <v>0</v>
      </c>
      <c r="N123" s="693">
        <v>0</v>
      </c>
      <c r="O123" s="694">
        <v>20</v>
      </c>
      <c r="P123" s="693">
        <v>0</v>
      </c>
      <c r="Q123" s="694">
        <v>0</v>
      </c>
      <c r="R123" s="693">
        <v>0</v>
      </c>
      <c r="S123" s="694">
        <v>0</v>
      </c>
      <c r="T123" s="693">
        <v>0</v>
      </c>
      <c r="U123" s="694">
        <v>0</v>
      </c>
      <c r="V123" s="693">
        <v>0</v>
      </c>
      <c r="W123" s="694">
        <v>0</v>
      </c>
      <c r="X123" s="693">
        <v>0</v>
      </c>
      <c r="Y123" s="694">
        <v>0</v>
      </c>
      <c r="Z123" s="693">
        <v>0</v>
      </c>
      <c r="AA123" s="694">
        <v>0</v>
      </c>
      <c r="AB123" s="693">
        <v>0</v>
      </c>
      <c r="AC123" s="694">
        <v>0</v>
      </c>
      <c r="AD123" s="693">
        <v>0</v>
      </c>
      <c r="AE123" s="694">
        <v>0</v>
      </c>
      <c r="AF123" s="693">
        <v>0</v>
      </c>
      <c r="AG123" s="694">
        <v>0</v>
      </c>
      <c r="AH123" s="693">
        <v>0</v>
      </c>
      <c r="AI123" s="694">
        <v>0</v>
      </c>
      <c r="AJ123" s="693">
        <v>0</v>
      </c>
      <c r="AK123" s="694">
        <v>0</v>
      </c>
      <c r="AL123" s="693">
        <v>0</v>
      </c>
      <c r="AM123" s="694">
        <v>0</v>
      </c>
      <c r="AN123" s="693">
        <v>0</v>
      </c>
      <c r="AO123" s="694">
        <v>0</v>
      </c>
      <c r="AQ123" s="693">
        <v>0</v>
      </c>
      <c r="AR123" s="694">
        <v>0</v>
      </c>
      <c r="AS123" s="693">
        <v>0</v>
      </c>
      <c r="AT123" s="694">
        <v>0</v>
      </c>
      <c r="AU123" s="693">
        <v>0</v>
      </c>
      <c r="AV123" s="694">
        <v>0</v>
      </c>
      <c r="AW123" s="693">
        <v>0</v>
      </c>
      <c r="AX123" s="694">
        <v>0</v>
      </c>
      <c r="AY123" s="693">
        <v>0</v>
      </c>
      <c r="AZ123" s="694">
        <v>0</v>
      </c>
      <c r="BA123" s="693" t="s">
        <v>978</v>
      </c>
      <c r="BB123" s="694" t="s">
        <v>978</v>
      </c>
      <c r="BC123" s="693" t="s">
        <v>978</v>
      </c>
      <c r="BD123" s="694" t="s">
        <v>978</v>
      </c>
      <c r="BE123" s="693" t="s">
        <v>978</v>
      </c>
      <c r="BF123" s="694" t="s">
        <v>978</v>
      </c>
      <c r="BG123" s="693" t="s">
        <v>978</v>
      </c>
      <c r="BH123" s="694" t="s">
        <v>978</v>
      </c>
      <c r="BI123" s="693" t="s">
        <v>978</v>
      </c>
      <c r="BJ123" s="694" t="s">
        <v>978</v>
      </c>
      <c r="BK123" s="693" t="s">
        <v>978</v>
      </c>
      <c r="BL123" s="694" t="s">
        <v>978</v>
      </c>
      <c r="BM123" s="693" t="s">
        <v>978</v>
      </c>
      <c r="BN123" s="694" t="s">
        <v>978</v>
      </c>
      <c r="BO123" s="693" t="s">
        <v>978</v>
      </c>
      <c r="BP123" s="694" t="s">
        <v>978</v>
      </c>
      <c r="BQ123" s="693" t="s">
        <v>978</v>
      </c>
      <c r="BR123" s="694" t="s">
        <v>978</v>
      </c>
      <c r="BS123" s="693" t="s">
        <v>978</v>
      </c>
      <c r="BT123" s="694" t="s">
        <v>978</v>
      </c>
    </row>
    <row r="124" spans="2:73">
      <c r="B124" s="748" t="s">
        <v>945</v>
      </c>
      <c r="C124" s="748" t="s">
        <v>946</v>
      </c>
      <c r="D124" s="748" t="s">
        <v>42</v>
      </c>
      <c r="E124" s="748" t="s">
        <v>947</v>
      </c>
      <c r="F124" s="748" t="s">
        <v>29</v>
      </c>
      <c r="G124" s="748" t="s">
        <v>950</v>
      </c>
      <c r="H124" s="748">
        <v>2014</v>
      </c>
      <c r="I124" s="749" t="s">
        <v>581</v>
      </c>
      <c r="J124" s="749" t="s">
        <v>596</v>
      </c>
      <c r="L124" s="693">
        <v>0</v>
      </c>
      <c r="M124" s="694">
        <v>0</v>
      </c>
      <c r="N124" s="693">
        <v>0</v>
      </c>
      <c r="O124" s="694">
        <v>971</v>
      </c>
      <c r="P124" s="693">
        <v>0</v>
      </c>
      <c r="Q124" s="694">
        <v>0</v>
      </c>
      <c r="R124" s="693">
        <v>0</v>
      </c>
      <c r="S124" s="694">
        <v>0</v>
      </c>
      <c r="T124" s="693">
        <v>0</v>
      </c>
      <c r="U124" s="694">
        <v>0</v>
      </c>
      <c r="V124" s="693">
        <v>0</v>
      </c>
      <c r="W124" s="694">
        <v>0</v>
      </c>
      <c r="X124" s="693">
        <v>0</v>
      </c>
      <c r="Y124" s="694">
        <v>0</v>
      </c>
      <c r="Z124" s="693">
        <v>0</v>
      </c>
      <c r="AA124" s="694">
        <v>0</v>
      </c>
      <c r="AB124" s="693">
        <v>0</v>
      </c>
      <c r="AC124" s="694">
        <v>0</v>
      </c>
      <c r="AD124" s="693">
        <v>0</v>
      </c>
      <c r="AE124" s="694">
        <v>0</v>
      </c>
      <c r="AF124" s="693">
        <v>0</v>
      </c>
      <c r="AG124" s="694">
        <v>0</v>
      </c>
      <c r="AH124" s="693">
        <v>0</v>
      </c>
      <c r="AI124" s="694">
        <v>0</v>
      </c>
      <c r="AJ124" s="693">
        <v>0</v>
      </c>
      <c r="AK124" s="694">
        <v>0</v>
      </c>
      <c r="AL124" s="693">
        <v>0</v>
      </c>
      <c r="AM124" s="694">
        <v>0</v>
      </c>
      <c r="AN124" s="693">
        <v>0</v>
      </c>
      <c r="AO124" s="694">
        <v>0</v>
      </c>
      <c r="AQ124" s="693">
        <v>0</v>
      </c>
      <c r="AR124" s="694">
        <v>0</v>
      </c>
      <c r="AS124" s="693">
        <v>0</v>
      </c>
      <c r="AT124" s="694">
        <v>0</v>
      </c>
      <c r="AU124" s="693">
        <v>0</v>
      </c>
      <c r="AV124" s="694">
        <v>0</v>
      </c>
      <c r="AW124" s="693">
        <v>0</v>
      </c>
      <c r="AX124" s="694">
        <v>0</v>
      </c>
      <c r="AY124" s="693">
        <v>0</v>
      </c>
      <c r="AZ124" s="694">
        <v>0</v>
      </c>
      <c r="BA124" s="693" t="s">
        <v>978</v>
      </c>
      <c r="BB124" s="694" t="s">
        <v>978</v>
      </c>
      <c r="BC124" s="693" t="s">
        <v>978</v>
      </c>
      <c r="BD124" s="694" t="s">
        <v>978</v>
      </c>
      <c r="BE124" s="693" t="s">
        <v>978</v>
      </c>
      <c r="BF124" s="694" t="s">
        <v>978</v>
      </c>
      <c r="BG124" s="693" t="s">
        <v>978</v>
      </c>
      <c r="BH124" s="694" t="s">
        <v>978</v>
      </c>
      <c r="BI124" s="693" t="s">
        <v>978</v>
      </c>
      <c r="BJ124" s="694" t="s">
        <v>978</v>
      </c>
      <c r="BK124" s="693" t="s">
        <v>978</v>
      </c>
      <c r="BL124" s="694" t="s">
        <v>978</v>
      </c>
      <c r="BM124" s="693" t="s">
        <v>978</v>
      </c>
      <c r="BN124" s="694" t="s">
        <v>978</v>
      </c>
      <c r="BO124" s="693" t="s">
        <v>978</v>
      </c>
      <c r="BP124" s="694" t="s">
        <v>978</v>
      </c>
      <c r="BQ124" s="693" t="s">
        <v>978</v>
      </c>
      <c r="BR124" s="694" t="s">
        <v>978</v>
      </c>
      <c r="BS124" s="693" t="s">
        <v>978</v>
      </c>
      <c r="BT124" s="694" t="s">
        <v>978</v>
      </c>
    </row>
    <row r="125" spans="2:73">
      <c r="B125" s="748" t="s">
        <v>209</v>
      </c>
      <c r="C125" s="748" t="s">
        <v>953</v>
      </c>
      <c r="D125" s="748" t="s">
        <v>20</v>
      </c>
      <c r="E125" s="748" t="s">
        <v>947</v>
      </c>
      <c r="F125" s="748" t="s">
        <v>977</v>
      </c>
      <c r="G125" s="748" t="s">
        <v>948</v>
      </c>
      <c r="H125" s="748">
        <v>2011</v>
      </c>
      <c r="I125" s="749" t="s">
        <v>581</v>
      </c>
      <c r="J125" s="749" t="s">
        <v>589</v>
      </c>
      <c r="L125" s="693">
        <v>0</v>
      </c>
      <c r="M125" s="694">
        <v>0</v>
      </c>
      <c r="N125" s="693">
        <v>0</v>
      </c>
      <c r="O125" s="694">
        <v>0</v>
      </c>
      <c r="P125" s="693">
        <v>0</v>
      </c>
      <c r="Q125" s="694">
        <v>0</v>
      </c>
      <c r="R125" s="693">
        <v>0</v>
      </c>
      <c r="S125" s="694">
        <v>0</v>
      </c>
      <c r="T125" s="693">
        <v>0</v>
      </c>
      <c r="U125" s="694">
        <v>0</v>
      </c>
      <c r="V125" s="693">
        <v>0</v>
      </c>
      <c r="W125" s="694">
        <v>0</v>
      </c>
      <c r="X125" s="693">
        <v>0</v>
      </c>
      <c r="Y125" s="694">
        <v>0</v>
      </c>
      <c r="Z125" s="693">
        <v>0</v>
      </c>
      <c r="AA125" s="694">
        <v>0</v>
      </c>
      <c r="AB125" s="693">
        <v>0</v>
      </c>
      <c r="AC125" s="694">
        <v>0</v>
      </c>
      <c r="AD125" s="693">
        <v>0</v>
      </c>
      <c r="AE125" s="694">
        <v>0</v>
      </c>
      <c r="AF125" s="693">
        <v>0</v>
      </c>
      <c r="AG125" s="694">
        <v>0</v>
      </c>
      <c r="AH125" s="693">
        <v>0</v>
      </c>
      <c r="AI125" s="694">
        <v>0</v>
      </c>
      <c r="AJ125" s="693">
        <v>0</v>
      </c>
      <c r="AK125" s="694">
        <v>0</v>
      </c>
      <c r="AL125" s="693">
        <v>0</v>
      </c>
      <c r="AM125" s="694">
        <v>0</v>
      </c>
      <c r="AN125" s="693">
        <v>0</v>
      </c>
      <c r="AO125" s="694">
        <v>0</v>
      </c>
      <c r="AQ125" s="693">
        <v>2444</v>
      </c>
      <c r="AR125" s="694">
        <v>2444</v>
      </c>
      <c r="AS125" s="693">
        <v>2444</v>
      </c>
      <c r="AT125" s="694">
        <v>2444</v>
      </c>
      <c r="AU125" s="693">
        <v>0</v>
      </c>
      <c r="AV125" s="694">
        <v>0</v>
      </c>
      <c r="AW125" s="693">
        <v>0</v>
      </c>
      <c r="AX125" s="694">
        <v>0</v>
      </c>
      <c r="AY125" s="693">
        <v>0</v>
      </c>
      <c r="AZ125" s="694">
        <v>0</v>
      </c>
      <c r="BA125" s="693" t="s">
        <v>978</v>
      </c>
      <c r="BB125" s="694" t="s">
        <v>978</v>
      </c>
      <c r="BC125" s="693" t="s">
        <v>978</v>
      </c>
      <c r="BD125" s="694" t="s">
        <v>978</v>
      </c>
      <c r="BE125" s="693" t="s">
        <v>978</v>
      </c>
      <c r="BF125" s="694" t="s">
        <v>978</v>
      </c>
      <c r="BG125" s="693" t="s">
        <v>978</v>
      </c>
      <c r="BH125" s="694" t="s">
        <v>978</v>
      </c>
      <c r="BI125" s="693" t="s">
        <v>978</v>
      </c>
      <c r="BJ125" s="694" t="s">
        <v>978</v>
      </c>
      <c r="BK125" s="693" t="s">
        <v>978</v>
      </c>
      <c r="BL125" s="694" t="s">
        <v>978</v>
      </c>
      <c r="BM125" s="693" t="s">
        <v>978</v>
      </c>
      <c r="BN125" s="694" t="s">
        <v>978</v>
      </c>
      <c r="BO125" s="693" t="s">
        <v>978</v>
      </c>
      <c r="BP125" s="694" t="s">
        <v>978</v>
      </c>
      <c r="BQ125" s="693" t="s">
        <v>978</v>
      </c>
      <c r="BR125" s="694" t="s">
        <v>978</v>
      </c>
      <c r="BS125" s="693" t="s">
        <v>978</v>
      </c>
      <c r="BT125" s="694" t="s">
        <v>978</v>
      </c>
    </row>
    <row r="126" spans="2:73">
      <c r="B126" s="748" t="s">
        <v>209</v>
      </c>
      <c r="C126" s="748" t="s">
        <v>957</v>
      </c>
      <c r="D126" s="748" t="s">
        <v>17</v>
      </c>
      <c r="E126" s="748" t="s">
        <v>947</v>
      </c>
      <c r="F126" s="748" t="s">
        <v>977</v>
      </c>
      <c r="G126" s="748" t="s">
        <v>948</v>
      </c>
      <c r="H126" s="748">
        <v>2011</v>
      </c>
      <c r="I126" s="749" t="s">
        <v>581</v>
      </c>
      <c r="J126" s="749" t="s">
        <v>589</v>
      </c>
      <c r="L126" s="693">
        <v>4</v>
      </c>
      <c r="M126" s="694">
        <v>4</v>
      </c>
      <c r="N126" s="693">
        <v>4</v>
      </c>
      <c r="O126" s="694">
        <v>4</v>
      </c>
      <c r="P126" s="693">
        <v>4</v>
      </c>
      <c r="Q126" s="694">
        <v>4</v>
      </c>
      <c r="R126" s="693">
        <v>4</v>
      </c>
      <c r="S126" s="694">
        <v>4</v>
      </c>
      <c r="T126" s="693">
        <v>4</v>
      </c>
      <c r="U126" s="694">
        <v>4</v>
      </c>
      <c r="V126" s="693">
        <v>4</v>
      </c>
      <c r="W126" s="694">
        <v>4</v>
      </c>
      <c r="X126" s="693">
        <v>4</v>
      </c>
      <c r="Y126" s="694">
        <v>4</v>
      </c>
      <c r="Z126" s="693">
        <v>0</v>
      </c>
      <c r="AA126" s="694">
        <v>0</v>
      </c>
      <c r="AB126" s="693">
        <v>0</v>
      </c>
      <c r="AC126" s="694">
        <v>0</v>
      </c>
      <c r="AD126" s="693">
        <v>0</v>
      </c>
      <c r="AE126" s="694">
        <v>0</v>
      </c>
      <c r="AF126" s="693">
        <v>0</v>
      </c>
      <c r="AG126" s="694">
        <v>0</v>
      </c>
      <c r="AH126" s="693">
        <v>0</v>
      </c>
      <c r="AI126" s="694">
        <v>0</v>
      </c>
      <c r="AJ126" s="693">
        <v>0</v>
      </c>
      <c r="AK126" s="694">
        <v>0</v>
      </c>
      <c r="AL126" s="693">
        <v>0</v>
      </c>
      <c r="AM126" s="694">
        <v>0</v>
      </c>
      <c r="AN126" s="693">
        <v>0</v>
      </c>
      <c r="AO126" s="694">
        <v>0</v>
      </c>
      <c r="AQ126" s="693">
        <v>22681</v>
      </c>
      <c r="AR126" s="694">
        <v>22681</v>
      </c>
      <c r="AS126" s="693">
        <v>22681</v>
      </c>
      <c r="AT126" s="694">
        <v>22681</v>
      </c>
      <c r="AU126" s="693">
        <v>22681</v>
      </c>
      <c r="AV126" s="694">
        <v>22681</v>
      </c>
      <c r="AW126" s="693">
        <v>22681</v>
      </c>
      <c r="AX126" s="694">
        <v>22681</v>
      </c>
      <c r="AY126" s="693">
        <v>22681</v>
      </c>
      <c r="AZ126" s="694">
        <v>22681</v>
      </c>
      <c r="BA126" s="693">
        <v>22681</v>
      </c>
      <c r="BB126" s="694">
        <v>22681</v>
      </c>
      <c r="BC126" s="693">
        <v>22681</v>
      </c>
      <c r="BD126" s="694">
        <v>22681</v>
      </c>
      <c r="BE126" s="693" t="s">
        <v>978</v>
      </c>
      <c r="BF126" s="694" t="s">
        <v>978</v>
      </c>
      <c r="BG126" s="693" t="s">
        <v>978</v>
      </c>
      <c r="BH126" s="694" t="s">
        <v>978</v>
      </c>
      <c r="BI126" s="693" t="s">
        <v>978</v>
      </c>
      <c r="BJ126" s="694" t="s">
        <v>978</v>
      </c>
      <c r="BK126" s="693" t="s">
        <v>978</v>
      </c>
      <c r="BL126" s="694" t="s">
        <v>978</v>
      </c>
      <c r="BM126" s="693" t="s">
        <v>978</v>
      </c>
      <c r="BN126" s="694" t="s">
        <v>978</v>
      </c>
      <c r="BO126" s="693" t="s">
        <v>978</v>
      </c>
      <c r="BP126" s="694" t="s">
        <v>978</v>
      </c>
      <c r="BQ126" s="693" t="s">
        <v>978</v>
      </c>
      <c r="BR126" s="694" t="s">
        <v>978</v>
      </c>
      <c r="BS126" s="693" t="s">
        <v>978</v>
      </c>
      <c r="BT126" s="694" t="s">
        <v>978</v>
      </c>
    </row>
    <row r="127" spans="2:73">
      <c r="B127" s="748" t="s">
        <v>209</v>
      </c>
      <c r="C127" s="748" t="s">
        <v>946</v>
      </c>
      <c r="D127" s="748" t="s">
        <v>3</v>
      </c>
      <c r="E127" s="748" t="s">
        <v>947</v>
      </c>
      <c r="F127" s="748" t="s">
        <v>29</v>
      </c>
      <c r="G127" s="748" t="s">
        <v>948</v>
      </c>
      <c r="H127" s="748">
        <v>2012</v>
      </c>
      <c r="I127" s="749" t="s">
        <v>581</v>
      </c>
      <c r="J127" s="749" t="s">
        <v>589</v>
      </c>
      <c r="L127" s="693">
        <v>0</v>
      </c>
      <c r="M127" s="694">
        <v>0</v>
      </c>
      <c r="N127" s="693">
        <v>0</v>
      </c>
      <c r="O127" s="694">
        <v>0</v>
      </c>
      <c r="P127" s="693">
        <v>0</v>
      </c>
      <c r="Q127" s="694">
        <v>0</v>
      </c>
      <c r="R127" s="693">
        <v>0</v>
      </c>
      <c r="S127" s="694">
        <v>0</v>
      </c>
      <c r="T127" s="693">
        <v>0</v>
      </c>
      <c r="U127" s="694">
        <v>0</v>
      </c>
      <c r="V127" s="693">
        <v>0</v>
      </c>
      <c r="W127" s="694">
        <v>0</v>
      </c>
      <c r="X127" s="693">
        <v>0</v>
      </c>
      <c r="Y127" s="694">
        <v>0</v>
      </c>
      <c r="Z127" s="693">
        <v>0</v>
      </c>
      <c r="AA127" s="694">
        <v>0</v>
      </c>
      <c r="AB127" s="693">
        <v>0</v>
      </c>
      <c r="AC127" s="694">
        <v>0</v>
      </c>
      <c r="AD127" s="693">
        <v>0</v>
      </c>
      <c r="AE127" s="694">
        <v>0</v>
      </c>
      <c r="AF127" s="693">
        <v>0</v>
      </c>
      <c r="AG127" s="694">
        <v>0</v>
      </c>
      <c r="AH127" s="693">
        <v>0</v>
      </c>
      <c r="AI127" s="694">
        <v>0</v>
      </c>
      <c r="AJ127" s="693">
        <v>0</v>
      </c>
      <c r="AK127" s="694">
        <v>0</v>
      </c>
      <c r="AL127" s="693">
        <v>0</v>
      </c>
      <c r="AM127" s="694">
        <v>0</v>
      </c>
      <c r="AN127" s="693">
        <v>0</v>
      </c>
      <c r="AO127" s="694">
        <v>0</v>
      </c>
      <c r="AQ127" s="693">
        <v>0</v>
      </c>
      <c r="AR127" s="694">
        <v>672</v>
      </c>
      <c r="AS127" s="693">
        <v>672</v>
      </c>
      <c r="AT127" s="694">
        <v>672</v>
      </c>
      <c r="AU127" s="693">
        <v>672</v>
      </c>
      <c r="AV127" s="694">
        <v>672</v>
      </c>
      <c r="AW127" s="693">
        <v>672</v>
      </c>
      <c r="AX127" s="694">
        <v>672</v>
      </c>
      <c r="AY127" s="693">
        <v>672</v>
      </c>
      <c r="AZ127" s="694">
        <v>672</v>
      </c>
      <c r="BA127" s="693">
        <v>672</v>
      </c>
      <c r="BB127" s="694">
        <v>672</v>
      </c>
      <c r="BC127" s="693">
        <v>672</v>
      </c>
      <c r="BD127" s="694">
        <v>672</v>
      </c>
      <c r="BE127" s="693">
        <v>672</v>
      </c>
      <c r="BF127" s="694">
        <v>672</v>
      </c>
      <c r="BG127" s="693">
        <v>672</v>
      </c>
      <c r="BH127" s="694">
        <v>672</v>
      </c>
      <c r="BI127" s="693">
        <v>672</v>
      </c>
      <c r="BJ127" s="694">
        <v>551</v>
      </c>
      <c r="BK127" s="693" t="s">
        <v>978</v>
      </c>
      <c r="BL127" s="694" t="s">
        <v>978</v>
      </c>
      <c r="BM127" s="693" t="s">
        <v>978</v>
      </c>
      <c r="BN127" s="694" t="s">
        <v>978</v>
      </c>
      <c r="BO127" s="693" t="s">
        <v>978</v>
      </c>
      <c r="BP127" s="694" t="s">
        <v>978</v>
      </c>
      <c r="BQ127" s="693" t="s">
        <v>978</v>
      </c>
      <c r="BR127" s="694" t="s">
        <v>978</v>
      </c>
      <c r="BS127" s="693" t="s">
        <v>978</v>
      </c>
      <c r="BT127" s="694" t="s">
        <v>978</v>
      </c>
    </row>
    <row r="128" spans="2:73">
      <c r="B128" s="748" t="s">
        <v>209</v>
      </c>
      <c r="C128" s="748" t="s">
        <v>953</v>
      </c>
      <c r="D128" s="748" t="s">
        <v>20</v>
      </c>
      <c r="E128" s="748" t="s">
        <v>947</v>
      </c>
      <c r="F128" s="748" t="s">
        <v>977</v>
      </c>
      <c r="G128" s="748" t="s">
        <v>948</v>
      </c>
      <c r="H128" s="748">
        <v>2012</v>
      </c>
      <c r="I128" s="749" t="s">
        <v>581</v>
      </c>
      <c r="J128" s="749" t="s">
        <v>589</v>
      </c>
      <c r="L128" s="693">
        <v>0</v>
      </c>
      <c r="M128" s="694">
        <v>1</v>
      </c>
      <c r="N128" s="693">
        <v>1</v>
      </c>
      <c r="O128" s="694">
        <v>1</v>
      </c>
      <c r="P128" s="693">
        <v>1</v>
      </c>
      <c r="Q128" s="694">
        <v>0</v>
      </c>
      <c r="R128" s="693">
        <v>0</v>
      </c>
      <c r="S128" s="694">
        <v>0</v>
      </c>
      <c r="T128" s="693">
        <v>0</v>
      </c>
      <c r="U128" s="694">
        <v>0</v>
      </c>
      <c r="V128" s="693">
        <v>0</v>
      </c>
      <c r="W128" s="694">
        <v>0</v>
      </c>
      <c r="X128" s="693">
        <v>0</v>
      </c>
      <c r="Y128" s="694">
        <v>0</v>
      </c>
      <c r="Z128" s="693">
        <v>0</v>
      </c>
      <c r="AA128" s="694">
        <v>0</v>
      </c>
      <c r="AB128" s="693">
        <v>0</v>
      </c>
      <c r="AC128" s="694">
        <v>0</v>
      </c>
      <c r="AD128" s="693">
        <v>0</v>
      </c>
      <c r="AE128" s="694">
        <v>0</v>
      </c>
      <c r="AF128" s="693">
        <v>0</v>
      </c>
      <c r="AG128" s="694">
        <v>0</v>
      </c>
      <c r="AH128" s="693">
        <v>0</v>
      </c>
      <c r="AI128" s="694">
        <v>0</v>
      </c>
      <c r="AJ128" s="693">
        <v>0</v>
      </c>
      <c r="AK128" s="694">
        <v>0</v>
      </c>
      <c r="AL128" s="693">
        <v>0</v>
      </c>
      <c r="AM128" s="694">
        <v>0</v>
      </c>
      <c r="AN128" s="693">
        <v>0</v>
      </c>
      <c r="AO128" s="694">
        <v>0</v>
      </c>
      <c r="AQ128" s="693">
        <v>0</v>
      </c>
      <c r="AR128" s="694">
        <v>4270</v>
      </c>
      <c r="AS128" s="693">
        <v>4270</v>
      </c>
      <c r="AT128" s="694">
        <v>4270</v>
      </c>
      <c r="AU128" s="693">
        <v>4270</v>
      </c>
      <c r="AV128" s="694">
        <v>0</v>
      </c>
      <c r="AW128" s="693">
        <v>0</v>
      </c>
      <c r="AX128" s="694">
        <v>0</v>
      </c>
      <c r="AY128" s="693">
        <v>0</v>
      </c>
      <c r="AZ128" s="694">
        <v>0</v>
      </c>
      <c r="BA128" s="693" t="s">
        <v>978</v>
      </c>
      <c r="BB128" s="694" t="s">
        <v>978</v>
      </c>
      <c r="BC128" s="693" t="s">
        <v>978</v>
      </c>
      <c r="BD128" s="694" t="s">
        <v>978</v>
      </c>
      <c r="BE128" s="693" t="s">
        <v>978</v>
      </c>
      <c r="BF128" s="694" t="s">
        <v>978</v>
      </c>
      <c r="BG128" s="693" t="s">
        <v>978</v>
      </c>
      <c r="BH128" s="694" t="s">
        <v>978</v>
      </c>
      <c r="BI128" s="693" t="s">
        <v>978</v>
      </c>
      <c r="BJ128" s="694" t="s">
        <v>978</v>
      </c>
      <c r="BK128" s="693" t="s">
        <v>978</v>
      </c>
      <c r="BL128" s="694" t="s">
        <v>978</v>
      </c>
      <c r="BM128" s="693" t="s">
        <v>978</v>
      </c>
      <c r="BN128" s="694" t="s">
        <v>978</v>
      </c>
      <c r="BO128" s="693" t="s">
        <v>978</v>
      </c>
      <c r="BP128" s="694" t="s">
        <v>978</v>
      </c>
      <c r="BQ128" s="693" t="s">
        <v>978</v>
      </c>
      <c r="BR128" s="694" t="s">
        <v>978</v>
      </c>
      <c r="BS128" s="693" t="s">
        <v>978</v>
      </c>
      <c r="BT128" s="694" t="s">
        <v>978</v>
      </c>
    </row>
    <row r="129" spans="2:72">
      <c r="B129" s="748" t="s">
        <v>209</v>
      </c>
      <c r="C129" s="748" t="s">
        <v>953</v>
      </c>
      <c r="D129" s="748" t="s">
        <v>17</v>
      </c>
      <c r="E129" s="748" t="s">
        <v>947</v>
      </c>
      <c r="F129" s="748" t="s">
        <v>977</v>
      </c>
      <c r="G129" s="748" t="s">
        <v>948</v>
      </c>
      <c r="H129" s="748">
        <v>2012</v>
      </c>
      <c r="I129" s="749" t="s">
        <v>581</v>
      </c>
      <c r="J129" s="749" t="s">
        <v>589</v>
      </c>
      <c r="L129" s="693">
        <v>0</v>
      </c>
      <c r="M129" s="694">
        <v>3</v>
      </c>
      <c r="N129" s="693">
        <v>3</v>
      </c>
      <c r="O129" s="694">
        <v>3</v>
      </c>
      <c r="P129" s="693">
        <v>3</v>
      </c>
      <c r="Q129" s="694">
        <v>3</v>
      </c>
      <c r="R129" s="693">
        <v>3</v>
      </c>
      <c r="S129" s="694">
        <v>3</v>
      </c>
      <c r="T129" s="693">
        <v>3</v>
      </c>
      <c r="U129" s="694">
        <v>3</v>
      </c>
      <c r="V129" s="693">
        <v>3</v>
      </c>
      <c r="W129" s="694">
        <v>3</v>
      </c>
      <c r="X129" s="693">
        <v>3</v>
      </c>
      <c r="Y129" s="694">
        <v>3</v>
      </c>
      <c r="Z129" s="693">
        <v>3</v>
      </c>
      <c r="AA129" s="694">
        <v>3</v>
      </c>
      <c r="AB129" s="693">
        <v>0</v>
      </c>
      <c r="AC129" s="694">
        <v>0</v>
      </c>
      <c r="AD129" s="693">
        <v>0</v>
      </c>
      <c r="AE129" s="694">
        <v>0</v>
      </c>
      <c r="AF129" s="693">
        <v>0</v>
      </c>
      <c r="AG129" s="694">
        <v>0</v>
      </c>
      <c r="AH129" s="693">
        <v>0</v>
      </c>
      <c r="AI129" s="694">
        <v>0</v>
      </c>
      <c r="AJ129" s="693">
        <v>0</v>
      </c>
      <c r="AK129" s="694">
        <v>0</v>
      </c>
      <c r="AL129" s="693">
        <v>0</v>
      </c>
      <c r="AM129" s="694">
        <v>0</v>
      </c>
      <c r="AN129" s="693">
        <v>0</v>
      </c>
      <c r="AO129" s="694">
        <v>0</v>
      </c>
      <c r="AQ129" s="693">
        <v>0</v>
      </c>
      <c r="AR129" s="694">
        <v>5520</v>
      </c>
      <c r="AS129" s="693">
        <v>5520</v>
      </c>
      <c r="AT129" s="694">
        <v>5520</v>
      </c>
      <c r="AU129" s="693">
        <v>5520</v>
      </c>
      <c r="AV129" s="694">
        <v>5520</v>
      </c>
      <c r="AW129" s="693">
        <v>5520</v>
      </c>
      <c r="AX129" s="694">
        <v>5520</v>
      </c>
      <c r="AY129" s="693">
        <v>5520</v>
      </c>
      <c r="AZ129" s="694">
        <v>5520</v>
      </c>
      <c r="BA129" s="693">
        <v>5520</v>
      </c>
      <c r="BB129" s="694">
        <v>5520</v>
      </c>
      <c r="BC129" s="693">
        <v>5520</v>
      </c>
      <c r="BD129" s="694">
        <v>5520</v>
      </c>
      <c r="BE129" s="693">
        <v>5520</v>
      </c>
      <c r="BF129" s="694">
        <v>5520</v>
      </c>
      <c r="BG129" s="693" t="s">
        <v>978</v>
      </c>
      <c r="BH129" s="694" t="s">
        <v>978</v>
      </c>
      <c r="BI129" s="693" t="s">
        <v>978</v>
      </c>
      <c r="BJ129" s="694" t="s">
        <v>978</v>
      </c>
      <c r="BK129" s="693" t="s">
        <v>978</v>
      </c>
      <c r="BL129" s="694" t="s">
        <v>978</v>
      </c>
      <c r="BM129" s="693" t="s">
        <v>978</v>
      </c>
      <c r="BN129" s="694" t="s">
        <v>978</v>
      </c>
      <c r="BO129" s="693" t="s">
        <v>978</v>
      </c>
      <c r="BP129" s="694" t="s">
        <v>978</v>
      </c>
      <c r="BQ129" s="693" t="s">
        <v>978</v>
      </c>
      <c r="BR129" s="694" t="s">
        <v>978</v>
      </c>
      <c r="BS129" s="693" t="s">
        <v>978</v>
      </c>
      <c r="BT129" s="694" t="s">
        <v>978</v>
      </c>
    </row>
    <row r="130" spans="2:72">
      <c r="B130" s="748" t="s">
        <v>209</v>
      </c>
      <c r="C130" s="748" t="s">
        <v>953</v>
      </c>
      <c r="D130" s="748" t="s">
        <v>20</v>
      </c>
      <c r="E130" s="748" t="s">
        <v>947</v>
      </c>
      <c r="F130" s="748" t="s">
        <v>977</v>
      </c>
      <c r="G130" s="748" t="s">
        <v>948</v>
      </c>
      <c r="H130" s="748">
        <v>2012</v>
      </c>
      <c r="I130" s="749" t="s">
        <v>581</v>
      </c>
      <c r="J130" s="749" t="s">
        <v>589</v>
      </c>
      <c r="L130" s="693">
        <v>0</v>
      </c>
      <c r="M130" s="694">
        <v>4</v>
      </c>
      <c r="N130" s="693">
        <v>4</v>
      </c>
      <c r="O130" s="694">
        <v>4</v>
      </c>
      <c r="P130" s="693">
        <v>4</v>
      </c>
      <c r="Q130" s="694">
        <v>0</v>
      </c>
      <c r="R130" s="693">
        <v>0</v>
      </c>
      <c r="S130" s="694">
        <v>0</v>
      </c>
      <c r="T130" s="693">
        <v>0</v>
      </c>
      <c r="U130" s="694">
        <v>0</v>
      </c>
      <c r="V130" s="693">
        <v>0</v>
      </c>
      <c r="W130" s="694">
        <v>0</v>
      </c>
      <c r="X130" s="693">
        <v>0</v>
      </c>
      <c r="Y130" s="694">
        <v>0</v>
      </c>
      <c r="Z130" s="693">
        <v>0</v>
      </c>
      <c r="AA130" s="694">
        <v>0</v>
      </c>
      <c r="AB130" s="693">
        <v>0</v>
      </c>
      <c r="AC130" s="694">
        <v>0</v>
      </c>
      <c r="AD130" s="693">
        <v>0</v>
      </c>
      <c r="AE130" s="694">
        <v>0</v>
      </c>
      <c r="AF130" s="693">
        <v>0</v>
      </c>
      <c r="AG130" s="694">
        <v>0</v>
      </c>
      <c r="AH130" s="693">
        <v>0</v>
      </c>
      <c r="AI130" s="694">
        <v>0</v>
      </c>
      <c r="AJ130" s="693">
        <v>0</v>
      </c>
      <c r="AK130" s="694">
        <v>0</v>
      </c>
      <c r="AL130" s="693">
        <v>0</v>
      </c>
      <c r="AM130" s="694">
        <v>0</v>
      </c>
      <c r="AN130" s="693">
        <v>0</v>
      </c>
      <c r="AO130" s="694">
        <v>0</v>
      </c>
      <c r="AQ130" s="693">
        <v>0</v>
      </c>
      <c r="AR130" s="694">
        <v>19563</v>
      </c>
      <c r="AS130" s="693">
        <v>19563</v>
      </c>
      <c r="AT130" s="694">
        <v>19563</v>
      </c>
      <c r="AU130" s="693">
        <v>19563</v>
      </c>
      <c r="AV130" s="694">
        <v>0</v>
      </c>
      <c r="AW130" s="693">
        <v>0</v>
      </c>
      <c r="AX130" s="694">
        <v>0</v>
      </c>
      <c r="AY130" s="693">
        <v>0</v>
      </c>
      <c r="AZ130" s="694">
        <v>0</v>
      </c>
      <c r="BA130" s="693" t="s">
        <v>978</v>
      </c>
      <c r="BB130" s="694" t="s">
        <v>978</v>
      </c>
      <c r="BC130" s="693" t="s">
        <v>978</v>
      </c>
      <c r="BD130" s="694" t="s">
        <v>978</v>
      </c>
      <c r="BE130" s="693" t="s">
        <v>978</v>
      </c>
      <c r="BF130" s="694" t="s">
        <v>978</v>
      </c>
      <c r="BG130" s="693" t="s">
        <v>978</v>
      </c>
      <c r="BH130" s="694" t="s">
        <v>978</v>
      </c>
      <c r="BI130" s="693" t="s">
        <v>978</v>
      </c>
      <c r="BJ130" s="694" t="s">
        <v>978</v>
      </c>
      <c r="BK130" s="693" t="s">
        <v>978</v>
      </c>
      <c r="BL130" s="694" t="s">
        <v>978</v>
      </c>
      <c r="BM130" s="693" t="s">
        <v>978</v>
      </c>
      <c r="BN130" s="694" t="s">
        <v>978</v>
      </c>
      <c r="BO130" s="693" t="s">
        <v>978</v>
      </c>
      <c r="BP130" s="694" t="s">
        <v>978</v>
      </c>
      <c r="BQ130" s="693" t="s">
        <v>978</v>
      </c>
      <c r="BR130" s="694" t="s">
        <v>978</v>
      </c>
      <c r="BS130" s="693" t="s">
        <v>978</v>
      </c>
      <c r="BT130" s="694" t="s">
        <v>978</v>
      </c>
    </row>
    <row r="131" spans="2:72">
      <c r="B131" s="748" t="s">
        <v>209</v>
      </c>
      <c r="C131" s="748" t="s">
        <v>953</v>
      </c>
      <c r="D131" s="748" t="s">
        <v>22</v>
      </c>
      <c r="E131" s="748" t="s">
        <v>947</v>
      </c>
      <c r="F131" s="748" t="s">
        <v>977</v>
      </c>
      <c r="G131" s="748" t="s">
        <v>948</v>
      </c>
      <c r="H131" s="748">
        <v>2012</v>
      </c>
      <c r="I131" s="749" t="s">
        <v>581</v>
      </c>
      <c r="J131" s="749" t="s">
        <v>589</v>
      </c>
      <c r="L131" s="693">
        <v>0</v>
      </c>
      <c r="M131" s="694">
        <v>4</v>
      </c>
      <c r="N131" s="693">
        <v>4</v>
      </c>
      <c r="O131" s="694">
        <v>4</v>
      </c>
      <c r="P131" s="693">
        <v>4</v>
      </c>
      <c r="Q131" s="694">
        <v>4</v>
      </c>
      <c r="R131" s="693">
        <v>2</v>
      </c>
      <c r="S131" s="694">
        <v>2</v>
      </c>
      <c r="T131" s="693">
        <v>2</v>
      </c>
      <c r="U131" s="694">
        <v>2</v>
      </c>
      <c r="V131" s="693">
        <v>1</v>
      </c>
      <c r="W131" s="694">
        <v>0</v>
      </c>
      <c r="X131" s="693">
        <v>0</v>
      </c>
      <c r="Y131" s="694">
        <v>0</v>
      </c>
      <c r="Z131" s="693">
        <v>0</v>
      </c>
      <c r="AA131" s="694">
        <v>0</v>
      </c>
      <c r="AB131" s="693">
        <v>0</v>
      </c>
      <c r="AC131" s="694">
        <v>0</v>
      </c>
      <c r="AD131" s="693">
        <v>0</v>
      </c>
      <c r="AE131" s="694">
        <v>0</v>
      </c>
      <c r="AF131" s="693">
        <v>0</v>
      </c>
      <c r="AG131" s="694">
        <v>0</v>
      </c>
      <c r="AH131" s="693">
        <v>0</v>
      </c>
      <c r="AI131" s="694">
        <v>0</v>
      </c>
      <c r="AJ131" s="693">
        <v>0</v>
      </c>
      <c r="AK131" s="694">
        <v>0</v>
      </c>
      <c r="AL131" s="693">
        <v>0</v>
      </c>
      <c r="AM131" s="694">
        <v>0</v>
      </c>
      <c r="AN131" s="693">
        <v>0</v>
      </c>
      <c r="AO131" s="694">
        <v>0</v>
      </c>
      <c r="AQ131" s="693">
        <v>0</v>
      </c>
      <c r="AR131" s="694">
        <v>57928</v>
      </c>
      <c r="AS131" s="693">
        <v>57928</v>
      </c>
      <c r="AT131" s="694">
        <v>57928</v>
      </c>
      <c r="AU131" s="693">
        <v>57928</v>
      </c>
      <c r="AV131" s="694">
        <v>57928</v>
      </c>
      <c r="AW131" s="693">
        <v>52891</v>
      </c>
      <c r="AX131" s="694">
        <v>52532</v>
      </c>
      <c r="AY131" s="693">
        <v>52532</v>
      </c>
      <c r="AZ131" s="694">
        <v>51177</v>
      </c>
      <c r="BA131" s="693">
        <v>49034</v>
      </c>
      <c r="BB131" s="694">
        <v>44319</v>
      </c>
      <c r="BC131" s="693">
        <v>44319</v>
      </c>
      <c r="BD131" s="694">
        <v>43092</v>
      </c>
      <c r="BE131" s="693">
        <v>43092</v>
      </c>
      <c r="BF131" s="694">
        <v>43092</v>
      </c>
      <c r="BG131" s="693">
        <v>30884</v>
      </c>
      <c r="BH131" s="694">
        <v>251</v>
      </c>
      <c r="BI131" s="693">
        <v>251</v>
      </c>
      <c r="BJ131" s="694">
        <v>251</v>
      </c>
      <c r="BK131" s="693">
        <v>251</v>
      </c>
      <c r="BL131" s="694" t="s">
        <v>978</v>
      </c>
      <c r="BM131" s="693" t="s">
        <v>978</v>
      </c>
      <c r="BN131" s="694" t="s">
        <v>978</v>
      </c>
      <c r="BO131" s="693" t="s">
        <v>978</v>
      </c>
      <c r="BP131" s="694" t="s">
        <v>978</v>
      </c>
      <c r="BQ131" s="693" t="s">
        <v>978</v>
      </c>
      <c r="BR131" s="694" t="s">
        <v>978</v>
      </c>
      <c r="BS131" s="693" t="s">
        <v>978</v>
      </c>
      <c r="BT131" s="694" t="s">
        <v>978</v>
      </c>
    </row>
    <row r="132" spans="2:72">
      <c r="B132" s="748" t="s">
        <v>945</v>
      </c>
      <c r="C132" s="748" t="s">
        <v>956</v>
      </c>
      <c r="D132" s="748" t="s">
        <v>979</v>
      </c>
      <c r="E132" s="748" t="s">
        <v>947</v>
      </c>
      <c r="F132" s="748" t="s">
        <v>956</v>
      </c>
      <c r="G132" s="748" t="s">
        <v>948</v>
      </c>
      <c r="H132" s="748">
        <v>2012</v>
      </c>
      <c r="I132" s="749" t="s">
        <v>581</v>
      </c>
      <c r="J132" s="749" t="s">
        <v>589</v>
      </c>
      <c r="L132" s="693">
        <v>0</v>
      </c>
      <c r="M132" s="694">
        <v>56</v>
      </c>
      <c r="N132" s="693">
        <v>56</v>
      </c>
      <c r="O132" s="694">
        <v>56</v>
      </c>
      <c r="P132" s="693">
        <v>56</v>
      </c>
      <c r="Q132" s="694">
        <v>56</v>
      </c>
      <c r="R132" s="693">
        <v>56</v>
      </c>
      <c r="S132" s="694">
        <v>56</v>
      </c>
      <c r="T132" s="693">
        <v>56</v>
      </c>
      <c r="U132" s="694">
        <v>56</v>
      </c>
      <c r="V132" s="693">
        <v>56</v>
      </c>
      <c r="W132" s="694">
        <v>56</v>
      </c>
      <c r="X132" s="693">
        <v>56</v>
      </c>
      <c r="Y132" s="694">
        <v>0</v>
      </c>
      <c r="Z132" s="693">
        <v>0</v>
      </c>
      <c r="AA132" s="694">
        <v>0</v>
      </c>
      <c r="AB132" s="693">
        <v>0</v>
      </c>
      <c r="AC132" s="694">
        <v>0</v>
      </c>
      <c r="AD132" s="693">
        <v>0</v>
      </c>
      <c r="AE132" s="694">
        <v>0</v>
      </c>
      <c r="AF132" s="693">
        <v>0</v>
      </c>
      <c r="AG132" s="694">
        <v>0</v>
      </c>
      <c r="AH132" s="693">
        <v>0</v>
      </c>
      <c r="AI132" s="694">
        <v>0</v>
      </c>
      <c r="AJ132" s="693">
        <v>0</v>
      </c>
      <c r="AK132" s="694">
        <v>0</v>
      </c>
      <c r="AL132" s="693">
        <v>0</v>
      </c>
      <c r="AM132" s="694">
        <v>0</v>
      </c>
      <c r="AN132" s="693">
        <v>0</v>
      </c>
      <c r="AO132" s="694">
        <v>0</v>
      </c>
      <c r="AQ132" s="693">
        <v>0</v>
      </c>
      <c r="AR132" s="694">
        <v>512100</v>
      </c>
      <c r="AS132" s="693">
        <v>496386</v>
      </c>
      <c r="AT132" s="694">
        <v>496386</v>
      </c>
      <c r="AU132" s="693">
        <v>496386</v>
      </c>
      <c r="AV132" s="694">
        <v>496386</v>
      </c>
      <c r="AW132" s="693">
        <v>512100</v>
      </c>
      <c r="AX132" s="694">
        <v>512100</v>
      </c>
      <c r="AY132" s="693">
        <v>512100</v>
      </c>
      <c r="AZ132" s="694">
        <v>512100</v>
      </c>
      <c r="BA132" s="693">
        <v>512100</v>
      </c>
      <c r="BB132" s="694">
        <v>512100</v>
      </c>
      <c r="BC132" s="693">
        <v>512100</v>
      </c>
      <c r="BD132" s="694" t="s">
        <v>978</v>
      </c>
      <c r="BE132" s="693" t="s">
        <v>978</v>
      </c>
      <c r="BF132" s="694" t="s">
        <v>978</v>
      </c>
      <c r="BG132" s="693" t="s">
        <v>978</v>
      </c>
      <c r="BH132" s="694" t="s">
        <v>978</v>
      </c>
      <c r="BI132" s="693" t="s">
        <v>978</v>
      </c>
      <c r="BJ132" s="694" t="s">
        <v>978</v>
      </c>
      <c r="BK132" s="693" t="s">
        <v>978</v>
      </c>
      <c r="BL132" s="694" t="s">
        <v>978</v>
      </c>
      <c r="BM132" s="693" t="s">
        <v>978</v>
      </c>
      <c r="BN132" s="694" t="s">
        <v>978</v>
      </c>
      <c r="BO132" s="693" t="s">
        <v>978</v>
      </c>
      <c r="BP132" s="694" t="s">
        <v>978</v>
      </c>
      <c r="BQ132" s="693" t="s">
        <v>978</v>
      </c>
      <c r="BR132" s="694" t="s">
        <v>978</v>
      </c>
      <c r="BS132" s="693" t="s">
        <v>978</v>
      </c>
      <c r="BT132" s="694" t="s">
        <v>978</v>
      </c>
    </row>
    <row r="133" spans="2:72">
      <c r="B133" s="748" t="s">
        <v>209</v>
      </c>
      <c r="C133" s="748" t="s">
        <v>962</v>
      </c>
      <c r="D133" s="748" t="s">
        <v>14</v>
      </c>
      <c r="E133" s="748" t="s">
        <v>947</v>
      </c>
      <c r="F133" s="748" t="s">
        <v>29</v>
      </c>
      <c r="G133" s="748" t="s">
        <v>948</v>
      </c>
      <c r="H133" s="748">
        <v>2011</v>
      </c>
      <c r="I133" s="749" t="s">
        <v>581</v>
      </c>
      <c r="J133" s="749" t="s">
        <v>589</v>
      </c>
      <c r="L133" s="693">
        <v>1</v>
      </c>
      <c r="M133" s="694">
        <v>1</v>
      </c>
      <c r="N133" s="693">
        <v>1</v>
      </c>
      <c r="O133" s="694">
        <v>1</v>
      </c>
      <c r="P133" s="693">
        <v>1</v>
      </c>
      <c r="Q133" s="694">
        <v>1</v>
      </c>
      <c r="R133" s="693">
        <v>1</v>
      </c>
      <c r="S133" s="694">
        <v>1</v>
      </c>
      <c r="T133" s="693">
        <v>1</v>
      </c>
      <c r="U133" s="694">
        <v>1</v>
      </c>
      <c r="V133" s="693">
        <v>1</v>
      </c>
      <c r="W133" s="694">
        <v>1</v>
      </c>
      <c r="X133" s="693">
        <v>1</v>
      </c>
      <c r="Y133" s="694">
        <v>1</v>
      </c>
      <c r="Z133" s="693">
        <v>0</v>
      </c>
      <c r="AA133" s="694">
        <v>0</v>
      </c>
      <c r="AB133" s="693">
        <v>0</v>
      </c>
      <c r="AC133" s="694">
        <v>0</v>
      </c>
      <c r="AD133" s="693">
        <v>0</v>
      </c>
      <c r="AE133" s="694">
        <v>0</v>
      </c>
      <c r="AF133" s="693">
        <v>0</v>
      </c>
      <c r="AG133" s="694">
        <v>0</v>
      </c>
      <c r="AH133" s="693">
        <v>0</v>
      </c>
      <c r="AI133" s="694">
        <v>0</v>
      </c>
      <c r="AJ133" s="693">
        <v>0</v>
      </c>
      <c r="AK133" s="694">
        <v>0</v>
      </c>
      <c r="AL133" s="693">
        <v>0</v>
      </c>
      <c r="AM133" s="694">
        <v>0</v>
      </c>
      <c r="AN133" s="693">
        <v>0</v>
      </c>
      <c r="AO133" s="694">
        <v>0</v>
      </c>
      <c r="AQ133" s="693">
        <v>11875</v>
      </c>
      <c r="AR133" s="694">
        <v>11875</v>
      </c>
      <c r="AS133" s="693">
        <v>11875</v>
      </c>
      <c r="AT133" s="694">
        <v>11813</v>
      </c>
      <c r="AU133" s="693">
        <v>11691</v>
      </c>
      <c r="AV133" s="694">
        <v>10677</v>
      </c>
      <c r="AW133" s="693">
        <v>9949</v>
      </c>
      <c r="AX133" s="694">
        <v>9478</v>
      </c>
      <c r="AY133" s="693">
        <v>9196</v>
      </c>
      <c r="AZ133" s="694">
        <v>9122</v>
      </c>
      <c r="BA133" s="693">
        <v>5329</v>
      </c>
      <c r="BB133" s="694">
        <v>5134</v>
      </c>
      <c r="BC133" s="693">
        <v>3914</v>
      </c>
      <c r="BD133" s="694">
        <v>3914</v>
      </c>
      <c r="BE133" s="693">
        <v>2765</v>
      </c>
      <c r="BF133" s="694">
        <v>2765</v>
      </c>
      <c r="BG133" s="693">
        <v>740</v>
      </c>
      <c r="BH133" s="694">
        <v>512</v>
      </c>
      <c r="BI133" s="693">
        <v>512</v>
      </c>
      <c r="BJ133" s="694">
        <v>512</v>
      </c>
      <c r="BK133" s="693">
        <v>512</v>
      </c>
      <c r="BL133" s="694">
        <v>512</v>
      </c>
      <c r="BM133" s="693" t="s">
        <v>978</v>
      </c>
      <c r="BN133" s="694" t="s">
        <v>978</v>
      </c>
      <c r="BO133" s="693" t="s">
        <v>978</v>
      </c>
      <c r="BP133" s="694" t="s">
        <v>978</v>
      </c>
      <c r="BQ133" s="693" t="s">
        <v>978</v>
      </c>
      <c r="BR133" s="694" t="s">
        <v>978</v>
      </c>
      <c r="BS133" s="693" t="s">
        <v>978</v>
      </c>
      <c r="BT133" s="694" t="s">
        <v>978</v>
      </c>
    </row>
    <row r="134" spans="2:72">
      <c r="B134" s="748"/>
      <c r="C134" s="748"/>
      <c r="D134" s="748" t="s">
        <v>95</v>
      </c>
      <c r="E134" s="748" t="s">
        <v>947</v>
      </c>
      <c r="F134" s="748"/>
      <c r="G134" s="748"/>
      <c r="H134" s="748">
        <v>2015</v>
      </c>
      <c r="I134" s="749" t="s">
        <v>582</v>
      </c>
      <c r="J134" s="749" t="s">
        <v>596</v>
      </c>
      <c r="L134" s="693">
        <v>0</v>
      </c>
      <c r="M134" s="694">
        <v>0</v>
      </c>
      <c r="N134" s="693">
        <v>0</v>
      </c>
      <c r="O134" s="694">
        <v>0</v>
      </c>
      <c r="P134" s="693">
        <v>51</v>
      </c>
      <c r="Q134" s="694">
        <v>51</v>
      </c>
      <c r="R134" s="693">
        <v>51</v>
      </c>
      <c r="S134" s="694">
        <v>51</v>
      </c>
      <c r="T134" s="693">
        <v>51</v>
      </c>
      <c r="U134" s="694">
        <v>51</v>
      </c>
      <c r="V134" s="693">
        <v>51</v>
      </c>
      <c r="W134" s="694">
        <v>51</v>
      </c>
      <c r="X134" s="693">
        <v>51</v>
      </c>
      <c r="Y134" s="694">
        <v>51</v>
      </c>
      <c r="Z134" s="693">
        <v>44</v>
      </c>
      <c r="AA134" s="694">
        <v>44</v>
      </c>
      <c r="AB134" s="693">
        <v>44</v>
      </c>
      <c r="AC134" s="694">
        <v>44</v>
      </c>
      <c r="AD134" s="693">
        <v>44</v>
      </c>
      <c r="AE134" s="694">
        <v>44</v>
      </c>
      <c r="AF134" s="693">
        <v>17</v>
      </c>
      <c r="AG134" s="694">
        <v>17</v>
      </c>
      <c r="AH134" s="693">
        <v>17</v>
      </c>
      <c r="AI134" s="694">
        <v>17</v>
      </c>
      <c r="AJ134" s="693">
        <v>0</v>
      </c>
      <c r="AK134" s="694">
        <v>0</v>
      </c>
      <c r="AL134" s="693">
        <v>0</v>
      </c>
      <c r="AM134" s="694">
        <v>0</v>
      </c>
      <c r="AN134" s="693">
        <v>0</v>
      </c>
      <c r="AO134" s="694">
        <v>0</v>
      </c>
      <c r="AQ134" s="693">
        <v>0</v>
      </c>
      <c r="AR134" s="694">
        <v>0</v>
      </c>
      <c r="AS134" s="693">
        <v>0</v>
      </c>
      <c r="AT134" s="694">
        <v>0</v>
      </c>
      <c r="AU134" s="693">
        <v>779806</v>
      </c>
      <c r="AV134" s="694">
        <v>772732</v>
      </c>
      <c r="AW134" s="693">
        <v>772732</v>
      </c>
      <c r="AX134" s="694">
        <v>772732</v>
      </c>
      <c r="AY134" s="693">
        <v>772732</v>
      </c>
      <c r="AZ134" s="694">
        <v>772732</v>
      </c>
      <c r="BA134" s="693">
        <v>772732</v>
      </c>
      <c r="BB134" s="694">
        <v>772564</v>
      </c>
      <c r="BC134" s="693">
        <v>772564</v>
      </c>
      <c r="BD134" s="694">
        <v>772564</v>
      </c>
      <c r="BE134" s="693">
        <v>710520</v>
      </c>
      <c r="BF134" s="694">
        <v>707943</v>
      </c>
      <c r="BG134" s="693">
        <v>707943</v>
      </c>
      <c r="BH134" s="694">
        <v>705495</v>
      </c>
      <c r="BI134" s="693">
        <v>705495</v>
      </c>
      <c r="BJ134" s="694">
        <v>705192</v>
      </c>
      <c r="BK134" s="693">
        <v>263607</v>
      </c>
      <c r="BL134" s="694">
        <v>263607</v>
      </c>
      <c r="BM134" s="693">
        <v>263607</v>
      </c>
      <c r="BN134" s="694">
        <v>263607</v>
      </c>
      <c r="BO134" s="693">
        <v>0</v>
      </c>
      <c r="BP134" s="694">
        <v>0</v>
      </c>
      <c r="BQ134" s="693">
        <v>0</v>
      </c>
      <c r="BR134" s="694">
        <v>0</v>
      </c>
      <c r="BS134" s="693">
        <v>0</v>
      </c>
      <c r="BT134" s="694">
        <v>0</v>
      </c>
    </row>
    <row r="135" spans="2:72">
      <c r="B135" s="748"/>
      <c r="C135" s="748"/>
      <c r="D135" s="748" t="s">
        <v>96</v>
      </c>
      <c r="E135" s="748" t="s">
        <v>947</v>
      </c>
      <c r="F135" s="748"/>
      <c r="G135" s="748"/>
      <c r="H135" s="748">
        <v>2015</v>
      </c>
      <c r="I135" s="749" t="s">
        <v>582</v>
      </c>
      <c r="J135" s="749" t="s">
        <v>596</v>
      </c>
      <c r="L135" s="693">
        <v>0</v>
      </c>
      <c r="M135" s="694">
        <v>0</v>
      </c>
      <c r="N135" s="693">
        <v>0</v>
      </c>
      <c r="O135" s="694">
        <v>0</v>
      </c>
      <c r="P135" s="693">
        <v>97</v>
      </c>
      <c r="Q135" s="694">
        <v>95</v>
      </c>
      <c r="R135" s="693">
        <v>95</v>
      </c>
      <c r="S135" s="694">
        <v>95</v>
      </c>
      <c r="T135" s="693">
        <v>95</v>
      </c>
      <c r="U135" s="694">
        <v>95</v>
      </c>
      <c r="V135" s="693">
        <v>95</v>
      </c>
      <c r="W135" s="694">
        <v>95</v>
      </c>
      <c r="X135" s="693">
        <v>95</v>
      </c>
      <c r="Y135" s="694">
        <v>95</v>
      </c>
      <c r="Z135" s="693">
        <v>80</v>
      </c>
      <c r="AA135" s="694">
        <v>76</v>
      </c>
      <c r="AB135" s="693">
        <v>76</v>
      </c>
      <c r="AC135" s="694">
        <v>76</v>
      </c>
      <c r="AD135" s="693">
        <v>76</v>
      </c>
      <c r="AE135" s="694">
        <v>75</v>
      </c>
      <c r="AF135" s="693">
        <v>28</v>
      </c>
      <c r="AG135" s="694">
        <v>28</v>
      </c>
      <c r="AH135" s="693">
        <v>28</v>
      </c>
      <c r="AI135" s="694">
        <v>28</v>
      </c>
      <c r="AJ135" s="693">
        <v>0</v>
      </c>
      <c r="AK135" s="694">
        <v>0</v>
      </c>
      <c r="AL135" s="693">
        <v>0</v>
      </c>
      <c r="AM135" s="694">
        <v>0</v>
      </c>
      <c r="AN135" s="693">
        <v>0</v>
      </c>
      <c r="AO135" s="694">
        <v>0</v>
      </c>
      <c r="AQ135" s="693">
        <v>0</v>
      </c>
      <c r="AR135" s="694">
        <v>0</v>
      </c>
      <c r="AS135" s="693">
        <v>0</v>
      </c>
      <c r="AT135" s="694">
        <v>0</v>
      </c>
      <c r="AU135" s="693">
        <v>1434212</v>
      </c>
      <c r="AV135" s="694">
        <v>1408722</v>
      </c>
      <c r="AW135" s="693">
        <v>1408722</v>
      </c>
      <c r="AX135" s="694">
        <v>1408722</v>
      </c>
      <c r="AY135" s="693">
        <v>1408722</v>
      </c>
      <c r="AZ135" s="694">
        <v>1408722</v>
      </c>
      <c r="BA135" s="693">
        <v>1408722</v>
      </c>
      <c r="BB135" s="694">
        <v>1407985</v>
      </c>
      <c r="BC135" s="693">
        <v>1407985</v>
      </c>
      <c r="BD135" s="694">
        <v>1407985</v>
      </c>
      <c r="BE135" s="693">
        <v>1298364</v>
      </c>
      <c r="BF135" s="694">
        <v>1231512</v>
      </c>
      <c r="BG135" s="693">
        <v>1231512</v>
      </c>
      <c r="BH135" s="694">
        <v>1205023</v>
      </c>
      <c r="BI135" s="693">
        <v>1205023</v>
      </c>
      <c r="BJ135" s="694">
        <v>1202213</v>
      </c>
      <c r="BK135" s="693">
        <v>445376</v>
      </c>
      <c r="BL135" s="694">
        <v>445376</v>
      </c>
      <c r="BM135" s="693">
        <v>445376</v>
      </c>
      <c r="BN135" s="694">
        <v>445376</v>
      </c>
      <c r="BO135" s="693">
        <v>0</v>
      </c>
      <c r="BP135" s="694">
        <v>0</v>
      </c>
      <c r="BQ135" s="693">
        <v>0</v>
      </c>
      <c r="BR135" s="694">
        <v>0</v>
      </c>
      <c r="BS135" s="693">
        <v>0</v>
      </c>
      <c r="BT135" s="694">
        <v>0</v>
      </c>
    </row>
    <row r="136" spans="2:72">
      <c r="B136" s="748"/>
      <c r="C136" s="748"/>
      <c r="D136" s="748" t="s">
        <v>97</v>
      </c>
      <c r="E136" s="748" t="s">
        <v>947</v>
      </c>
      <c r="F136" s="748"/>
      <c r="G136" s="748"/>
      <c r="H136" s="748">
        <v>2015</v>
      </c>
      <c r="I136" s="749" t="s">
        <v>582</v>
      </c>
      <c r="J136" s="749" t="s">
        <v>596</v>
      </c>
      <c r="L136" s="693">
        <v>0</v>
      </c>
      <c r="M136" s="694">
        <v>0</v>
      </c>
      <c r="N136" s="693">
        <v>0</v>
      </c>
      <c r="O136" s="694">
        <v>0</v>
      </c>
      <c r="P136" s="693">
        <v>4</v>
      </c>
      <c r="Q136" s="694">
        <v>4</v>
      </c>
      <c r="R136" s="693">
        <v>4</v>
      </c>
      <c r="S136" s="694">
        <v>4</v>
      </c>
      <c r="T136" s="693">
        <v>2</v>
      </c>
      <c r="U136" s="694">
        <v>0</v>
      </c>
      <c r="V136" s="693">
        <v>0</v>
      </c>
      <c r="W136" s="694">
        <v>0</v>
      </c>
      <c r="X136" s="693">
        <v>0</v>
      </c>
      <c r="Y136" s="694">
        <v>0</v>
      </c>
      <c r="Z136" s="693">
        <v>0</v>
      </c>
      <c r="AA136" s="694">
        <v>0</v>
      </c>
      <c r="AB136" s="693">
        <v>0</v>
      </c>
      <c r="AC136" s="694">
        <v>0</v>
      </c>
      <c r="AD136" s="693">
        <v>0</v>
      </c>
      <c r="AE136" s="694">
        <v>0</v>
      </c>
      <c r="AF136" s="693">
        <v>0</v>
      </c>
      <c r="AG136" s="694">
        <v>0</v>
      </c>
      <c r="AH136" s="693">
        <v>0</v>
      </c>
      <c r="AI136" s="694">
        <v>0</v>
      </c>
      <c r="AJ136" s="693">
        <v>0</v>
      </c>
      <c r="AK136" s="694">
        <v>0</v>
      </c>
      <c r="AL136" s="693">
        <v>0</v>
      </c>
      <c r="AM136" s="694">
        <v>0</v>
      </c>
      <c r="AN136" s="693">
        <v>0</v>
      </c>
      <c r="AO136" s="694">
        <v>0</v>
      </c>
      <c r="AQ136" s="693">
        <v>0</v>
      </c>
      <c r="AR136" s="694">
        <v>0</v>
      </c>
      <c r="AS136" s="693">
        <v>0</v>
      </c>
      <c r="AT136" s="694">
        <v>0</v>
      </c>
      <c r="AU136" s="693">
        <v>27073</v>
      </c>
      <c r="AV136" s="694">
        <v>27073</v>
      </c>
      <c r="AW136" s="693">
        <v>27073</v>
      </c>
      <c r="AX136" s="694">
        <v>27073</v>
      </c>
      <c r="AY136" s="693">
        <v>15872</v>
      </c>
      <c r="AZ136" s="694">
        <v>0</v>
      </c>
      <c r="BA136" s="693">
        <v>0</v>
      </c>
      <c r="BB136" s="694">
        <v>0</v>
      </c>
      <c r="BC136" s="693">
        <v>0</v>
      </c>
      <c r="BD136" s="694">
        <v>0</v>
      </c>
      <c r="BE136" s="693">
        <v>0</v>
      </c>
      <c r="BF136" s="694">
        <v>0</v>
      </c>
      <c r="BG136" s="693">
        <v>0</v>
      </c>
      <c r="BH136" s="694">
        <v>0</v>
      </c>
      <c r="BI136" s="693">
        <v>0</v>
      </c>
      <c r="BJ136" s="694">
        <v>0</v>
      </c>
      <c r="BK136" s="693">
        <v>0</v>
      </c>
      <c r="BL136" s="694">
        <v>0</v>
      </c>
      <c r="BM136" s="693">
        <v>0</v>
      </c>
      <c r="BN136" s="694">
        <v>0</v>
      </c>
      <c r="BO136" s="693">
        <v>0</v>
      </c>
      <c r="BP136" s="694">
        <v>0</v>
      </c>
      <c r="BQ136" s="693">
        <v>0</v>
      </c>
      <c r="BR136" s="694">
        <v>0</v>
      </c>
      <c r="BS136" s="693">
        <v>0</v>
      </c>
      <c r="BT136" s="694">
        <v>0</v>
      </c>
    </row>
    <row r="137" spans="2:72">
      <c r="B137" s="748"/>
      <c r="C137" s="748"/>
      <c r="D137" s="748" t="s">
        <v>984</v>
      </c>
      <c r="E137" s="748" t="s">
        <v>947</v>
      </c>
      <c r="F137" s="748"/>
      <c r="G137" s="748"/>
      <c r="H137" s="748">
        <v>2015</v>
      </c>
      <c r="I137" s="749" t="s">
        <v>582</v>
      </c>
      <c r="J137" s="749" t="s">
        <v>596</v>
      </c>
      <c r="L137" s="693">
        <v>0</v>
      </c>
      <c r="M137" s="694">
        <v>0</v>
      </c>
      <c r="N137" s="693">
        <v>0</v>
      </c>
      <c r="O137" s="694">
        <v>0</v>
      </c>
      <c r="P137" s="693">
        <v>425</v>
      </c>
      <c r="Q137" s="694">
        <v>425</v>
      </c>
      <c r="R137" s="693">
        <v>425</v>
      </c>
      <c r="S137" s="694">
        <v>425</v>
      </c>
      <c r="T137" s="693">
        <v>425</v>
      </c>
      <c r="U137" s="694">
        <v>425</v>
      </c>
      <c r="V137" s="693">
        <v>425</v>
      </c>
      <c r="W137" s="694">
        <v>425</v>
      </c>
      <c r="X137" s="693">
        <v>425</v>
      </c>
      <c r="Y137" s="694">
        <v>425</v>
      </c>
      <c r="Z137" s="693">
        <v>425</v>
      </c>
      <c r="AA137" s="694">
        <v>425</v>
      </c>
      <c r="AB137" s="693">
        <v>425</v>
      </c>
      <c r="AC137" s="694">
        <v>425</v>
      </c>
      <c r="AD137" s="693">
        <v>425</v>
      </c>
      <c r="AE137" s="694">
        <v>425</v>
      </c>
      <c r="AF137" s="693">
        <v>425</v>
      </c>
      <c r="AG137" s="694">
        <v>425</v>
      </c>
      <c r="AH137" s="693">
        <v>380</v>
      </c>
      <c r="AI137" s="694">
        <v>0</v>
      </c>
      <c r="AJ137" s="693">
        <v>0</v>
      </c>
      <c r="AK137" s="694">
        <v>0</v>
      </c>
      <c r="AL137" s="693">
        <v>0</v>
      </c>
      <c r="AM137" s="694">
        <v>0</v>
      </c>
      <c r="AN137" s="693">
        <v>0</v>
      </c>
      <c r="AO137" s="694">
        <v>0</v>
      </c>
      <c r="AQ137" s="693">
        <v>0</v>
      </c>
      <c r="AR137" s="694">
        <v>0</v>
      </c>
      <c r="AS137" s="693">
        <v>0</v>
      </c>
      <c r="AT137" s="694">
        <v>0</v>
      </c>
      <c r="AU137" s="693">
        <v>804478</v>
      </c>
      <c r="AV137" s="694">
        <v>804478</v>
      </c>
      <c r="AW137" s="693">
        <v>804478</v>
      </c>
      <c r="AX137" s="694">
        <v>804478</v>
      </c>
      <c r="AY137" s="693">
        <v>804478</v>
      </c>
      <c r="AZ137" s="694">
        <v>804478</v>
      </c>
      <c r="BA137" s="693">
        <v>804478</v>
      </c>
      <c r="BB137" s="694">
        <v>804478</v>
      </c>
      <c r="BC137" s="693">
        <v>804478</v>
      </c>
      <c r="BD137" s="694">
        <v>804478</v>
      </c>
      <c r="BE137" s="693">
        <v>804478</v>
      </c>
      <c r="BF137" s="694">
        <v>804478</v>
      </c>
      <c r="BG137" s="693">
        <v>804478</v>
      </c>
      <c r="BH137" s="694">
        <v>804478</v>
      </c>
      <c r="BI137" s="693">
        <v>804478</v>
      </c>
      <c r="BJ137" s="694">
        <v>804478</v>
      </c>
      <c r="BK137" s="693">
        <v>804478</v>
      </c>
      <c r="BL137" s="694">
        <v>804478</v>
      </c>
      <c r="BM137" s="693">
        <v>764595</v>
      </c>
      <c r="BN137" s="694">
        <v>0</v>
      </c>
      <c r="BO137" s="693">
        <v>0</v>
      </c>
      <c r="BP137" s="694">
        <v>0</v>
      </c>
      <c r="BQ137" s="693">
        <v>0</v>
      </c>
      <c r="BR137" s="694">
        <v>0</v>
      </c>
      <c r="BS137" s="693">
        <v>0</v>
      </c>
      <c r="BT137" s="694">
        <v>0</v>
      </c>
    </row>
    <row r="138" spans="2:72">
      <c r="B138" s="748"/>
      <c r="C138" s="748"/>
      <c r="D138" s="748" t="s">
        <v>99</v>
      </c>
      <c r="E138" s="748" t="s">
        <v>947</v>
      </c>
      <c r="F138" s="748"/>
      <c r="G138" s="748"/>
      <c r="H138" s="748">
        <v>2015</v>
      </c>
      <c r="I138" s="749" t="s">
        <v>582</v>
      </c>
      <c r="J138" s="749" t="s">
        <v>596</v>
      </c>
      <c r="L138" s="693">
        <v>0</v>
      </c>
      <c r="M138" s="694">
        <v>0</v>
      </c>
      <c r="N138" s="693">
        <v>0</v>
      </c>
      <c r="O138" s="694">
        <v>0</v>
      </c>
      <c r="P138" s="693">
        <v>3</v>
      </c>
      <c r="Q138" s="694">
        <v>3</v>
      </c>
      <c r="R138" s="693">
        <v>3</v>
      </c>
      <c r="S138" s="694">
        <v>3</v>
      </c>
      <c r="T138" s="693">
        <v>3</v>
      </c>
      <c r="U138" s="694">
        <v>3</v>
      </c>
      <c r="V138" s="693">
        <v>3</v>
      </c>
      <c r="W138" s="694">
        <v>3</v>
      </c>
      <c r="X138" s="693">
        <v>3</v>
      </c>
      <c r="Y138" s="694">
        <v>3</v>
      </c>
      <c r="Z138" s="693">
        <v>3</v>
      </c>
      <c r="AA138" s="694">
        <v>3</v>
      </c>
      <c r="AB138" s="693">
        <v>3</v>
      </c>
      <c r="AC138" s="694">
        <v>3</v>
      </c>
      <c r="AD138" s="693">
        <v>3</v>
      </c>
      <c r="AE138" s="694">
        <v>3</v>
      </c>
      <c r="AF138" s="693">
        <v>3</v>
      </c>
      <c r="AG138" s="694">
        <v>3</v>
      </c>
      <c r="AH138" s="693">
        <v>3</v>
      </c>
      <c r="AI138" s="694">
        <v>3</v>
      </c>
      <c r="AJ138" s="693">
        <v>3</v>
      </c>
      <c r="AK138" s="694">
        <v>3</v>
      </c>
      <c r="AL138" s="693">
        <v>3</v>
      </c>
      <c r="AM138" s="694">
        <v>0</v>
      </c>
      <c r="AN138" s="693">
        <v>0</v>
      </c>
      <c r="AO138" s="694">
        <v>0</v>
      </c>
      <c r="AQ138" s="693">
        <v>0</v>
      </c>
      <c r="AR138" s="694">
        <v>0</v>
      </c>
      <c r="AS138" s="693">
        <v>0</v>
      </c>
      <c r="AT138" s="694">
        <v>0</v>
      </c>
      <c r="AU138" s="693">
        <v>7789</v>
      </c>
      <c r="AV138" s="694">
        <v>7789</v>
      </c>
      <c r="AW138" s="693">
        <v>7789</v>
      </c>
      <c r="AX138" s="694">
        <v>7789</v>
      </c>
      <c r="AY138" s="693">
        <v>7789</v>
      </c>
      <c r="AZ138" s="694">
        <v>7789</v>
      </c>
      <c r="BA138" s="693">
        <v>7789</v>
      </c>
      <c r="BB138" s="694">
        <v>7789</v>
      </c>
      <c r="BC138" s="693">
        <v>7789</v>
      </c>
      <c r="BD138" s="694">
        <v>7789</v>
      </c>
      <c r="BE138" s="693">
        <v>7789</v>
      </c>
      <c r="BF138" s="694">
        <v>7789</v>
      </c>
      <c r="BG138" s="693">
        <v>7789</v>
      </c>
      <c r="BH138" s="694">
        <v>7789</v>
      </c>
      <c r="BI138" s="693">
        <v>7789</v>
      </c>
      <c r="BJ138" s="694">
        <v>7789</v>
      </c>
      <c r="BK138" s="693">
        <v>7789</v>
      </c>
      <c r="BL138" s="694">
        <v>7789</v>
      </c>
      <c r="BM138" s="693">
        <v>7789</v>
      </c>
      <c r="BN138" s="694">
        <v>7789</v>
      </c>
      <c r="BO138" s="693">
        <v>7789</v>
      </c>
      <c r="BP138" s="694">
        <v>7789</v>
      </c>
      <c r="BQ138" s="693">
        <v>7789</v>
      </c>
      <c r="BR138" s="694">
        <v>0</v>
      </c>
      <c r="BS138" s="693">
        <v>0</v>
      </c>
      <c r="BT138" s="694">
        <v>0</v>
      </c>
    </row>
    <row r="139" spans="2:72">
      <c r="B139" s="748"/>
      <c r="C139" s="748"/>
      <c r="D139" s="748" t="s">
        <v>100</v>
      </c>
      <c r="E139" s="748" t="s">
        <v>947</v>
      </c>
      <c r="F139" s="748"/>
      <c r="G139" s="748"/>
      <c r="H139" s="748">
        <v>2015</v>
      </c>
      <c r="I139" s="749" t="s">
        <v>582</v>
      </c>
      <c r="J139" s="749" t="s">
        <v>596</v>
      </c>
      <c r="L139" s="693">
        <v>0</v>
      </c>
      <c r="M139" s="694">
        <v>0</v>
      </c>
      <c r="N139" s="693">
        <v>0</v>
      </c>
      <c r="O139" s="694">
        <v>0</v>
      </c>
      <c r="P139" s="693">
        <v>15</v>
      </c>
      <c r="Q139" s="694">
        <v>15</v>
      </c>
      <c r="R139" s="693">
        <v>15</v>
      </c>
      <c r="S139" s="694">
        <v>15</v>
      </c>
      <c r="T139" s="693">
        <v>0</v>
      </c>
      <c r="U139" s="694">
        <v>0</v>
      </c>
      <c r="V139" s="693">
        <v>0</v>
      </c>
      <c r="W139" s="694">
        <v>0</v>
      </c>
      <c r="X139" s="693">
        <v>0</v>
      </c>
      <c r="Y139" s="694">
        <v>0</v>
      </c>
      <c r="Z139" s="693">
        <v>0</v>
      </c>
      <c r="AA139" s="694">
        <v>0</v>
      </c>
      <c r="AB139" s="693">
        <v>0</v>
      </c>
      <c r="AC139" s="694">
        <v>0</v>
      </c>
      <c r="AD139" s="693">
        <v>0</v>
      </c>
      <c r="AE139" s="694">
        <v>0</v>
      </c>
      <c r="AF139" s="693">
        <v>0</v>
      </c>
      <c r="AG139" s="694">
        <v>0</v>
      </c>
      <c r="AH139" s="693">
        <v>0</v>
      </c>
      <c r="AI139" s="694">
        <v>0</v>
      </c>
      <c r="AJ139" s="693">
        <v>0</v>
      </c>
      <c r="AK139" s="694">
        <v>0</v>
      </c>
      <c r="AL139" s="693">
        <v>0</v>
      </c>
      <c r="AM139" s="694">
        <v>0</v>
      </c>
      <c r="AN139" s="693">
        <v>0</v>
      </c>
      <c r="AO139" s="694">
        <v>0</v>
      </c>
      <c r="AQ139" s="693">
        <v>0</v>
      </c>
      <c r="AR139" s="694">
        <v>0</v>
      </c>
      <c r="AS139" s="693">
        <v>0</v>
      </c>
      <c r="AT139" s="694">
        <v>0</v>
      </c>
      <c r="AU139" s="693">
        <v>71357</v>
      </c>
      <c r="AV139" s="694">
        <v>71357</v>
      </c>
      <c r="AW139" s="693">
        <v>71357</v>
      </c>
      <c r="AX139" s="694">
        <v>71357</v>
      </c>
      <c r="AY139" s="693">
        <v>0</v>
      </c>
      <c r="AZ139" s="694">
        <v>0</v>
      </c>
      <c r="BA139" s="693">
        <v>0</v>
      </c>
      <c r="BB139" s="694">
        <v>0</v>
      </c>
      <c r="BC139" s="693">
        <v>0</v>
      </c>
      <c r="BD139" s="694">
        <v>0</v>
      </c>
      <c r="BE139" s="693">
        <v>0</v>
      </c>
      <c r="BF139" s="694">
        <v>0</v>
      </c>
      <c r="BG139" s="693">
        <v>0</v>
      </c>
      <c r="BH139" s="694">
        <v>0</v>
      </c>
      <c r="BI139" s="693">
        <v>0</v>
      </c>
      <c r="BJ139" s="694">
        <v>0</v>
      </c>
      <c r="BK139" s="693">
        <v>0</v>
      </c>
      <c r="BL139" s="694">
        <v>0</v>
      </c>
      <c r="BM139" s="693">
        <v>0</v>
      </c>
      <c r="BN139" s="694">
        <v>0</v>
      </c>
      <c r="BO139" s="693">
        <v>0</v>
      </c>
      <c r="BP139" s="694">
        <v>0</v>
      </c>
      <c r="BQ139" s="693">
        <v>0</v>
      </c>
      <c r="BR139" s="694">
        <v>0</v>
      </c>
      <c r="BS139" s="693">
        <v>0</v>
      </c>
      <c r="BT139" s="694">
        <v>0</v>
      </c>
    </row>
    <row r="140" spans="2:72">
      <c r="B140" s="748"/>
      <c r="C140" s="748"/>
      <c r="D140" s="748" t="s">
        <v>101</v>
      </c>
      <c r="E140" s="748" t="s">
        <v>947</v>
      </c>
      <c r="F140" s="748"/>
      <c r="G140" s="748"/>
      <c r="H140" s="748">
        <v>2015</v>
      </c>
      <c r="I140" s="749" t="s">
        <v>582</v>
      </c>
      <c r="J140" s="749" t="s">
        <v>596</v>
      </c>
      <c r="L140" s="693">
        <v>0</v>
      </c>
      <c r="M140" s="694">
        <v>0</v>
      </c>
      <c r="N140" s="693">
        <v>0</v>
      </c>
      <c r="O140" s="694">
        <v>0</v>
      </c>
      <c r="P140" s="693">
        <v>1368</v>
      </c>
      <c r="Q140" s="694">
        <v>1368</v>
      </c>
      <c r="R140" s="693">
        <v>1348</v>
      </c>
      <c r="S140" s="694">
        <v>1348</v>
      </c>
      <c r="T140" s="693">
        <v>1348</v>
      </c>
      <c r="U140" s="694">
        <v>1348</v>
      </c>
      <c r="V140" s="693">
        <v>1304</v>
      </c>
      <c r="W140" s="694">
        <v>1304</v>
      </c>
      <c r="X140" s="693">
        <v>1297</v>
      </c>
      <c r="Y140" s="694">
        <v>1153</v>
      </c>
      <c r="Z140" s="693">
        <v>795</v>
      </c>
      <c r="AA140" s="694">
        <v>791</v>
      </c>
      <c r="AB140" s="693">
        <v>523</v>
      </c>
      <c r="AC140" s="694">
        <v>513</v>
      </c>
      <c r="AD140" s="693">
        <v>513</v>
      </c>
      <c r="AE140" s="694">
        <v>300</v>
      </c>
      <c r="AF140" s="693">
        <v>102</v>
      </c>
      <c r="AG140" s="694">
        <v>102</v>
      </c>
      <c r="AH140" s="693">
        <v>102</v>
      </c>
      <c r="AI140" s="694">
        <v>102</v>
      </c>
      <c r="AJ140" s="693">
        <v>0</v>
      </c>
      <c r="AK140" s="694">
        <v>0</v>
      </c>
      <c r="AL140" s="693">
        <v>0</v>
      </c>
      <c r="AM140" s="694">
        <v>0</v>
      </c>
      <c r="AN140" s="693">
        <v>0</v>
      </c>
      <c r="AO140" s="694">
        <v>0</v>
      </c>
      <c r="AQ140" s="693">
        <v>0</v>
      </c>
      <c r="AR140" s="694">
        <v>0</v>
      </c>
      <c r="AS140" s="693">
        <v>0</v>
      </c>
      <c r="AT140" s="694">
        <v>0</v>
      </c>
      <c r="AU140" s="693">
        <v>9956393</v>
      </c>
      <c r="AV140" s="694">
        <v>9956393</v>
      </c>
      <c r="AW140" s="693">
        <v>9892940</v>
      </c>
      <c r="AX140" s="694">
        <v>9892940</v>
      </c>
      <c r="AY140" s="693">
        <v>9892940</v>
      </c>
      <c r="AZ140" s="694">
        <v>9892940</v>
      </c>
      <c r="BA140" s="693">
        <v>9612442</v>
      </c>
      <c r="BB140" s="694">
        <v>9612442</v>
      </c>
      <c r="BC140" s="693">
        <v>9568286</v>
      </c>
      <c r="BD140" s="694">
        <v>8644190</v>
      </c>
      <c r="BE140" s="693">
        <v>6278622</v>
      </c>
      <c r="BF140" s="694">
        <v>6210223</v>
      </c>
      <c r="BG140" s="693">
        <v>3085440</v>
      </c>
      <c r="BH140" s="694">
        <v>3052452</v>
      </c>
      <c r="BI140" s="693">
        <v>3052452</v>
      </c>
      <c r="BJ140" s="694">
        <v>1524359</v>
      </c>
      <c r="BK140" s="693">
        <v>271999</v>
      </c>
      <c r="BL140" s="694">
        <v>271999</v>
      </c>
      <c r="BM140" s="693">
        <v>271999</v>
      </c>
      <c r="BN140" s="694">
        <v>271999</v>
      </c>
      <c r="BO140" s="693">
        <v>0</v>
      </c>
      <c r="BP140" s="694">
        <v>0</v>
      </c>
      <c r="BQ140" s="693">
        <v>0</v>
      </c>
      <c r="BR140" s="694">
        <v>0</v>
      </c>
      <c r="BS140" s="693">
        <v>0</v>
      </c>
      <c r="BT140" s="694">
        <v>0</v>
      </c>
    </row>
    <row r="141" spans="2:72">
      <c r="B141" s="748"/>
      <c r="C141" s="748"/>
      <c r="D141" s="748" t="s">
        <v>102</v>
      </c>
      <c r="E141" s="748" t="s">
        <v>947</v>
      </c>
      <c r="F141" s="748"/>
      <c r="G141" s="748"/>
      <c r="H141" s="748">
        <v>2015</v>
      </c>
      <c r="I141" s="749" t="s">
        <v>582</v>
      </c>
      <c r="J141" s="749" t="s">
        <v>596</v>
      </c>
      <c r="L141" s="693">
        <v>0</v>
      </c>
      <c r="M141" s="694">
        <v>0</v>
      </c>
      <c r="N141" s="693">
        <v>0</v>
      </c>
      <c r="O141" s="694">
        <v>0</v>
      </c>
      <c r="P141" s="693">
        <v>1</v>
      </c>
      <c r="Q141" s="694">
        <v>1</v>
      </c>
      <c r="R141" s="693">
        <v>0</v>
      </c>
      <c r="S141" s="694">
        <v>0</v>
      </c>
      <c r="T141" s="693">
        <v>0</v>
      </c>
      <c r="U141" s="694">
        <v>0</v>
      </c>
      <c r="V141" s="693">
        <v>0</v>
      </c>
      <c r="W141" s="694">
        <v>0</v>
      </c>
      <c r="X141" s="693">
        <v>0</v>
      </c>
      <c r="Y141" s="694">
        <v>0</v>
      </c>
      <c r="Z141" s="693">
        <v>0</v>
      </c>
      <c r="AA141" s="694">
        <v>0</v>
      </c>
      <c r="AB141" s="693">
        <v>0</v>
      </c>
      <c r="AC141" s="694">
        <v>0</v>
      </c>
      <c r="AD141" s="693">
        <v>0</v>
      </c>
      <c r="AE141" s="694">
        <v>0</v>
      </c>
      <c r="AF141" s="693">
        <v>0</v>
      </c>
      <c r="AG141" s="694">
        <v>0</v>
      </c>
      <c r="AH141" s="693">
        <v>0</v>
      </c>
      <c r="AI141" s="694">
        <v>0</v>
      </c>
      <c r="AJ141" s="693">
        <v>0</v>
      </c>
      <c r="AK141" s="694">
        <v>0</v>
      </c>
      <c r="AL141" s="693">
        <v>0</v>
      </c>
      <c r="AM141" s="694">
        <v>0</v>
      </c>
      <c r="AN141" s="693">
        <v>0</v>
      </c>
      <c r="AO141" s="694">
        <v>0</v>
      </c>
      <c r="AQ141" s="693">
        <v>0</v>
      </c>
      <c r="AR141" s="694">
        <v>0</v>
      </c>
      <c r="AS141" s="693">
        <v>0</v>
      </c>
      <c r="AT141" s="694">
        <v>0</v>
      </c>
      <c r="AU141" s="693">
        <v>1765</v>
      </c>
      <c r="AV141" s="694">
        <v>1765</v>
      </c>
      <c r="AW141" s="693">
        <v>447</v>
      </c>
      <c r="AX141" s="694">
        <v>447</v>
      </c>
      <c r="AY141" s="693">
        <v>447</v>
      </c>
      <c r="AZ141" s="694">
        <v>447</v>
      </c>
      <c r="BA141" s="693">
        <v>447</v>
      </c>
      <c r="BB141" s="694">
        <v>447</v>
      </c>
      <c r="BC141" s="693">
        <v>447</v>
      </c>
      <c r="BD141" s="694">
        <v>447</v>
      </c>
      <c r="BE141" s="693">
        <v>447</v>
      </c>
      <c r="BF141" s="694">
        <v>447</v>
      </c>
      <c r="BG141" s="693">
        <v>0</v>
      </c>
      <c r="BH141" s="694">
        <v>0</v>
      </c>
      <c r="BI141" s="693">
        <v>0</v>
      </c>
      <c r="BJ141" s="694">
        <v>0</v>
      </c>
      <c r="BK141" s="693">
        <v>0</v>
      </c>
      <c r="BL141" s="694">
        <v>0</v>
      </c>
      <c r="BM141" s="693">
        <v>0</v>
      </c>
      <c r="BN141" s="694">
        <v>0</v>
      </c>
      <c r="BO141" s="693">
        <v>0</v>
      </c>
      <c r="BP141" s="694">
        <v>0</v>
      </c>
      <c r="BQ141" s="693">
        <v>0</v>
      </c>
      <c r="BR141" s="694">
        <v>0</v>
      </c>
      <c r="BS141" s="693">
        <v>0</v>
      </c>
      <c r="BT141" s="694">
        <v>0</v>
      </c>
    </row>
    <row r="142" spans="2:72">
      <c r="B142" s="748"/>
      <c r="C142" s="748"/>
      <c r="D142" s="748" t="s">
        <v>105</v>
      </c>
      <c r="E142" s="748" t="s">
        <v>947</v>
      </c>
      <c r="F142" s="748"/>
      <c r="G142" s="748"/>
      <c r="H142" s="748">
        <v>2015</v>
      </c>
      <c r="I142" s="749" t="s">
        <v>582</v>
      </c>
      <c r="J142" s="749" t="s">
        <v>596</v>
      </c>
      <c r="L142" s="693">
        <v>0</v>
      </c>
      <c r="M142" s="694">
        <v>0</v>
      </c>
      <c r="N142" s="693">
        <v>0</v>
      </c>
      <c r="O142" s="694">
        <v>0</v>
      </c>
      <c r="P142" s="693">
        <v>185</v>
      </c>
      <c r="Q142" s="694">
        <v>185</v>
      </c>
      <c r="R142" s="693">
        <v>185</v>
      </c>
      <c r="S142" s="694">
        <v>185</v>
      </c>
      <c r="T142" s="693">
        <v>185</v>
      </c>
      <c r="U142" s="694">
        <v>185</v>
      </c>
      <c r="V142" s="693">
        <v>185</v>
      </c>
      <c r="W142" s="694">
        <v>185</v>
      </c>
      <c r="X142" s="693">
        <v>185</v>
      </c>
      <c r="Y142" s="694">
        <v>185</v>
      </c>
      <c r="Z142" s="693">
        <v>0</v>
      </c>
      <c r="AA142" s="694">
        <v>0</v>
      </c>
      <c r="AB142" s="693">
        <v>0</v>
      </c>
      <c r="AC142" s="694">
        <v>0</v>
      </c>
      <c r="AD142" s="693">
        <v>0</v>
      </c>
      <c r="AE142" s="694">
        <v>0</v>
      </c>
      <c r="AF142" s="693">
        <v>0</v>
      </c>
      <c r="AG142" s="694">
        <v>0</v>
      </c>
      <c r="AH142" s="693">
        <v>0</v>
      </c>
      <c r="AI142" s="694">
        <v>0</v>
      </c>
      <c r="AJ142" s="693">
        <v>0</v>
      </c>
      <c r="AK142" s="694">
        <v>0</v>
      </c>
      <c r="AL142" s="693">
        <v>0</v>
      </c>
      <c r="AM142" s="694">
        <v>0</v>
      </c>
      <c r="AN142" s="693">
        <v>0</v>
      </c>
      <c r="AO142" s="694">
        <v>0</v>
      </c>
      <c r="AQ142" s="693">
        <v>0</v>
      </c>
      <c r="AR142" s="694">
        <v>0</v>
      </c>
      <c r="AS142" s="693">
        <v>0</v>
      </c>
      <c r="AT142" s="694">
        <v>0</v>
      </c>
      <c r="AU142" s="693">
        <v>1654892</v>
      </c>
      <c r="AV142" s="694">
        <v>1654892</v>
      </c>
      <c r="AW142" s="693">
        <v>1654892</v>
      </c>
      <c r="AX142" s="694">
        <v>1654892</v>
      </c>
      <c r="AY142" s="693">
        <v>1654892</v>
      </c>
      <c r="AZ142" s="694">
        <v>1654892</v>
      </c>
      <c r="BA142" s="693">
        <v>1654892</v>
      </c>
      <c r="BB142" s="694">
        <v>1654892</v>
      </c>
      <c r="BC142" s="693">
        <v>1654892</v>
      </c>
      <c r="BD142" s="694">
        <v>1654892</v>
      </c>
      <c r="BE142" s="693">
        <v>0</v>
      </c>
      <c r="BF142" s="694">
        <v>0</v>
      </c>
      <c r="BG142" s="693">
        <v>0</v>
      </c>
      <c r="BH142" s="694">
        <v>0</v>
      </c>
      <c r="BI142" s="693">
        <v>0</v>
      </c>
      <c r="BJ142" s="694">
        <v>0</v>
      </c>
      <c r="BK142" s="693">
        <v>0</v>
      </c>
      <c r="BL142" s="694">
        <v>0</v>
      </c>
      <c r="BM142" s="693">
        <v>0</v>
      </c>
      <c r="BN142" s="694">
        <v>0</v>
      </c>
      <c r="BO142" s="693">
        <v>0</v>
      </c>
      <c r="BP142" s="694">
        <v>0</v>
      </c>
      <c r="BQ142" s="693">
        <v>0</v>
      </c>
      <c r="BR142" s="694">
        <v>0</v>
      </c>
      <c r="BS142" s="693">
        <v>0</v>
      </c>
      <c r="BT142" s="694">
        <v>0</v>
      </c>
    </row>
    <row r="143" spans="2:72">
      <c r="B143" s="748"/>
      <c r="C143" s="748"/>
      <c r="D143" s="748" t="s">
        <v>107</v>
      </c>
      <c r="E143" s="748" t="s">
        <v>947</v>
      </c>
      <c r="F143" s="748"/>
      <c r="G143" s="748"/>
      <c r="H143" s="748">
        <v>2015</v>
      </c>
      <c r="I143" s="749" t="s">
        <v>582</v>
      </c>
      <c r="J143" s="749" t="s">
        <v>596</v>
      </c>
      <c r="L143" s="693">
        <v>0</v>
      </c>
      <c r="M143" s="694">
        <v>0</v>
      </c>
      <c r="N143" s="693">
        <v>0</v>
      </c>
      <c r="O143" s="694">
        <v>0</v>
      </c>
      <c r="P143" s="693">
        <v>109</v>
      </c>
      <c r="Q143" s="694">
        <v>109</v>
      </c>
      <c r="R143" s="693">
        <v>38</v>
      </c>
      <c r="S143" s="694">
        <v>38</v>
      </c>
      <c r="T143" s="693">
        <v>38</v>
      </c>
      <c r="U143" s="694">
        <v>38</v>
      </c>
      <c r="V143" s="693">
        <v>38</v>
      </c>
      <c r="W143" s="694">
        <v>38</v>
      </c>
      <c r="X143" s="693">
        <v>38</v>
      </c>
      <c r="Y143" s="694">
        <v>38</v>
      </c>
      <c r="Z143" s="693">
        <v>11</v>
      </c>
      <c r="AA143" s="694">
        <v>11</v>
      </c>
      <c r="AB143" s="693">
        <v>0</v>
      </c>
      <c r="AC143" s="694">
        <v>0</v>
      </c>
      <c r="AD143" s="693">
        <v>0</v>
      </c>
      <c r="AE143" s="694">
        <v>0</v>
      </c>
      <c r="AF143" s="693">
        <v>0</v>
      </c>
      <c r="AG143" s="694">
        <v>0</v>
      </c>
      <c r="AH143" s="693">
        <v>0</v>
      </c>
      <c r="AI143" s="694">
        <v>0</v>
      </c>
      <c r="AJ143" s="693">
        <v>0</v>
      </c>
      <c r="AK143" s="694">
        <v>0</v>
      </c>
      <c r="AL143" s="693">
        <v>0</v>
      </c>
      <c r="AM143" s="694">
        <v>0</v>
      </c>
      <c r="AN143" s="693">
        <v>0</v>
      </c>
      <c r="AO143" s="694">
        <v>0</v>
      </c>
      <c r="AQ143" s="693">
        <v>0</v>
      </c>
      <c r="AR143" s="694">
        <v>0</v>
      </c>
      <c r="AS143" s="693">
        <v>0</v>
      </c>
      <c r="AT143" s="694">
        <v>0</v>
      </c>
      <c r="AU143" s="693">
        <v>699957</v>
      </c>
      <c r="AV143" s="694">
        <v>580257</v>
      </c>
      <c r="AW143" s="693">
        <v>162019</v>
      </c>
      <c r="AX143" s="694">
        <v>162019</v>
      </c>
      <c r="AY143" s="693">
        <v>162019</v>
      </c>
      <c r="AZ143" s="694">
        <v>162019</v>
      </c>
      <c r="BA143" s="693">
        <v>162019</v>
      </c>
      <c r="BB143" s="694">
        <v>162019</v>
      </c>
      <c r="BC143" s="693">
        <v>162019</v>
      </c>
      <c r="BD143" s="694">
        <v>162019</v>
      </c>
      <c r="BE143" s="693">
        <v>85388</v>
      </c>
      <c r="BF143" s="694">
        <v>85388</v>
      </c>
      <c r="BG143" s="693">
        <v>0</v>
      </c>
      <c r="BH143" s="694">
        <v>0</v>
      </c>
      <c r="BI143" s="693">
        <v>0</v>
      </c>
      <c r="BJ143" s="694">
        <v>0</v>
      </c>
      <c r="BK143" s="693">
        <v>0</v>
      </c>
      <c r="BL143" s="694">
        <v>0</v>
      </c>
      <c r="BM143" s="693">
        <v>0</v>
      </c>
      <c r="BN143" s="694">
        <v>0</v>
      </c>
      <c r="BO143" s="693">
        <v>0</v>
      </c>
      <c r="BP143" s="694">
        <v>0</v>
      </c>
      <c r="BQ143" s="693">
        <v>0</v>
      </c>
      <c r="BR143" s="694">
        <v>0</v>
      </c>
      <c r="BS143" s="693">
        <v>0</v>
      </c>
      <c r="BT143" s="694">
        <v>0</v>
      </c>
    </row>
    <row r="144" spans="2:72">
      <c r="B144" s="748"/>
      <c r="C144" s="748"/>
      <c r="D144" s="748" t="s">
        <v>109</v>
      </c>
      <c r="E144" s="748" t="s">
        <v>947</v>
      </c>
      <c r="F144" s="748"/>
      <c r="G144" s="748"/>
      <c r="H144" s="748">
        <v>2015</v>
      </c>
      <c r="I144" s="749" t="s">
        <v>582</v>
      </c>
      <c r="J144" s="749" t="s">
        <v>596</v>
      </c>
      <c r="L144" s="693">
        <v>0</v>
      </c>
      <c r="M144" s="694">
        <v>0</v>
      </c>
      <c r="N144" s="693">
        <v>0</v>
      </c>
      <c r="O144" s="694">
        <v>0</v>
      </c>
      <c r="P144" s="693">
        <v>21</v>
      </c>
      <c r="Q144" s="694">
        <v>20</v>
      </c>
      <c r="R144" s="693">
        <v>20</v>
      </c>
      <c r="S144" s="694">
        <v>20</v>
      </c>
      <c r="T144" s="693">
        <v>20</v>
      </c>
      <c r="U144" s="694">
        <v>20</v>
      </c>
      <c r="V144" s="693">
        <v>20</v>
      </c>
      <c r="W144" s="694">
        <v>20</v>
      </c>
      <c r="X144" s="693">
        <v>18</v>
      </c>
      <c r="Y144" s="694">
        <v>18</v>
      </c>
      <c r="Z144" s="693">
        <v>17</v>
      </c>
      <c r="AA144" s="694">
        <v>17</v>
      </c>
      <c r="AB144" s="693">
        <v>17</v>
      </c>
      <c r="AC144" s="694">
        <v>17</v>
      </c>
      <c r="AD144" s="693">
        <v>14</v>
      </c>
      <c r="AE144" s="694">
        <v>14</v>
      </c>
      <c r="AF144" s="693">
        <v>14</v>
      </c>
      <c r="AG144" s="694">
        <v>14</v>
      </c>
      <c r="AH144" s="693">
        <v>14</v>
      </c>
      <c r="AI144" s="694">
        <v>14</v>
      </c>
      <c r="AJ144" s="693">
        <v>1</v>
      </c>
      <c r="AK144" s="694">
        <v>0</v>
      </c>
      <c r="AL144" s="693">
        <v>0</v>
      </c>
      <c r="AM144" s="694">
        <v>0</v>
      </c>
      <c r="AN144" s="693">
        <v>0</v>
      </c>
      <c r="AO144" s="694">
        <v>0</v>
      </c>
      <c r="AQ144" s="693">
        <v>0</v>
      </c>
      <c r="AR144" s="694">
        <v>0</v>
      </c>
      <c r="AS144" s="693">
        <v>0</v>
      </c>
      <c r="AT144" s="694">
        <v>0</v>
      </c>
      <c r="AU144" s="693">
        <v>133108</v>
      </c>
      <c r="AV144" s="694">
        <v>112008</v>
      </c>
      <c r="AW144" s="693">
        <v>108372</v>
      </c>
      <c r="AX144" s="694">
        <v>105841</v>
      </c>
      <c r="AY144" s="693">
        <v>105420</v>
      </c>
      <c r="AZ144" s="694">
        <v>105420</v>
      </c>
      <c r="BA144" s="693">
        <v>102761</v>
      </c>
      <c r="BB144" s="694">
        <v>102511</v>
      </c>
      <c r="BC144" s="693">
        <v>70337</v>
      </c>
      <c r="BD144" s="694">
        <v>69951</v>
      </c>
      <c r="BE144" s="693">
        <v>63476</v>
      </c>
      <c r="BF144" s="694">
        <v>63099</v>
      </c>
      <c r="BG144" s="693">
        <v>62458</v>
      </c>
      <c r="BH144" s="694">
        <v>62458</v>
      </c>
      <c r="BI144" s="693">
        <v>40082</v>
      </c>
      <c r="BJ144" s="694">
        <v>39493</v>
      </c>
      <c r="BK144" s="693">
        <v>39493</v>
      </c>
      <c r="BL144" s="694">
        <v>39493</v>
      </c>
      <c r="BM144" s="693">
        <v>39493</v>
      </c>
      <c r="BN144" s="694">
        <v>39493</v>
      </c>
      <c r="BO144" s="693">
        <v>5271</v>
      </c>
      <c r="BP144" s="694">
        <v>0</v>
      </c>
      <c r="BQ144" s="693">
        <v>0</v>
      </c>
      <c r="BR144" s="694">
        <v>0</v>
      </c>
      <c r="BS144" s="693">
        <v>0</v>
      </c>
      <c r="BT144" s="694">
        <v>0</v>
      </c>
    </row>
    <row r="145" spans="2:72">
      <c r="B145" s="748"/>
      <c r="C145" s="748"/>
      <c r="D145" s="748" t="s">
        <v>95</v>
      </c>
      <c r="E145" s="748" t="s">
        <v>947</v>
      </c>
      <c r="F145" s="748"/>
      <c r="G145" s="748"/>
      <c r="H145" s="748">
        <v>2015</v>
      </c>
      <c r="I145" s="749" t="s">
        <v>583</v>
      </c>
      <c r="J145" s="749" t="s">
        <v>589</v>
      </c>
      <c r="L145" s="693">
        <v>0</v>
      </c>
      <c r="M145" s="694">
        <v>0</v>
      </c>
      <c r="N145" s="693">
        <v>0</v>
      </c>
      <c r="O145" s="694">
        <v>0</v>
      </c>
      <c r="P145" s="693">
        <v>8</v>
      </c>
      <c r="Q145" s="694">
        <v>8</v>
      </c>
      <c r="R145" s="693">
        <v>8</v>
      </c>
      <c r="S145" s="694">
        <v>8</v>
      </c>
      <c r="T145" s="693">
        <v>8</v>
      </c>
      <c r="U145" s="694">
        <v>8</v>
      </c>
      <c r="V145" s="693">
        <v>8</v>
      </c>
      <c r="W145" s="694">
        <v>8</v>
      </c>
      <c r="X145" s="693">
        <v>8</v>
      </c>
      <c r="Y145" s="694">
        <v>8</v>
      </c>
      <c r="Z145" s="693">
        <v>8</v>
      </c>
      <c r="AA145" s="694">
        <v>8</v>
      </c>
      <c r="AB145" s="693">
        <v>8</v>
      </c>
      <c r="AC145" s="694">
        <v>8</v>
      </c>
      <c r="AD145" s="693">
        <v>8</v>
      </c>
      <c r="AE145" s="694">
        <v>8</v>
      </c>
      <c r="AF145" s="693">
        <v>4</v>
      </c>
      <c r="AG145" s="694">
        <v>4</v>
      </c>
      <c r="AH145" s="693">
        <v>4</v>
      </c>
      <c r="AI145" s="694">
        <v>4</v>
      </c>
      <c r="AJ145" s="693">
        <v>0</v>
      </c>
      <c r="AK145" s="694">
        <v>0</v>
      </c>
      <c r="AL145" s="693">
        <v>0</v>
      </c>
      <c r="AM145" s="694">
        <v>0</v>
      </c>
      <c r="AN145" s="693">
        <v>0</v>
      </c>
      <c r="AO145" s="694">
        <v>0</v>
      </c>
      <c r="AQ145" s="693">
        <v>0</v>
      </c>
      <c r="AR145" s="694">
        <v>0</v>
      </c>
      <c r="AS145" s="693">
        <v>0</v>
      </c>
      <c r="AT145" s="694">
        <v>0</v>
      </c>
      <c r="AU145" s="693">
        <v>131213</v>
      </c>
      <c r="AV145" s="694">
        <v>129341</v>
      </c>
      <c r="AW145" s="693">
        <v>129341</v>
      </c>
      <c r="AX145" s="694">
        <v>129341</v>
      </c>
      <c r="AY145" s="693">
        <v>129341</v>
      </c>
      <c r="AZ145" s="694">
        <v>129341</v>
      </c>
      <c r="BA145" s="693">
        <v>129341</v>
      </c>
      <c r="BB145" s="694">
        <v>129289</v>
      </c>
      <c r="BC145" s="693">
        <v>129289</v>
      </c>
      <c r="BD145" s="694">
        <v>129289</v>
      </c>
      <c r="BE145" s="693">
        <v>126049</v>
      </c>
      <c r="BF145" s="694">
        <v>125909</v>
      </c>
      <c r="BG145" s="693">
        <v>125909</v>
      </c>
      <c r="BH145" s="694">
        <v>125623</v>
      </c>
      <c r="BI145" s="693">
        <v>125623</v>
      </c>
      <c r="BJ145" s="694">
        <v>125395</v>
      </c>
      <c r="BK145" s="693">
        <v>64604</v>
      </c>
      <c r="BL145" s="694">
        <v>64604</v>
      </c>
      <c r="BM145" s="693">
        <v>64604</v>
      </c>
      <c r="BN145" s="694">
        <v>64604</v>
      </c>
      <c r="BO145" s="693">
        <v>0</v>
      </c>
      <c r="BP145" s="694">
        <v>0</v>
      </c>
      <c r="BQ145" s="693">
        <v>0</v>
      </c>
      <c r="BR145" s="694">
        <v>0</v>
      </c>
      <c r="BS145" s="693">
        <v>0</v>
      </c>
      <c r="BT145" s="694">
        <v>0</v>
      </c>
    </row>
    <row r="146" spans="2:72">
      <c r="B146" s="748"/>
      <c r="C146" s="748"/>
      <c r="D146" s="748" t="s">
        <v>96</v>
      </c>
      <c r="E146" s="748" t="s">
        <v>947</v>
      </c>
      <c r="F146" s="748"/>
      <c r="G146" s="748"/>
      <c r="H146" s="748">
        <v>2015</v>
      </c>
      <c r="I146" s="749" t="s">
        <v>583</v>
      </c>
      <c r="J146" s="749" t="s">
        <v>589</v>
      </c>
      <c r="L146" s="693">
        <v>0</v>
      </c>
      <c r="M146" s="694">
        <v>0</v>
      </c>
      <c r="N146" s="693">
        <v>0</v>
      </c>
      <c r="O146" s="694">
        <v>0</v>
      </c>
      <c r="P146" s="693">
        <v>1</v>
      </c>
      <c r="Q146" s="694">
        <v>1</v>
      </c>
      <c r="R146" s="693">
        <v>1</v>
      </c>
      <c r="S146" s="694">
        <v>1</v>
      </c>
      <c r="T146" s="693">
        <v>1</v>
      </c>
      <c r="U146" s="694">
        <v>1</v>
      </c>
      <c r="V146" s="693">
        <v>1</v>
      </c>
      <c r="W146" s="694">
        <v>1</v>
      </c>
      <c r="X146" s="693">
        <v>1</v>
      </c>
      <c r="Y146" s="694">
        <v>1</v>
      </c>
      <c r="Z146" s="693">
        <v>1</v>
      </c>
      <c r="AA146" s="694">
        <v>1</v>
      </c>
      <c r="AB146" s="693">
        <v>1</v>
      </c>
      <c r="AC146" s="694">
        <v>1</v>
      </c>
      <c r="AD146" s="693">
        <v>1</v>
      </c>
      <c r="AE146" s="694">
        <v>1</v>
      </c>
      <c r="AF146" s="693">
        <v>0</v>
      </c>
      <c r="AG146" s="694">
        <v>0</v>
      </c>
      <c r="AH146" s="693">
        <v>0</v>
      </c>
      <c r="AI146" s="694">
        <v>0</v>
      </c>
      <c r="AJ146" s="693">
        <v>0</v>
      </c>
      <c r="AK146" s="694">
        <v>0</v>
      </c>
      <c r="AL146" s="693">
        <v>0</v>
      </c>
      <c r="AM146" s="694">
        <v>0</v>
      </c>
      <c r="AN146" s="693">
        <v>0</v>
      </c>
      <c r="AO146" s="694">
        <v>0</v>
      </c>
      <c r="AQ146" s="693">
        <v>0</v>
      </c>
      <c r="AR146" s="694">
        <v>0</v>
      </c>
      <c r="AS146" s="693">
        <v>0</v>
      </c>
      <c r="AT146" s="694">
        <v>0</v>
      </c>
      <c r="AU146" s="693">
        <v>14835</v>
      </c>
      <c r="AV146" s="694">
        <v>14661</v>
      </c>
      <c r="AW146" s="693">
        <v>14661</v>
      </c>
      <c r="AX146" s="694">
        <v>14661</v>
      </c>
      <c r="AY146" s="693">
        <v>14661</v>
      </c>
      <c r="AZ146" s="694">
        <v>14661</v>
      </c>
      <c r="BA146" s="693">
        <v>14661</v>
      </c>
      <c r="BB146" s="694">
        <v>14624</v>
      </c>
      <c r="BC146" s="693">
        <v>14624</v>
      </c>
      <c r="BD146" s="694">
        <v>14624</v>
      </c>
      <c r="BE146" s="693">
        <v>12403</v>
      </c>
      <c r="BF146" s="694">
        <v>12302</v>
      </c>
      <c r="BG146" s="693">
        <v>12302</v>
      </c>
      <c r="BH146" s="694">
        <v>11923</v>
      </c>
      <c r="BI146" s="693">
        <v>11923</v>
      </c>
      <c r="BJ146" s="694">
        <v>11879</v>
      </c>
      <c r="BK146" s="693">
        <v>4964</v>
      </c>
      <c r="BL146" s="694">
        <v>4964</v>
      </c>
      <c r="BM146" s="693">
        <v>4964</v>
      </c>
      <c r="BN146" s="694">
        <v>4964</v>
      </c>
      <c r="BO146" s="693">
        <v>0</v>
      </c>
      <c r="BP146" s="694">
        <v>0</v>
      </c>
      <c r="BQ146" s="693">
        <v>0</v>
      </c>
      <c r="BR146" s="694">
        <v>0</v>
      </c>
      <c r="BS146" s="693">
        <v>0</v>
      </c>
      <c r="BT146" s="694">
        <v>0</v>
      </c>
    </row>
    <row r="147" spans="2:72">
      <c r="B147" s="748"/>
      <c r="C147" s="748"/>
      <c r="D147" s="748" t="s">
        <v>984</v>
      </c>
      <c r="E147" s="748" t="s">
        <v>947</v>
      </c>
      <c r="F147" s="748"/>
      <c r="G147" s="748"/>
      <c r="H147" s="748">
        <v>2015</v>
      </c>
      <c r="I147" s="749" t="s">
        <v>583</v>
      </c>
      <c r="J147" s="749" t="s">
        <v>589</v>
      </c>
      <c r="L147" s="693">
        <v>0</v>
      </c>
      <c r="M147" s="694">
        <v>0</v>
      </c>
      <c r="N147" s="693">
        <v>0</v>
      </c>
      <c r="O147" s="694">
        <v>0</v>
      </c>
      <c r="P147" s="693">
        <v>16</v>
      </c>
      <c r="Q147" s="694">
        <v>16</v>
      </c>
      <c r="R147" s="693">
        <v>16</v>
      </c>
      <c r="S147" s="694">
        <v>16</v>
      </c>
      <c r="T147" s="693">
        <v>16</v>
      </c>
      <c r="U147" s="694">
        <v>16</v>
      </c>
      <c r="V147" s="693">
        <v>16</v>
      </c>
      <c r="W147" s="694">
        <v>16</v>
      </c>
      <c r="X147" s="693">
        <v>16</v>
      </c>
      <c r="Y147" s="694">
        <v>16</v>
      </c>
      <c r="Z147" s="693">
        <v>16</v>
      </c>
      <c r="AA147" s="694">
        <v>16</v>
      </c>
      <c r="AB147" s="693">
        <v>16</v>
      </c>
      <c r="AC147" s="694">
        <v>16</v>
      </c>
      <c r="AD147" s="693">
        <v>16</v>
      </c>
      <c r="AE147" s="694">
        <v>16</v>
      </c>
      <c r="AF147" s="693">
        <v>16</v>
      </c>
      <c r="AG147" s="694">
        <v>16</v>
      </c>
      <c r="AH147" s="693">
        <v>14</v>
      </c>
      <c r="AI147" s="694">
        <v>0</v>
      </c>
      <c r="AJ147" s="693">
        <v>0</v>
      </c>
      <c r="AK147" s="694">
        <v>0</v>
      </c>
      <c r="AL147" s="693">
        <v>0</v>
      </c>
      <c r="AM147" s="694">
        <v>0</v>
      </c>
      <c r="AN147" s="693">
        <v>0</v>
      </c>
      <c r="AO147" s="694">
        <v>0</v>
      </c>
      <c r="AQ147" s="693">
        <v>0</v>
      </c>
      <c r="AR147" s="694">
        <v>0</v>
      </c>
      <c r="AS147" s="693">
        <v>0</v>
      </c>
      <c r="AT147" s="694">
        <v>0</v>
      </c>
      <c r="AU147" s="693">
        <v>30489</v>
      </c>
      <c r="AV147" s="694">
        <v>30489</v>
      </c>
      <c r="AW147" s="693">
        <v>30489</v>
      </c>
      <c r="AX147" s="694">
        <v>30489</v>
      </c>
      <c r="AY147" s="693">
        <v>30489</v>
      </c>
      <c r="AZ147" s="694">
        <v>30489</v>
      </c>
      <c r="BA147" s="693">
        <v>30489</v>
      </c>
      <c r="BB147" s="694">
        <v>30489</v>
      </c>
      <c r="BC147" s="693">
        <v>30489</v>
      </c>
      <c r="BD147" s="694">
        <v>30489</v>
      </c>
      <c r="BE147" s="693">
        <v>30489</v>
      </c>
      <c r="BF147" s="694">
        <v>30489</v>
      </c>
      <c r="BG147" s="693">
        <v>30489</v>
      </c>
      <c r="BH147" s="694">
        <v>30489</v>
      </c>
      <c r="BI147" s="693">
        <v>30489</v>
      </c>
      <c r="BJ147" s="694">
        <v>30489</v>
      </c>
      <c r="BK147" s="693">
        <v>30489</v>
      </c>
      <c r="BL147" s="694">
        <v>30489</v>
      </c>
      <c r="BM147" s="693">
        <v>29010</v>
      </c>
      <c r="BN147" s="694">
        <v>0</v>
      </c>
      <c r="BO147" s="693">
        <v>0</v>
      </c>
      <c r="BP147" s="694">
        <v>0</v>
      </c>
      <c r="BQ147" s="693">
        <v>0</v>
      </c>
      <c r="BR147" s="694">
        <v>0</v>
      </c>
      <c r="BS147" s="693">
        <v>0</v>
      </c>
      <c r="BT147" s="694">
        <v>0</v>
      </c>
    </row>
    <row r="148" spans="2:72">
      <c r="B148" s="748"/>
      <c r="C148" s="748"/>
      <c r="D148" s="748" t="s">
        <v>99</v>
      </c>
      <c r="E148" s="748" t="s">
        <v>947</v>
      </c>
      <c r="F148" s="748"/>
      <c r="G148" s="748"/>
      <c r="H148" s="748">
        <v>2015</v>
      </c>
      <c r="I148" s="749" t="s">
        <v>583</v>
      </c>
      <c r="J148" s="749" t="s">
        <v>589</v>
      </c>
      <c r="L148" s="693">
        <v>0</v>
      </c>
      <c r="M148" s="694">
        <v>0</v>
      </c>
      <c r="N148" s="693">
        <v>0</v>
      </c>
      <c r="O148" s="694">
        <v>0</v>
      </c>
      <c r="P148" s="693">
        <v>0</v>
      </c>
      <c r="Q148" s="694">
        <v>0</v>
      </c>
      <c r="R148" s="693">
        <v>0</v>
      </c>
      <c r="S148" s="694">
        <v>0</v>
      </c>
      <c r="T148" s="693">
        <v>0</v>
      </c>
      <c r="U148" s="694">
        <v>0</v>
      </c>
      <c r="V148" s="693">
        <v>0</v>
      </c>
      <c r="W148" s="694">
        <v>0</v>
      </c>
      <c r="X148" s="693">
        <v>0</v>
      </c>
      <c r="Y148" s="694">
        <v>0</v>
      </c>
      <c r="Z148" s="693">
        <v>0</v>
      </c>
      <c r="AA148" s="694">
        <v>0</v>
      </c>
      <c r="AB148" s="693">
        <v>0</v>
      </c>
      <c r="AC148" s="694">
        <v>0</v>
      </c>
      <c r="AD148" s="693">
        <v>0</v>
      </c>
      <c r="AE148" s="694">
        <v>0</v>
      </c>
      <c r="AF148" s="693">
        <v>0</v>
      </c>
      <c r="AG148" s="694">
        <v>0</v>
      </c>
      <c r="AH148" s="693">
        <v>0</v>
      </c>
      <c r="AI148" s="694">
        <v>0</v>
      </c>
      <c r="AJ148" s="693">
        <v>0</v>
      </c>
      <c r="AK148" s="694">
        <v>0</v>
      </c>
      <c r="AL148" s="693">
        <v>0</v>
      </c>
      <c r="AM148" s="694">
        <v>0</v>
      </c>
      <c r="AN148" s="693">
        <v>0</v>
      </c>
      <c r="AO148" s="694">
        <v>0</v>
      </c>
      <c r="AQ148" s="693">
        <v>0</v>
      </c>
      <c r="AR148" s="694">
        <v>0</v>
      </c>
      <c r="AS148" s="693">
        <v>0</v>
      </c>
      <c r="AT148" s="694">
        <v>0</v>
      </c>
      <c r="AU148" s="693">
        <v>3038</v>
      </c>
      <c r="AV148" s="694">
        <v>3038</v>
      </c>
      <c r="AW148" s="693">
        <v>3038</v>
      </c>
      <c r="AX148" s="694">
        <v>3038</v>
      </c>
      <c r="AY148" s="693">
        <v>3038</v>
      </c>
      <c r="AZ148" s="694">
        <v>3038</v>
      </c>
      <c r="BA148" s="693">
        <v>3038</v>
      </c>
      <c r="BB148" s="694">
        <v>3038</v>
      </c>
      <c r="BC148" s="693">
        <v>3038</v>
      </c>
      <c r="BD148" s="694">
        <v>3038</v>
      </c>
      <c r="BE148" s="693">
        <v>3038</v>
      </c>
      <c r="BF148" s="694">
        <v>3038</v>
      </c>
      <c r="BG148" s="693">
        <v>3038</v>
      </c>
      <c r="BH148" s="694">
        <v>3038</v>
      </c>
      <c r="BI148" s="693">
        <v>3038</v>
      </c>
      <c r="BJ148" s="694">
        <v>3038</v>
      </c>
      <c r="BK148" s="693">
        <v>3038</v>
      </c>
      <c r="BL148" s="694">
        <v>3038</v>
      </c>
      <c r="BM148" s="693">
        <v>3038</v>
      </c>
      <c r="BN148" s="694">
        <v>3038</v>
      </c>
      <c r="BO148" s="693">
        <v>3038</v>
      </c>
      <c r="BP148" s="694">
        <v>3038</v>
      </c>
      <c r="BQ148" s="693">
        <v>3038</v>
      </c>
      <c r="BR148" s="694">
        <v>0</v>
      </c>
      <c r="BS148" s="693">
        <v>0</v>
      </c>
      <c r="BT148" s="694">
        <v>0</v>
      </c>
    </row>
    <row r="149" spans="2:72">
      <c r="B149" s="748"/>
      <c r="C149" s="748"/>
      <c r="D149" s="748" t="s">
        <v>100</v>
      </c>
      <c r="E149" s="748" t="s">
        <v>947</v>
      </c>
      <c r="F149" s="748"/>
      <c r="G149" s="748"/>
      <c r="H149" s="748">
        <v>2015</v>
      </c>
      <c r="I149" s="749" t="s">
        <v>583</v>
      </c>
      <c r="J149" s="749" t="s">
        <v>589</v>
      </c>
      <c r="L149" s="693">
        <v>0</v>
      </c>
      <c r="M149" s="694">
        <v>0</v>
      </c>
      <c r="N149" s="693">
        <v>0</v>
      </c>
      <c r="O149" s="694">
        <v>0</v>
      </c>
      <c r="P149" s="693">
        <v>17</v>
      </c>
      <c r="Q149" s="694">
        <v>17</v>
      </c>
      <c r="R149" s="693">
        <v>17</v>
      </c>
      <c r="S149" s="694">
        <v>17</v>
      </c>
      <c r="T149" s="693">
        <v>35</v>
      </c>
      <c r="U149" s="694">
        <v>35</v>
      </c>
      <c r="V149" s="693">
        <v>35</v>
      </c>
      <c r="W149" s="694">
        <v>35</v>
      </c>
      <c r="X149" s="693">
        <v>35</v>
      </c>
      <c r="Y149" s="694">
        <v>35</v>
      </c>
      <c r="Z149" s="693">
        <v>35</v>
      </c>
      <c r="AA149" s="694">
        <v>35</v>
      </c>
      <c r="AB149" s="693">
        <v>35</v>
      </c>
      <c r="AC149" s="694">
        <v>24</v>
      </c>
      <c r="AD149" s="693">
        <v>0</v>
      </c>
      <c r="AE149" s="694">
        <v>0</v>
      </c>
      <c r="AF149" s="693">
        <v>0</v>
      </c>
      <c r="AG149" s="694">
        <v>0</v>
      </c>
      <c r="AH149" s="693">
        <v>0</v>
      </c>
      <c r="AI149" s="694">
        <v>0</v>
      </c>
      <c r="AJ149" s="693">
        <v>0</v>
      </c>
      <c r="AK149" s="694">
        <v>0</v>
      </c>
      <c r="AL149" s="693">
        <v>0</v>
      </c>
      <c r="AM149" s="694">
        <v>0</v>
      </c>
      <c r="AN149" s="693">
        <v>0</v>
      </c>
      <c r="AO149" s="694">
        <v>0</v>
      </c>
      <c r="AQ149" s="693">
        <v>0</v>
      </c>
      <c r="AR149" s="694">
        <v>0</v>
      </c>
      <c r="AS149" s="693">
        <v>0</v>
      </c>
      <c r="AT149" s="694">
        <v>0</v>
      </c>
      <c r="AU149" s="693">
        <v>80960</v>
      </c>
      <c r="AV149" s="694">
        <v>80960</v>
      </c>
      <c r="AW149" s="693">
        <v>80960</v>
      </c>
      <c r="AX149" s="694">
        <v>80960</v>
      </c>
      <c r="AY149" s="693">
        <v>152318</v>
      </c>
      <c r="AZ149" s="694">
        <v>152318</v>
      </c>
      <c r="BA149" s="693">
        <v>152318</v>
      </c>
      <c r="BB149" s="694">
        <v>152318</v>
      </c>
      <c r="BC149" s="693">
        <v>152318</v>
      </c>
      <c r="BD149" s="694">
        <v>152318</v>
      </c>
      <c r="BE149" s="693">
        <v>152318</v>
      </c>
      <c r="BF149" s="694">
        <v>152318</v>
      </c>
      <c r="BG149" s="693">
        <v>152318</v>
      </c>
      <c r="BH149" s="694">
        <v>106622</v>
      </c>
      <c r="BI149" s="693">
        <v>0</v>
      </c>
      <c r="BJ149" s="694">
        <v>0</v>
      </c>
      <c r="BK149" s="693">
        <v>0</v>
      </c>
      <c r="BL149" s="694">
        <v>0</v>
      </c>
      <c r="BM149" s="693">
        <v>0</v>
      </c>
      <c r="BN149" s="694">
        <v>0</v>
      </c>
      <c r="BO149" s="693">
        <v>0</v>
      </c>
      <c r="BP149" s="694">
        <v>0</v>
      </c>
      <c r="BQ149" s="693">
        <v>0</v>
      </c>
      <c r="BR149" s="694">
        <v>0</v>
      </c>
      <c r="BS149" s="693">
        <v>0</v>
      </c>
      <c r="BT149" s="694">
        <v>0</v>
      </c>
    </row>
    <row r="150" spans="2:72">
      <c r="B150" s="748"/>
      <c r="C150" s="748"/>
      <c r="D150" s="748" t="s">
        <v>101</v>
      </c>
      <c r="E150" s="748" t="s">
        <v>947</v>
      </c>
      <c r="F150" s="748"/>
      <c r="G150" s="748"/>
      <c r="H150" s="748">
        <v>2015</v>
      </c>
      <c r="I150" s="749" t="s">
        <v>583</v>
      </c>
      <c r="J150" s="749" t="s">
        <v>589</v>
      </c>
      <c r="L150" s="693">
        <v>0</v>
      </c>
      <c r="M150" s="694">
        <v>0</v>
      </c>
      <c r="N150" s="693">
        <v>0</v>
      </c>
      <c r="O150" s="694">
        <v>0</v>
      </c>
      <c r="P150" s="693">
        <v>248</v>
      </c>
      <c r="Q150" s="694">
        <v>248</v>
      </c>
      <c r="R150" s="693">
        <v>248</v>
      </c>
      <c r="S150" s="694">
        <v>248</v>
      </c>
      <c r="T150" s="693">
        <v>248</v>
      </c>
      <c r="U150" s="694">
        <v>248</v>
      </c>
      <c r="V150" s="693">
        <v>237</v>
      </c>
      <c r="W150" s="694">
        <v>237</v>
      </c>
      <c r="X150" s="693">
        <v>237</v>
      </c>
      <c r="Y150" s="694">
        <v>188</v>
      </c>
      <c r="Z150" s="693">
        <v>138</v>
      </c>
      <c r="AA150" s="694">
        <v>138</v>
      </c>
      <c r="AB150" s="693">
        <v>110</v>
      </c>
      <c r="AC150" s="694">
        <v>110</v>
      </c>
      <c r="AD150" s="693">
        <v>110</v>
      </c>
      <c r="AE150" s="694">
        <v>89</v>
      </c>
      <c r="AF150" s="693">
        <v>19</v>
      </c>
      <c r="AG150" s="694">
        <v>19</v>
      </c>
      <c r="AH150" s="693">
        <v>19</v>
      </c>
      <c r="AI150" s="694">
        <v>19</v>
      </c>
      <c r="AJ150" s="693">
        <v>0</v>
      </c>
      <c r="AK150" s="694">
        <v>0</v>
      </c>
      <c r="AL150" s="693">
        <v>0</v>
      </c>
      <c r="AM150" s="694">
        <v>0</v>
      </c>
      <c r="AN150" s="693">
        <v>0</v>
      </c>
      <c r="AO150" s="694">
        <v>0</v>
      </c>
      <c r="AQ150" s="693">
        <v>0</v>
      </c>
      <c r="AR150" s="694">
        <v>0</v>
      </c>
      <c r="AS150" s="693">
        <v>0</v>
      </c>
      <c r="AT150" s="694">
        <v>0</v>
      </c>
      <c r="AU150" s="693">
        <v>2064736</v>
      </c>
      <c r="AV150" s="694">
        <v>2064736</v>
      </c>
      <c r="AW150" s="693">
        <v>2064736</v>
      </c>
      <c r="AX150" s="694">
        <v>2064736</v>
      </c>
      <c r="AY150" s="693">
        <v>2064736</v>
      </c>
      <c r="AZ150" s="694">
        <v>2064736</v>
      </c>
      <c r="BA150" s="693">
        <v>1978587</v>
      </c>
      <c r="BB150" s="694">
        <v>1978587</v>
      </c>
      <c r="BC150" s="693">
        <v>1964991</v>
      </c>
      <c r="BD150" s="694">
        <v>1596280</v>
      </c>
      <c r="BE150" s="693">
        <v>1198943</v>
      </c>
      <c r="BF150" s="694">
        <v>1185811</v>
      </c>
      <c r="BG150" s="693">
        <v>967855</v>
      </c>
      <c r="BH150" s="694">
        <v>967855</v>
      </c>
      <c r="BI150" s="693">
        <v>967855</v>
      </c>
      <c r="BJ150" s="694">
        <v>766119</v>
      </c>
      <c r="BK150" s="693">
        <v>48097</v>
      </c>
      <c r="BL150" s="694">
        <v>48097</v>
      </c>
      <c r="BM150" s="693">
        <v>48097</v>
      </c>
      <c r="BN150" s="694">
        <v>48097</v>
      </c>
      <c r="BO150" s="693">
        <v>0</v>
      </c>
      <c r="BP150" s="694">
        <v>0</v>
      </c>
      <c r="BQ150" s="693">
        <v>0</v>
      </c>
      <c r="BR150" s="694">
        <v>0</v>
      </c>
      <c r="BS150" s="693">
        <v>0</v>
      </c>
      <c r="BT150" s="694">
        <v>0</v>
      </c>
    </row>
    <row r="151" spans="2:72">
      <c r="B151" s="748"/>
      <c r="C151" s="748"/>
      <c r="D151" s="748" t="s">
        <v>109</v>
      </c>
      <c r="E151" s="748" t="s">
        <v>947</v>
      </c>
      <c r="F151" s="748"/>
      <c r="G151" s="748"/>
      <c r="H151" s="748">
        <v>2015</v>
      </c>
      <c r="I151" s="749" t="s">
        <v>583</v>
      </c>
      <c r="J151" s="749" t="s">
        <v>589</v>
      </c>
      <c r="L151" s="693">
        <v>0</v>
      </c>
      <c r="M151" s="694">
        <v>0</v>
      </c>
      <c r="N151" s="693">
        <v>0</v>
      </c>
      <c r="O151" s="694">
        <v>0</v>
      </c>
      <c r="P151" s="693">
        <v>17</v>
      </c>
      <c r="Q151" s="694">
        <v>16</v>
      </c>
      <c r="R151" s="693">
        <v>16</v>
      </c>
      <c r="S151" s="694">
        <v>16</v>
      </c>
      <c r="T151" s="693">
        <v>16</v>
      </c>
      <c r="U151" s="694">
        <v>16</v>
      </c>
      <c r="V151" s="693">
        <v>16</v>
      </c>
      <c r="W151" s="694">
        <v>16</v>
      </c>
      <c r="X151" s="693">
        <v>14</v>
      </c>
      <c r="Y151" s="694">
        <v>14</v>
      </c>
      <c r="Z151" s="693">
        <v>14</v>
      </c>
      <c r="AA151" s="694">
        <v>14</v>
      </c>
      <c r="AB151" s="693">
        <v>13</v>
      </c>
      <c r="AC151" s="694">
        <v>13</v>
      </c>
      <c r="AD151" s="693">
        <v>7</v>
      </c>
      <c r="AE151" s="694">
        <v>7</v>
      </c>
      <c r="AF151" s="693">
        <v>7</v>
      </c>
      <c r="AG151" s="694">
        <v>7</v>
      </c>
      <c r="AH151" s="693">
        <v>7</v>
      </c>
      <c r="AI151" s="694">
        <v>7</v>
      </c>
      <c r="AJ151" s="693">
        <v>2</v>
      </c>
      <c r="AK151" s="694">
        <v>0</v>
      </c>
      <c r="AL151" s="693">
        <v>0</v>
      </c>
      <c r="AM151" s="694">
        <v>0</v>
      </c>
      <c r="AN151" s="693">
        <v>0</v>
      </c>
      <c r="AO151" s="694">
        <v>0</v>
      </c>
      <c r="AQ151" s="693">
        <v>0</v>
      </c>
      <c r="AR151" s="694">
        <v>0</v>
      </c>
      <c r="AS151" s="693">
        <v>0</v>
      </c>
      <c r="AT151" s="694">
        <v>0</v>
      </c>
      <c r="AU151" s="693">
        <v>144246</v>
      </c>
      <c r="AV151" s="694">
        <v>121984</v>
      </c>
      <c r="AW151" s="693">
        <v>118349</v>
      </c>
      <c r="AX151" s="694">
        <v>114715</v>
      </c>
      <c r="AY151" s="693">
        <v>114508</v>
      </c>
      <c r="AZ151" s="694">
        <v>114508</v>
      </c>
      <c r="BA151" s="693">
        <v>111791</v>
      </c>
      <c r="BB151" s="694">
        <v>111341</v>
      </c>
      <c r="BC151" s="693">
        <v>78761</v>
      </c>
      <c r="BD151" s="694">
        <v>78409</v>
      </c>
      <c r="BE151" s="693">
        <v>76848</v>
      </c>
      <c r="BF151" s="694">
        <v>76848</v>
      </c>
      <c r="BG151" s="693">
        <v>76528</v>
      </c>
      <c r="BH151" s="694">
        <v>76528</v>
      </c>
      <c r="BI151" s="693">
        <v>26822</v>
      </c>
      <c r="BJ151" s="694">
        <v>26102</v>
      </c>
      <c r="BK151" s="693">
        <v>26102</v>
      </c>
      <c r="BL151" s="694">
        <v>26102</v>
      </c>
      <c r="BM151" s="693">
        <v>26102</v>
      </c>
      <c r="BN151" s="694">
        <v>26102</v>
      </c>
      <c r="BO151" s="693">
        <v>12788</v>
      </c>
      <c r="BP151" s="694">
        <v>0</v>
      </c>
      <c r="BQ151" s="693">
        <v>0</v>
      </c>
      <c r="BR151" s="694">
        <v>0</v>
      </c>
      <c r="BS151" s="693">
        <v>0</v>
      </c>
      <c r="BT151" s="694">
        <v>0</v>
      </c>
    </row>
    <row r="152" spans="2:72">
      <c r="B152" s="748"/>
      <c r="C152" s="748"/>
      <c r="D152" s="748" t="s">
        <v>985</v>
      </c>
      <c r="E152" s="748" t="s">
        <v>947</v>
      </c>
      <c r="F152" s="748"/>
      <c r="G152" s="748"/>
      <c r="H152" s="748">
        <v>2016</v>
      </c>
      <c r="I152" s="749" t="s">
        <v>583</v>
      </c>
      <c r="J152" s="749" t="s">
        <v>596</v>
      </c>
      <c r="L152" s="693">
        <v>0</v>
      </c>
      <c r="M152" s="694">
        <v>0</v>
      </c>
      <c r="N152" s="693">
        <v>0</v>
      </c>
      <c r="O152" s="694">
        <v>0</v>
      </c>
      <c r="P152" s="693">
        <v>0</v>
      </c>
      <c r="Q152" s="694">
        <v>828</v>
      </c>
      <c r="R152" s="693">
        <v>809</v>
      </c>
      <c r="S152" s="694">
        <v>809</v>
      </c>
      <c r="T152" s="693">
        <v>806</v>
      </c>
      <c r="U152" s="694">
        <v>806</v>
      </c>
      <c r="V152" s="693">
        <v>805</v>
      </c>
      <c r="W152" s="694">
        <v>791</v>
      </c>
      <c r="X152" s="693">
        <v>791</v>
      </c>
      <c r="Y152" s="694">
        <v>787</v>
      </c>
      <c r="Z152" s="693">
        <v>787</v>
      </c>
      <c r="AA152" s="694">
        <v>787</v>
      </c>
      <c r="AB152" s="693">
        <v>776</v>
      </c>
      <c r="AC152" s="694">
        <v>643</v>
      </c>
      <c r="AD152" s="693">
        <v>643</v>
      </c>
      <c r="AE152" s="694">
        <v>614</v>
      </c>
      <c r="AF152" s="693">
        <v>569</v>
      </c>
      <c r="AG152" s="694">
        <v>561</v>
      </c>
      <c r="AH152" s="693">
        <v>561</v>
      </c>
      <c r="AI152" s="694">
        <v>11</v>
      </c>
      <c r="AJ152" s="693">
        <v>11</v>
      </c>
      <c r="AK152" s="694">
        <v>0</v>
      </c>
      <c r="AL152" s="693">
        <v>0</v>
      </c>
      <c r="AM152" s="694">
        <v>0</v>
      </c>
      <c r="AN152" s="693">
        <v>0</v>
      </c>
      <c r="AO152" s="694">
        <v>0</v>
      </c>
      <c r="AQ152" s="693">
        <v>0</v>
      </c>
      <c r="AR152" s="694">
        <v>0</v>
      </c>
      <c r="AS152" s="693">
        <v>0</v>
      </c>
      <c r="AT152" s="694">
        <v>0</v>
      </c>
      <c r="AU152" s="693">
        <v>0</v>
      </c>
      <c r="AV152" s="694">
        <v>1878207</v>
      </c>
      <c r="AW152" s="693">
        <v>1840083</v>
      </c>
      <c r="AX152" s="694">
        <v>1840083</v>
      </c>
      <c r="AY152" s="693">
        <v>1799960</v>
      </c>
      <c r="AZ152" s="694">
        <v>1799960</v>
      </c>
      <c r="BA152" s="693">
        <v>1777557</v>
      </c>
      <c r="BB152" s="694">
        <v>1738800</v>
      </c>
      <c r="BC152" s="693">
        <v>1738800</v>
      </c>
      <c r="BD152" s="694">
        <v>1710984</v>
      </c>
      <c r="BE152" s="693">
        <v>1710984</v>
      </c>
      <c r="BF152" s="694">
        <v>1621620</v>
      </c>
      <c r="BG152" s="693">
        <v>1604782</v>
      </c>
      <c r="BH152" s="694">
        <v>1422206</v>
      </c>
      <c r="BI152" s="693">
        <v>1372626</v>
      </c>
      <c r="BJ152" s="694">
        <v>1344457</v>
      </c>
      <c r="BK152" s="693">
        <v>705160</v>
      </c>
      <c r="BL152" s="694">
        <v>673655</v>
      </c>
      <c r="BM152" s="693">
        <v>673655</v>
      </c>
      <c r="BN152" s="694">
        <v>13541</v>
      </c>
      <c r="BO152" s="693">
        <v>13541</v>
      </c>
      <c r="BP152" s="694">
        <v>0</v>
      </c>
      <c r="BQ152" s="693">
        <v>0</v>
      </c>
      <c r="BR152" s="694">
        <v>0</v>
      </c>
      <c r="BS152" s="693">
        <v>0</v>
      </c>
      <c r="BT152" s="694">
        <v>0</v>
      </c>
    </row>
    <row r="153" spans="2:72">
      <c r="B153" s="748"/>
      <c r="C153" s="748"/>
      <c r="D153" s="748" t="s">
        <v>907</v>
      </c>
      <c r="E153" s="748" t="s">
        <v>947</v>
      </c>
      <c r="F153" s="748"/>
      <c r="G153" s="748"/>
      <c r="H153" s="748">
        <v>2016</v>
      </c>
      <c r="I153" s="749" t="s">
        <v>583</v>
      </c>
      <c r="J153" s="749" t="s">
        <v>596</v>
      </c>
      <c r="L153" s="693">
        <v>0</v>
      </c>
      <c r="M153" s="694">
        <v>0</v>
      </c>
      <c r="N153" s="693">
        <v>0</v>
      </c>
      <c r="O153" s="694">
        <v>0</v>
      </c>
      <c r="P153" s="693">
        <v>0</v>
      </c>
      <c r="Q153" s="694">
        <v>0</v>
      </c>
      <c r="R153" s="693">
        <v>0</v>
      </c>
      <c r="S153" s="694">
        <v>0</v>
      </c>
      <c r="T153" s="693">
        <v>0</v>
      </c>
      <c r="U153" s="694">
        <v>0</v>
      </c>
      <c r="V153" s="693">
        <v>0</v>
      </c>
      <c r="W153" s="694">
        <v>0</v>
      </c>
      <c r="X153" s="693">
        <v>0</v>
      </c>
      <c r="Y153" s="694">
        <v>0</v>
      </c>
      <c r="Z153" s="693">
        <v>0</v>
      </c>
      <c r="AA153" s="694">
        <v>0</v>
      </c>
      <c r="AB153" s="693">
        <v>0</v>
      </c>
      <c r="AC153" s="694">
        <v>0</v>
      </c>
      <c r="AD153" s="693">
        <v>0</v>
      </c>
      <c r="AE153" s="694">
        <v>0</v>
      </c>
      <c r="AF153" s="693">
        <v>0</v>
      </c>
      <c r="AG153" s="694">
        <v>0</v>
      </c>
      <c r="AH153" s="693">
        <v>0</v>
      </c>
      <c r="AI153" s="694">
        <v>0</v>
      </c>
      <c r="AJ153" s="693">
        <v>0</v>
      </c>
      <c r="AK153" s="694">
        <v>0</v>
      </c>
      <c r="AL153" s="693">
        <v>0</v>
      </c>
      <c r="AM153" s="694">
        <v>0</v>
      </c>
      <c r="AN153" s="693">
        <v>0</v>
      </c>
      <c r="AO153" s="694">
        <v>0</v>
      </c>
      <c r="AQ153" s="693">
        <v>0</v>
      </c>
      <c r="AR153" s="694">
        <v>0</v>
      </c>
      <c r="AS153" s="693">
        <v>0</v>
      </c>
      <c r="AT153" s="694">
        <v>0</v>
      </c>
      <c r="AU153" s="693">
        <v>0</v>
      </c>
      <c r="AV153" s="694">
        <v>827</v>
      </c>
      <c r="AW153" s="693">
        <v>827</v>
      </c>
      <c r="AX153" s="694">
        <v>827</v>
      </c>
      <c r="AY153" s="693">
        <v>827</v>
      </c>
      <c r="AZ153" s="694">
        <v>827</v>
      </c>
      <c r="BA153" s="693">
        <v>827</v>
      </c>
      <c r="BB153" s="694">
        <v>827</v>
      </c>
      <c r="BC153" s="693">
        <v>827</v>
      </c>
      <c r="BD153" s="694">
        <v>827</v>
      </c>
      <c r="BE153" s="693">
        <v>827</v>
      </c>
      <c r="BF153" s="694">
        <v>827</v>
      </c>
      <c r="BG153" s="693">
        <v>827</v>
      </c>
      <c r="BH153" s="694">
        <v>827</v>
      </c>
      <c r="BI153" s="693">
        <v>827</v>
      </c>
      <c r="BJ153" s="694">
        <v>491</v>
      </c>
      <c r="BK153" s="693">
        <v>491</v>
      </c>
      <c r="BL153" s="694">
        <v>491</v>
      </c>
      <c r="BM153" s="693">
        <v>491</v>
      </c>
      <c r="BN153" s="694">
        <v>0</v>
      </c>
      <c r="BO153" s="693">
        <v>0</v>
      </c>
      <c r="BP153" s="694">
        <v>0</v>
      </c>
      <c r="BQ153" s="693">
        <v>0</v>
      </c>
      <c r="BR153" s="694">
        <v>0</v>
      </c>
      <c r="BS153" s="693">
        <v>0</v>
      </c>
      <c r="BT153" s="694">
        <v>0</v>
      </c>
    </row>
    <row r="154" spans="2:72">
      <c r="B154" s="748"/>
      <c r="C154" s="748"/>
      <c r="D154" s="748" t="s">
        <v>118</v>
      </c>
      <c r="E154" s="748" t="s">
        <v>947</v>
      </c>
      <c r="F154" s="748"/>
      <c r="G154" s="748"/>
      <c r="H154" s="748">
        <v>2016</v>
      </c>
      <c r="I154" s="749" t="s">
        <v>583</v>
      </c>
      <c r="J154" s="749" t="s">
        <v>596</v>
      </c>
      <c r="L154" s="693">
        <v>0</v>
      </c>
      <c r="M154" s="694">
        <v>0</v>
      </c>
      <c r="N154" s="693">
        <v>0</v>
      </c>
      <c r="O154" s="694">
        <v>0</v>
      </c>
      <c r="P154" s="693">
        <v>0</v>
      </c>
      <c r="Q154" s="694">
        <v>34</v>
      </c>
      <c r="R154" s="693">
        <v>34</v>
      </c>
      <c r="S154" s="694">
        <v>34</v>
      </c>
      <c r="T154" s="693">
        <v>34</v>
      </c>
      <c r="U154" s="694">
        <v>34</v>
      </c>
      <c r="V154" s="693">
        <v>34</v>
      </c>
      <c r="W154" s="694">
        <v>34</v>
      </c>
      <c r="X154" s="693">
        <v>34</v>
      </c>
      <c r="Y154" s="694">
        <v>34</v>
      </c>
      <c r="Z154" s="693">
        <v>34</v>
      </c>
      <c r="AA154" s="694">
        <v>8</v>
      </c>
      <c r="AB154" s="693">
        <v>0</v>
      </c>
      <c r="AC154" s="694">
        <v>0</v>
      </c>
      <c r="AD154" s="693">
        <v>0</v>
      </c>
      <c r="AE154" s="694">
        <v>0</v>
      </c>
      <c r="AF154" s="693">
        <v>0</v>
      </c>
      <c r="AG154" s="694">
        <v>0</v>
      </c>
      <c r="AH154" s="693">
        <v>0</v>
      </c>
      <c r="AI154" s="694">
        <v>0</v>
      </c>
      <c r="AJ154" s="693">
        <v>0</v>
      </c>
      <c r="AK154" s="694">
        <v>0</v>
      </c>
      <c r="AL154" s="693">
        <v>0</v>
      </c>
      <c r="AM154" s="694">
        <v>0</v>
      </c>
      <c r="AN154" s="693">
        <v>0</v>
      </c>
      <c r="AO154" s="694">
        <v>0</v>
      </c>
      <c r="AQ154" s="693">
        <v>0</v>
      </c>
      <c r="AR154" s="694">
        <v>0</v>
      </c>
      <c r="AS154" s="693">
        <v>0</v>
      </c>
      <c r="AT154" s="694">
        <v>0</v>
      </c>
      <c r="AU154" s="693">
        <v>0</v>
      </c>
      <c r="AV154" s="694">
        <v>262853</v>
      </c>
      <c r="AW154" s="693">
        <v>262853</v>
      </c>
      <c r="AX154" s="694">
        <v>262853</v>
      </c>
      <c r="AY154" s="693">
        <v>262853</v>
      </c>
      <c r="AZ154" s="694">
        <v>262853</v>
      </c>
      <c r="BA154" s="693">
        <v>262853</v>
      </c>
      <c r="BB154" s="694">
        <v>262853</v>
      </c>
      <c r="BC154" s="693">
        <v>262853</v>
      </c>
      <c r="BD154" s="694">
        <v>262853</v>
      </c>
      <c r="BE154" s="693">
        <v>262853</v>
      </c>
      <c r="BF154" s="694">
        <v>64895</v>
      </c>
      <c r="BG154" s="693">
        <v>0</v>
      </c>
      <c r="BH154" s="694">
        <v>0</v>
      </c>
      <c r="BI154" s="693">
        <v>0</v>
      </c>
      <c r="BJ154" s="694">
        <v>0</v>
      </c>
      <c r="BK154" s="693">
        <v>0</v>
      </c>
      <c r="BL154" s="694">
        <v>0</v>
      </c>
      <c r="BM154" s="693">
        <v>0</v>
      </c>
      <c r="BN154" s="694">
        <v>0</v>
      </c>
      <c r="BO154" s="693">
        <v>0</v>
      </c>
      <c r="BP154" s="694">
        <v>0</v>
      </c>
      <c r="BQ154" s="693">
        <v>0</v>
      </c>
      <c r="BR154" s="694">
        <v>0</v>
      </c>
      <c r="BS154" s="693">
        <v>0</v>
      </c>
      <c r="BT154" s="694">
        <v>0</v>
      </c>
    </row>
    <row r="155" spans="2:72">
      <c r="B155" s="748"/>
      <c r="C155" s="748"/>
      <c r="D155" s="748" t="s">
        <v>114</v>
      </c>
      <c r="E155" s="748" t="s">
        <v>947</v>
      </c>
      <c r="F155" s="748"/>
      <c r="G155" s="748"/>
      <c r="H155" s="748">
        <v>2016</v>
      </c>
      <c r="I155" s="749" t="s">
        <v>583</v>
      </c>
      <c r="J155" s="749" t="s">
        <v>596</v>
      </c>
      <c r="L155" s="693">
        <v>0</v>
      </c>
      <c r="M155" s="694">
        <v>0</v>
      </c>
      <c r="N155" s="693">
        <v>0</v>
      </c>
      <c r="O155" s="694">
        <v>0</v>
      </c>
      <c r="P155" s="693">
        <v>0</v>
      </c>
      <c r="Q155" s="694">
        <v>409</v>
      </c>
      <c r="R155" s="693">
        <v>409</v>
      </c>
      <c r="S155" s="694">
        <v>409</v>
      </c>
      <c r="T155" s="693">
        <v>409</v>
      </c>
      <c r="U155" s="694">
        <v>409</v>
      </c>
      <c r="V155" s="693">
        <v>409</v>
      </c>
      <c r="W155" s="694">
        <v>409</v>
      </c>
      <c r="X155" s="693">
        <v>409</v>
      </c>
      <c r="Y155" s="694">
        <v>409</v>
      </c>
      <c r="Z155" s="693">
        <v>407</v>
      </c>
      <c r="AA155" s="694">
        <v>393</v>
      </c>
      <c r="AB155" s="693">
        <v>393</v>
      </c>
      <c r="AC155" s="694">
        <v>393</v>
      </c>
      <c r="AD155" s="693">
        <v>393</v>
      </c>
      <c r="AE155" s="694">
        <v>341</v>
      </c>
      <c r="AF155" s="693">
        <v>341</v>
      </c>
      <c r="AG155" s="694">
        <v>147</v>
      </c>
      <c r="AH155" s="693">
        <v>0</v>
      </c>
      <c r="AI155" s="694">
        <v>0</v>
      </c>
      <c r="AJ155" s="693">
        <v>0</v>
      </c>
      <c r="AK155" s="694">
        <v>0</v>
      </c>
      <c r="AL155" s="693">
        <v>0</v>
      </c>
      <c r="AM155" s="694">
        <v>0</v>
      </c>
      <c r="AN155" s="693">
        <v>0</v>
      </c>
      <c r="AO155" s="694">
        <v>0</v>
      </c>
      <c r="AQ155" s="693">
        <v>0</v>
      </c>
      <c r="AR155" s="694">
        <v>0</v>
      </c>
      <c r="AS155" s="693">
        <v>0</v>
      </c>
      <c r="AT155" s="694">
        <v>0</v>
      </c>
      <c r="AU155" s="693">
        <v>0</v>
      </c>
      <c r="AV155" s="694">
        <v>6293912</v>
      </c>
      <c r="AW155" s="693">
        <v>6293912</v>
      </c>
      <c r="AX155" s="694">
        <v>6293912</v>
      </c>
      <c r="AY155" s="693">
        <v>6293912</v>
      </c>
      <c r="AZ155" s="694">
        <v>6293912</v>
      </c>
      <c r="BA155" s="693">
        <v>6293912</v>
      </c>
      <c r="BB155" s="694">
        <v>6293912</v>
      </c>
      <c r="BC155" s="693">
        <v>6292985</v>
      </c>
      <c r="BD155" s="694">
        <v>6292985</v>
      </c>
      <c r="BE155" s="693">
        <v>6265010</v>
      </c>
      <c r="BF155" s="694">
        <v>6189578</v>
      </c>
      <c r="BG155" s="693">
        <v>6185902</v>
      </c>
      <c r="BH155" s="694">
        <v>6185902</v>
      </c>
      <c r="BI155" s="693">
        <v>6152573</v>
      </c>
      <c r="BJ155" s="694">
        <v>5334914</v>
      </c>
      <c r="BK155" s="693">
        <v>5334914</v>
      </c>
      <c r="BL155" s="694">
        <v>2346283</v>
      </c>
      <c r="BM155" s="693">
        <v>0</v>
      </c>
      <c r="BN155" s="694">
        <v>0</v>
      </c>
      <c r="BO155" s="693">
        <v>0</v>
      </c>
      <c r="BP155" s="694">
        <v>0</v>
      </c>
      <c r="BQ155" s="693">
        <v>0</v>
      </c>
      <c r="BR155" s="694">
        <v>0</v>
      </c>
      <c r="BS155" s="693">
        <v>0</v>
      </c>
      <c r="BT155" s="694">
        <v>0</v>
      </c>
    </row>
    <row r="156" spans="2:72">
      <c r="B156" s="748"/>
      <c r="C156" s="748"/>
      <c r="D156" s="748" t="s">
        <v>125</v>
      </c>
      <c r="E156" s="748" t="s">
        <v>947</v>
      </c>
      <c r="F156" s="748"/>
      <c r="G156" s="748"/>
      <c r="H156" s="748">
        <v>2016</v>
      </c>
      <c r="I156" s="749" t="s">
        <v>583</v>
      </c>
      <c r="J156" s="749" t="s">
        <v>596</v>
      </c>
      <c r="L156" s="693">
        <v>0</v>
      </c>
      <c r="M156" s="694">
        <v>0</v>
      </c>
      <c r="N156" s="693">
        <v>0</v>
      </c>
      <c r="O156" s="694">
        <v>0</v>
      </c>
      <c r="P156" s="693">
        <v>0</v>
      </c>
      <c r="Q156" s="694">
        <v>130</v>
      </c>
      <c r="R156" s="693">
        <v>130</v>
      </c>
      <c r="S156" s="694">
        <v>130</v>
      </c>
      <c r="T156" s="693">
        <v>130</v>
      </c>
      <c r="U156" s="694">
        <v>130</v>
      </c>
      <c r="V156" s="693">
        <v>130</v>
      </c>
      <c r="W156" s="694">
        <v>130</v>
      </c>
      <c r="X156" s="693">
        <v>130</v>
      </c>
      <c r="Y156" s="694">
        <v>0</v>
      </c>
      <c r="Z156" s="693">
        <v>0</v>
      </c>
      <c r="AA156" s="694">
        <v>0</v>
      </c>
      <c r="AB156" s="693">
        <v>0</v>
      </c>
      <c r="AC156" s="694">
        <v>0</v>
      </c>
      <c r="AD156" s="693">
        <v>0</v>
      </c>
      <c r="AE156" s="694">
        <v>0</v>
      </c>
      <c r="AF156" s="693">
        <v>0</v>
      </c>
      <c r="AG156" s="694">
        <v>0</v>
      </c>
      <c r="AH156" s="693">
        <v>0</v>
      </c>
      <c r="AI156" s="694">
        <v>0</v>
      </c>
      <c r="AJ156" s="693">
        <v>0</v>
      </c>
      <c r="AK156" s="694">
        <v>0</v>
      </c>
      <c r="AL156" s="693">
        <v>0</v>
      </c>
      <c r="AM156" s="694">
        <v>0</v>
      </c>
      <c r="AN156" s="693">
        <v>0</v>
      </c>
      <c r="AO156" s="694">
        <v>0</v>
      </c>
      <c r="AQ156" s="693">
        <v>0</v>
      </c>
      <c r="AR156" s="694">
        <v>0</v>
      </c>
      <c r="AS156" s="693">
        <v>0</v>
      </c>
      <c r="AT156" s="694">
        <v>0</v>
      </c>
      <c r="AU156" s="693">
        <v>0</v>
      </c>
      <c r="AV156" s="694">
        <v>1122503</v>
      </c>
      <c r="AW156" s="693">
        <v>1122503</v>
      </c>
      <c r="AX156" s="694">
        <v>1122503</v>
      </c>
      <c r="AY156" s="693">
        <v>1122503</v>
      </c>
      <c r="AZ156" s="694">
        <v>1122503</v>
      </c>
      <c r="BA156" s="693">
        <v>1122503</v>
      </c>
      <c r="BB156" s="694">
        <v>1122503</v>
      </c>
      <c r="BC156" s="693">
        <v>1122503</v>
      </c>
      <c r="BD156" s="694">
        <v>0</v>
      </c>
      <c r="BE156" s="693">
        <v>0</v>
      </c>
      <c r="BF156" s="694">
        <v>0</v>
      </c>
      <c r="BG156" s="693">
        <v>0</v>
      </c>
      <c r="BH156" s="694">
        <v>0</v>
      </c>
      <c r="BI156" s="693">
        <v>0</v>
      </c>
      <c r="BJ156" s="694">
        <v>0</v>
      </c>
      <c r="BK156" s="693">
        <v>0</v>
      </c>
      <c r="BL156" s="694">
        <v>0</v>
      </c>
      <c r="BM156" s="693">
        <v>0</v>
      </c>
      <c r="BN156" s="694">
        <v>0</v>
      </c>
      <c r="BO156" s="693">
        <v>0</v>
      </c>
      <c r="BP156" s="694">
        <v>0</v>
      </c>
      <c r="BQ156" s="693">
        <v>0</v>
      </c>
      <c r="BR156" s="694">
        <v>0</v>
      </c>
      <c r="BS156" s="693">
        <v>0</v>
      </c>
      <c r="BT156" s="694">
        <v>0</v>
      </c>
    </row>
    <row r="157" spans="2:72">
      <c r="B157" s="748"/>
      <c r="C157" s="748"/>
      <c r="D157" s="748" t="s">
        <v>119</v>
      </c>
      <c r="E157" s="748" t="s">
        <v>947</v>
      </c>
      <c r="F157" s="748"/>
      <c r="G157" s="748"/>
      <c r="H157" s="748">
        <v>2016</v>
      </c>
      <c r="I157" s="749" t="s">
        <v>583</v>
      </c>
      <c r="J157" s="749" t="s">
        <v>596</v>
      </c>
      <c r="L157" s="693">
        <v>0</v>
      </c>
      <c r="M157" s="694">
        <v>0</v>
      </c>
      <c r="N157" s="693">
        <v>0</v>
      </c>
      <c r="O157" s="694">
        <v>0</v>
      </c>
      <c r="P157" s="693">
        <v>0</v>
      </c>
      <c r="Q157" s="694">
        <v>1328</v>
      </c>
      <c r="R157" s="693">
        <v>1302</v>
      </c>
      <c r="S157" s="694">
        <v>1302</v>
      </c>
      <c r="T157" s="693">
        <v>1302</v>
      </c>
      <c r="U157" s="694">
        <v>1302</v>
      </c>
      <c r="V157" s="693">
        <v>1299</v>
      </c>
      <c r="W157" s="694">
        <v>1299</v>
      </c>
      <c r="X157" s="693">
        <v>1299</v>
      </c>
      <c r="Y157" s="694">
        <v>1298</v>
      </c>
      <c r="Z157" s="693">
        <v>1298</v>
      </c>
      <c r="AA157" s="694">
        <v>1294</v>
      </c>
      <c r="AB157" s="693">
        <v>764</v>
      </c>
      <c r="AC157" s="694">
        <v>300</v>
      </c>
      <c r="AD157" s="693">
        <v>300</v>
      </c>
      <c r="AE157" s="694">
        <v>150</v>
      </c>
      <c r="AF157" s="693">
        <v>16</v>
      </c>
      <c r="AG157" s="694">
        <v>16</v>
      </c>
      <c r="AH157" s="693">
        <v>16</v>
      </c>
      <c r="AI157" s="694">
        <v>16</v>
      </c>
      <c r="AJ157" s="693">
        <v>16</v>
      </c>
      <c r="AK157" s="694">
        <v>0</v>
      </c>
      <c r="AL157" s="693">
        <v>0</v>
      </c>
      <c r="AM157" s="694">
        <v>0</v>
      </c>
      <c r="AN157" s="693">
        <v>0</v>
      </c>
      <c r="AO157" s="694">
        <v>0</v>
      </c>
      <c r="AQ157" s="693">
        <v>0</v>
      </c>
      <c r="AR157" s="694">
        <v>0</v>
      </c>
      <c r="AS157" s="693">
        <v>0</v>
      </c>
      <c r="AT157" s="694">
        <v>0</v>
      </c>
      <c r="AU157" s="693">
        <v>0</v>
      </c>
      <c r="AV157" s="694">
        <v>20012797</v>
      </c>
      <c r="AW157" s="693">
        <v>19839762</v>
      </c>
      <c r="AX157" s="694">
        <v>19839762</v>
      </c>
      <c r="AY157" s="693">
        <v>19839762</v>
      </c>
      <c r="AZ157" s="694">
        <v>19839762</v>
      </c>
      <c r="BA157" s="693">
        <v>19814000</v>
      </c>
      <c r="BB157" s="694">
        <v>19814000</v>
      </c>
      <c r="BC157" s="693">
        <v>19814000</v>
      </c>
      <c r="BD157" s="694">
        <v>19809177</v>
      </c>
      <c r="BE157" s="693">
        <v>19809177</v>
      </c>
      <c r="BF157" s="694">
        <v>19779727</v>
      </c>
      <c r="BG157" s="693">
        <v>17070974</v>
      </c>
      <c r="BH157" s="694">
        <v>2067077</v>
      </c>
      <c r="BI157" s="693">
        <v>2067077</v>
      </c>
      <c r="BJ157" s="694">
        <v>548765</v>
      </c>
      <c r="BK157" s="693">
        <v>12489</v>
      </c>
      <c r="BL157" s="694">
        <v>12489</v>
      </c>
      <c r="BM157" s="693">
        <v>12489</v>
      </c>
      <c r="BN157" s="694">
        <v>12489</v>
      </c>
      <c r="BO157" s="693">
        <v>12489</v>
      </c>
      <c r="BP157" s="694">
        <v>0</v>
      </c>
      <c r="BQ157" s="693">
        <v>0</v>
      </c>
      <c r="BR157" s="694">
        <v>0</v>
      </c>
      <c r="BS157" s="693">
        <v>0</v>
      </c>
      <c r="BT157" s="694">
        <v>0</v>
      </c>
    </row>
    <row r="158" spans="2:72">
      <c r="B158" s="748"/>
      <c r="C158" s="748"/>
      <c r="D158" s="748" t="s">
        <v>119</v>
      </c>
      <c r="E158" s="748" t="s">
        <v>947</v>
      </c>
      <c r="F158" s="748"/>
      <c r="G158" s="748"/>
      <c r="H158" s="748">
        <v>2016</v>
      </c>
      <c r="I158" s="749" t="s">
        <v>583</v>
      </c>
      <c r="J158" s="749" t="s">
        <v>596</v>
      </c>
      <c r="L158" s="693">
        <v>0</v>
      </c>
      <c r="M158" s="694">
        <v>0</v>
      </c>
      <c r="N158" s="693">
        <v>0</v>
      </c>
      <c r="O158" s="694">
        <v>0</v>
      </c>
      <c r="P158" s="693">
        <v>37</v>
      </c>
      <c r="Q158" s="694">
        <v>37</v>
      </c>
      <c r="R158" s="693">
        <v>37</v>
      </c>
      <c r="S158" s="694">
        <v>37</v>
      </c>
      <c r="T158" s="693">
        <v>37</v>
      </c>
      <c r="U158" s="694">
        <v>37</v>
      </c>
      <c r="V158" s="693">
        <v>34</v>
      </c>
      <c r="W158" s="694">
        <v>34</v>
      </c>
      <c r="X158" s="693">
        <v>34</v>
      </c>
      <c r="Y158" s="694">
        <v>24</v>
      </c>
      <c r="Z158" s="693">
        <v>1</v>
      </c>
      <c r="AA158" s="694">
        <v>1</v>
      </c>
      <c r="AB158" s="693">
        <v>1</v>
      </c>
      <c r="AC158" s="694">
        <v>1</v>
      </c>
      <c r="AD158" s="693">
        <v>1</v>
      </c>
      <c r="AE158" s="694">
        <v>0</v>
      </c>
      <c r="AF158" s="693">
        <v>0</v>
      </c>
      <c r="AG158" s="694">
        <v>0</v>
      </c>
      <c r="AH158" s="693">
        <v>0</v>
      </c>
      <c r="AI158" s="694">
        <v>0</v>
      </c>
      <c r="AJ158" s="693">
        <v>0</v>
      </c>
      <c r="AK158" s="694">
        <v>0</v>
      </c>
      <c r="AL158" s="693">
        <v>0</v>
      </c>
      <c r="AM158" s="694">
        <v>0</v>
      </c>
      <c r="AN158" s="693">
        <v>0</v>
      </c>
      <c r="AO158" s="694">
        <v>0</v>
      </c>
      <c r="AQ158" s="693">
        <v>0</v>
      </c>
      <c r="AR158" s="694">
        <v>0</v>
      </c>
      <c r="AS158" s="693">
        <v>0</v>
      </c>
      <c r="AT158" s="694">
        <v>0</v>
      </c>
      <c r="AU158" s="693">
        <v>166288</v>
      </c>
      <c r="AV158" s="694">
        <v>166288</v>
      </c>
      <c r="AW158" s="693">
        <v>166288</v>
      </c>
      <c r="AX158" s="694">
        <v>166288</v>
      </c>
      <c r="AY158" s="693">
        <v>166288</v>
      </c>
      <c r="AZ158" s="694">
        <v>166288</v>
      </c>
      <c r="BA158" s="693">
        <v>152144</v>
      </c>
      <c r="BB158" s="694">
        <v>152144</v>
      </c>
      <c r="BC158" s="693">
        <v>152144</v>
      </c>
      <c r="BD158" s="694">
        <v>107478</v>
      </c>
      <c r="BE158" s="693">
        <v>828</v>
      </c>
      <c r="BF158" s="694">
        <v>828</v>
      </c>
      <c r="BG158" s="693">
        <v>828</v>
      </c>
      <c r="BH158" s="694">
        <v>828</v>
      </c>
      <c r="BI158" s="693">
        <v>828</v>
      </c>
      <c r="BJ158" s="694">
        <v>391</v>
      </c>
      <c r="BK158" s="693">
        <v>0</v>
      </c>
      <c r="BL158" s="694">
        <v>0</v>
      </c>
      <c r="BM158" s="693">
        <v>0</v>
      </c>
      <c r="BN158" s="694">
        <v>0</v>
      </c>
      <c r="BO158" s="693">
        <v>0</v>
      </c>
      <c r="BP158" s="694">
        <v>0</v>
      </c>
      <c r="BQ158" s="693">
        <v>0</v>
      </c>
      <c r="BR158" s="694">
        <v>0</v>
      </c>
      <c r="BS158" s="693">
        <v>0</v>
      </c>
      <c r="BT158" s="694">
        <v>0</v>
      </c>
    </row>
    <row r="159" spans="2:72">
      <c r="B159" s="748"/>
      <c r="C159" s="748"/>
      <c r="D159" s="748" t="s">
        <v>908</v>
      </c>
      <c r="E159" s="748" t="s">
        <v>947</v>
      </c>
      <c r="F159" s="748"/>
      <c r="G159" s="748"/>
      <c r="H159" s="748">
        <v>2016</v>
      </c>
      <c r="I159" s="749" t="s">
        <v>583</v>
      </c>
      <c r="J159" s="749" t="s">
        <v>596</v>
      </c>
      <c r="L159" s="693">
        <v>0</v>
      </c>
      <c r="M159" s="694">
        <v>0</v>
      </c>
      <c r="N159" s="693">
        <v>0</v>
      </c>
      <c r="O159" s="694">
        <v>0</v>
      </c>
      <c r="P159" s="693">
        <v>0</v>
      </c>
      <c r="Q159" s="694">
        <v>0</v>
      </c>
      <c r="R159" s="693">
        <v>0</v>
      </c>
      <c r="S159" s="694">
        <v>0</v>
      </c>
      <c r="T159" s="693">
        <v>0</v>
      </c>
      <c r="U159" s="694">
        <v>0</v>
      </c>
      <c r="V159" s="693">
        <v>0</v>
      </c>
      <c r="W159" s="694">
        <v>0</v>
      </c>
      <c r="X159" s="693">
        <v>0</v>
      </c>
      <c r="Y159" s="694">
        <v>0</v>
      </c>
      <c r="Z159" s="693">
        <v>0</v>
      </c>
      <c r="AA159" s="694">
        <v>0</v>
      </c>
      <c r="AB159" s="693">
        <v>0</v>
      </c>
      <c r="AC159" s="694">
        <v>0</v>
      </c>
      <c r="AD159" s="693">
        <v>0</v>
      </c>
      <c r="AE159" s="694">
        <v>0</v>
      </c>
      <c r="AF159" s="693">
        <v>0</v>
      </c>
      <c r="AG159" s="694">
        <v>0</v>
      </c>
      <c r="AH159" s="693">
        <v>0</v>
      </c>
      <c r="AI159" s="694">
        <v>0</v>
      </c>
      <c r="AJ159" s="693">
        <v>0</v>
      </c>
      <c r="AK159" s="694">
        <v>0</v>
      </c>
      <c r="AL159" s="693">
        <v>0</v>
      </c>
      <c r="AM159" s="694">
        <v>0</v>
      </c>
      <c r="AN159" s="693">
        <v>0</v>
      </c>
      <c r="AO159" s="694">
        <v>0</v>
      </c>
      <c r="AQ159" s="693">
        <v>0</v>
      </c>
      <c r="AR159" s="694">
        <v>0</v>
      </c>
      <c r="AS159" s="693">
        <v>0</v>
      </c>
      <c r="AT159" s="694">
        <v>0</v>
      </c>
      <c r="AU159" s="693">
        <v>0</v>
      </c>
      <c r="AV159" s="694">
        <v>46072</v>
      </c>
      <c r="AW159" s="693">
        <v>46072</v>
      </c>
      <c r="AX159" s="694">
        <v>46072</v>
      </c>
      <c r="AY159" s="693">
        <v>46072</v>
      </c>
      <c r="AZ159" s="694">
        <v>46072</v>
      </c>
      <c r="BA159" s="693">
        <v>0</v>
      </c>
      <c r="BB159" s="694">
        <v>0</v>
      </c>
      <c r="BC159" s="693">
        <v>0</v>
      </c>
      <c r="BD159" s="694">
        <v>0</v>
      </c>
      <c r="BE159" s="693">
        <v>0</v>
      </c>
      <c r="BF159" s="694">
        <v>0</v>
      </c>
      <c r="BG159" s="693">
        <v>0</v>
      </c>
      <c r="BH159" s="694">
        <v>0</v>
      </c>
      <c r="BI159" s="693">
        <v>0</v>
      </c>
      <c r="BJ159" s="694">
        <v>0</v>
      </c>
      <c r="BK159" s="693">
        <v>0</v>
      </c>
      <c r="BL159" s="694">
        <v>0</v>
      </c>
      <c r="BM159" s="693">
        <v>0</v>
      </c>
      <c r="BN159" s="694">
        <v>0</v>
      </c>
      <c r="BO159" s="693">
        <v>0</v>
      </c>
      <c r="BP159" s="694">
        <v>0</v>
      </c>
      <c r="BQ159" s="693">
        <v>0</v>
      </c>
      <c r="BR159" s="694">
        <v>0</v>
      </c>
      <c r="BS159" s="693">
        <v>0</v>
      </c>
      <c r="BT159" s="694">
        <v>0</v>
      </c>
    </row>
  </sheetData>
  <autoFilter ref="C26:BT159">
    <sortState ref="C26:BT42">
      <sortCondition ref="H25"/>
    </sortState>
  </autoFilter>
  <mergeCells count="1">
    <mergeCell ref="C24:G24"/>
  </mergeCells>
  <conditionalFormatting sqref="AQ44:BT70 L27:AO68">
    <cfRule type="cellIs" dxfId="14" priority="15" operator="equal">
      <formula>0</formula>
    </cfRule>
  </conditionalFormatting>
  <conditionalFormatting sqref="L109:AO121 AQ107:BT121">
    <cfRule type="cellIs" dxfId="13" priority="12" operator="equal">
      <formula>0</formula>
    </cfRule>
  </conditionalFormatting>
  <conditionalFormatting sqref="L73:AO85 AQ71:BT87">
    <cfRule type="cellIs" dxfId="12" priority="14" operator="equal">
      <formula>0</formula>
    </cfRule>
  </conditionalFormatting>
  <conditionalFormatting sqref="L90:AO104 AQ88:BT106">
    <cfRule type="cellIs" dxfId="11" priority="13" operator="equal">
      <formula>0</formula>
    </cfRule>
  </conditionalFormatting>
  <conditionalFormatting sqref="L27:AO32 AQ27:BT32">
    <cfRule type="cellIs" dxfId="10" priority="11" operator="equal">
      <formula>0</formula>
    </cfRule>
  </conditionalFormatting>
  <conditionalFormatting sqref="L33:AO43 AQ33:BT43">
    <cfRule type="cellIs" dxfId="9" priority="10" operator="equal">
      <formula>0</formula>
    </cfRule>
  </conditionalFormatting>
  <conditionalFormatting sqref="L69:AO72">
    <cfRule type="cellIs" dxfId="8" priority="9" operator="equal">
      <formula>0</formula>
    </cfRule>
  </conditionalFormatting>
  <conditionalFormatting sqref="L86:AO89">
    <cfRule type="cellIs" dxfId="7" priority="8" operator="equal">
      <formula>0</formula>
    </cfRule>
  </conditionalFormatting>
  <conditionalFormatting sqref="L105:AO108">
    <cfRule type="cellIs" dxfId="6" priority="7" operator="equal">
      <formula>0</formula>
    </cfRule>
  </conditionalFormatting>
  <conditionalFormatting sqref="L122:AO133">
    <cfRule type="cellIs" dxfId="5" priority="6" operator="equal">
      <formula>0</formula>
    </cfRule>
  </conditionalFormatting>
  <conditionalFormatting sqref="AQ122:BT133">
    <cfRule type="cellIs" dxfId="4" priority="5" operator="equal">
      <formula>0</formula>
    </cfRule>
  </conditionalFormatting>
  <conditionalFormatting sqref="L134:AO144">
    <cfRule type="cellIs" dxfId="3" priority="4" operator="equal">
      <formula>0</formula>
    </cfRule>
  </conditionalFormatting>
  <conditionalFormatting sqref="AQ134:BT144">
    <cfRule type="cellIs" dxfId="2" priority="3" operator="equal">
      <formula>0</formula>
    </cfRule>
  </conditionalFormatting>
  <conditionalFormatting sqref="L145:AO159">
    <cfRule type="cellIs" dxfId="1" priority="2" operator="equal">
      <formula>0</formula>
    </cfRule>
  </conditionalFormatting>
  <conditionalFormatting sqref="AQ145:BT159">
    <cfRule type="cellIs" dxfId="0" priority="1" operator="equal">
      <formula>0</formula>
    </cfRule>
  </conditionalFormatting>
  <pageMargins left="0.25" right="0.25" top="0.75" bottom="0.75" header="0.3" footer="0.3"/>
  <pageSetup scale="21" orientation="landscape" r:id="rId1"/>
  <headerFooter>
    <oddFooter>&amp;A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zoomScaleNormal="100" workbookViewId="0">
      <selection activeCell="V45" sqref="V45"/>
    </sheetView>
  </sheetViews>
  <sheetFormatPr defaultColWidth="9.140625" defaultRowHeight="15"/>
  <cols>
    <col min="1" max="16384" width="9.140625" style="12"/>
  </cols>
  <sheetData>
    <row r="12" spans="2:22" ht="24" customHeight="1"/>
    <row r="13" spans="2:22" ht="15.75">
      <c r="B13" s="585" t="s">
        <v>506</v>
      </c>
    </row>
    <row r="14" spans="2:22" ht="15.75">
      <c r="B14" s="585"/>
    </row>
    <row r="15" spans="2:22" s="665" customFormat="1" ht="27" customHeight="1">
      <c r="B15" s="663" t="s">
        <v>679</v>
      </c>
      <c r="C15" s="664"/>
      <c r="D15" s="664"/>
      <c r="E15" s="664"/>
      <c r="F15" s="664"/>
      <c r="G15" s="664"/>
      <c r="H15" s="664"/>
      <c r="I15" s="664"/>
      <c r="J15" s="664"/>
      <c r="K15" s="664"/>
      <c r="L15" s="664"/>
      <c r="M15" s="664"/>
      <c r="N15" s="664"/>
      <c r="O15" s="664"/>
      <c r="P15" s="664"/>
      <c r="Q15" s="664"/>
      <c r="R15" s="664"/>
      <c r="S15" s="664"/>
      <c r="T15" s="664"/>
      <c r="U15" s="664"/>
      <c r="V15" s="664"/>
    </row>
  </sheetData>
  <pageMargins left="0.70866141732283472" right="0.70866141732283472" top="0.74803149606299213" bottom="0.74803149606299213" header="0.31496062992125984" footer="0.31496062992125984"/>
  <pageSetup scale="4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ColWidth="9.140625" defaultRowHeight="15"/>
  <cols>
    <col min="1" max="1" width="9.140625" style="12"/>
    <col min="2" max="2" width="36.85546875" style="717" customWidth="1"/>
    <col min="3" max="3" width="9.140625" style="10"/>
    <col min="4" max="16384" width="9.140625" style="12"/>
  </cols>
  <sheetData>
    <row r="16" spans="2:21" ht="26.25" customHeight="1">
      <c r="B16" s="718" t="s">
        <v>562</v>
      </c>
      <c r="C16" s="780" t="s">
        <v>506</v>
      </c>
      <c r="D16" s="781"/>
      <c r="E16" s="781"/>
      <c r="F16" s="781"/>
      <c r="G16" s="781"/>
      <c r="H16" s="781"/>
      <c r="I16" s="781"/>
      <c r="J16" s="781"/>
      <c r="K16" s="781"/>
      <c r="L16" s="781"/>
      <c r="M16" s="781"/>
      <c r="N16" s="781"/>
      <c r="O16" s="781"/>
      <c r="P16" s="781"/>
      <c r="Q16" s="781"/>
      <c r="R16" s="781"/>
      <c r="S16" s="781"/>
      <c r="T16" s="781"/>
      <c r="U16" s="781"/>
    </row>
    <row r="17" spans="2:21" ht="55.5" customHeight="1">
      <c r="B17" s="719" t="s">
        <v>645</v>
      </c>
      <c r="C17" s="782" t="s">
        <v>646</v>
      </c>
      <c r="D17" s="782"/>
      <c r="E17" s="782"/>
      <c r="F17" s="782"/>
      <c r="G17" s="782"/>
      <c r="H17" s="782"/>
      <c r="I17" s="782"/>
      <c r="J17" s="782"/>
      <c r="K17" s="782"/>
      <c r="L17" s="782"/>
      <c r="M17" s="782"/>
      <c r="N17" s="782"/>
      <c r="O17" s="782"/>
      <c r="P17" s="782"/>
      <c r="Q17" s="782"/>
      <c r="R17" s="782"/>
      <c r="S17" s="782"/>
      <c r="T17" s="782"/>
      <c r="U17" s="783"/>
    </row>
    <row r="18" spans="2:21" ht="15.75">
      <c r="B18" s="720"/>
      <c r="C18" s="721"/>
      <c r="D18" s="722"/>
      <c r="E18" s="722"/>
      <c r="F18" s="722"/>
      <c r="G18" s="722"/>
      <c r="H18" s="722"/>
      <c r="I18" s="722"/>
      <c r="J18" s="722"/>
      <c r="K18" s="722"/>
      <c r="L18" s="722"/>
      <c r="M18" s="722"/>
      <c r="N18" s="722"/>
      <c r="O18" s="722"/>
      <c r="P18" s="722"/>
      <c r="Q18" s="722"/>
      <c r="R18" s="722"/>
      <c r="S18" s="722"/>
      <c r="T18" s="722"/>
      <c r="U18" s="723"/>
    </row>
    <row r="19" spans="2:21" ht="15.75">
      <c r="B19" s="720"/>
      <c r="C19" s="721" t="s">
        <v>650</v>
      </c>
      <c r="D19" s="722"/>
      <c r="E19" s="722"/>
      <c r="F19" s="722"/>
      <c r="G19" s="722"/>
      <c r="H19" s="722"/>
      <c r="I19" s="722"/>
      <c r="J19" s="722"/>
      <c r="K19" s="722"/>
      <c r="L19" s="722"/>
      <c r="M19" s="722"/>
      <c r="N19" s="722"/>
      <c r="O19" s="722"/>
      <c r="P19" s="722"/>
      <c r="Q19" s="722"/>
      <c r="R19" s="722"/>
      <c r="S19" s="722"/>
      <c r="T19" s="722"/>
      <c r="U19" s="723"/>
    </row>
    <row r="20" spans="2:21" ht="15.75">
      <c r="B20" s="720"/>
      <c r="C20" s="721"/>
      <c r="D20" s="722"/>
      <c r="E20" s="722"/>
      <c r="F20" s="722"/>
      <c r="G20" s="722"/>
      <c r="H20" s="722"/>
      <c r="I20" s="722"/>
      <c r="J20" s="722"/>
      <c r="K20" s="722"/>
      <c r="L20" s="722"/>
      <c r="M20" s="722"/>
      <c r="N20" s="722"/>
      <c r="O20" s="722"/>
      <c r="P20" s="722"/>
      <c r="Q20" s="722"/>
      <c r="R20" s="722"/>
      <c r="S20" s="722"/>
      <c r="T20" s="722"/>
      <c r="U20" s="723"/>
    </row>
    <row r="21" spans="2:21" ht="15.75">
      <c r="B21" s="720"/>
      <c r="C21" s="721" t="s">
        <v>647</v>
      </c>
      <c r="D21" s="722"/>
      <c r="E21" s="722"/>
      <c r="F21" s="722"/>
      <c r="G21" s="722"/>
      <c r="H21" s="722"/>
      <c r="I21" s="722"/>
      <c r="J21" s="722"/>
      <c r="K21" s="722"/>
      <c r="L21" s="722"/>
      <c r="M21" s="722"/>
      <c r="N21" s="722"/>
      <c r="O21" s="722"/>
      <c r="P21" s="722"/>
      <c r="Q21" s="722"/>
      <c r="R21" s="722"/>
      <c r="S21" s="722"/>
      <c r="T21" s="722"/>
      <c r="U21" s="723"/>
    </row>
    <row r="22" spans="2:21" ht="15.75">
      <c r="B22" s="720"/>
      <c r="C22" s="721"/>
      <c r="D22" s="722"/>
      <c r="E22" s="722"/>
      <c r="F22" s="722"/>
      <c r="G22" s="722"/>
      <c r="H22" s="722"/>
      <c r="I22" s="722"/>
      <c r="J22" s="722"/>
      <c r="K22" s="722"/>
      <c r="L22" s="722"/>
      <c r="M22" s="722"/>
      <c r="N22" s="722"/>
      <c r="O22" s="722"/>
      <c r="P22" s="722"/>
      <c r="Q22" s="722"/>
      <c r="R22" s="722"/>
      <c r="S22" s="722"/>
      <c r="T22" s="722"/>
      <c r="U22" s="723"/>
    </row>
    <row r="23" spans="2:21" ht="30" customHeight="1">
      <c r="B23" s="720"/>
      <c r="C23" s="776" t="s">
        <v>648</v>
      </c>
      <c r="D23" s="776"/>
      <c r="E23" s="776"/>
      <c r="F23" s="776"/>
      <c r="G23" s="776"/>
      <c r="H23" s="776"/>
      <c r="I23" s="776"/>
      <c r="J23" s="776"/>
      <c r="K23" s="776"/>
      <c r="L23" s="776"/>
      <c r="M23" s="776"/>
      <c r="N23" s="776"/>
      <c r="O23" s="776"/>
      <c r="P23" s="776"/>
      <c r="Q23" s="776"/>
      <c r="R23" s="776"/>
      <c r="S23" s="776"/>
      <c r="T23" s="722"/>
      <c r="U23" s="723"/>
    </row>
    <row r="24" spans="2:21" ht="15.75">
      <c r="B24" s="720"/>
      <c r="C24" s="721"/>
      <c r="D24" s="722"/>
      <c r="E24" s="722"/>
      <c r="F24" s="722"/>
      <c r="G24" s="722"/>
      <c r="H24" s="722"/>
      <c r="I24" s="722"/>
      <c r="J24" s="722"/>
      <c r="K24" s="722"/>
      <c r="L24" s="722"/>
      <c r="M24" s="722"/>
      <c r="N24" s="722"/>
      <c r="O24" s="722"/>
      <c r="P24" s="722"/>
      <c r="Q24" s="722"/>
      <c r="R24" s="722"/>
      <c r="S24" s="722"/>
      <c r="T24" s="722"/>
      <c r="U24" s="723"/>
    </row>
    <row r="25" spans="2:21" ht="15.75">
      <c r="B25" s="720"/>
      <c r="C25" s="721" t="s">
        <v>651</v>
      </c>
      <c r="D25" s="722"/>
      <c r="E25" s="722"/>
      <c r="F25" s="722"/>
      <c r="G25" s="722"/>
      <c r="H25" s="722"/>
      <c r="I25" s="722"/>
      <c r="J25" s="722"/>
      <c r="K25" s="722"/>
      <c r="L25" s="722"/>
      <c r="M25" s="722"/>
      <c r="N25" s="722"/>
      <c r="O25" s="722"/>
      <c r="P25" s="722"/>
      <c r="Q25" s="722"/>
      <c r="R25" s="722"/>
      <c r="S25" s="722"/>
      <c r="T25" s="722"/>
      <c r="U25" s="723"/>
    </row>
    <row r="26" spans="2:21" ht="15.75">
      <c r="B26" s="720"/>
      <c r="C26" s="721"/>
      <c r="D26" s="722"/>
      <c r="E26" s="722"/>
      <c r="F26" s="722"/>
      <c r="G26" s="722"/>
      <c r="H26" s="722"/>
      <c r="I26" s="722"/>
      <c r="J26" s="722"/>
      <c r="K26" s="722"/>
      <c r="L26" s="722"/>
      <c r="M26" s="722"/>
      <c r="N26" s="722"/>
      <c r="O26" s="722"/>
      <c r="P26" s="722"/>
      <c r="Q26" s="722"/>
      <c r="R26" s="722"/>
      <c r="S26" s="722"/>
      <c r="T26" s="722"/>
      <c r="U26" s="723"/>
    </row>
    <row r="27" spans="2:21" ht="31.5" customHeight="1">
      <c r="B27" s="720"/>
      <c r="C27" s="776" t="s">
        <v>649</v>
      </c>
      <c r="D27" s="776"/>
      <c r="E27" s="776"/>
      <c r="F27" s="776"/>
      <c r="G27" s="776"/>
      <c r="H27" s="776"/>
      <c r="I27" s="776"/>
      <c r="J27" s="776"/>
      <c r="K27" s="776"/>
      <c r="L27" s="776"/>
      <c r="M27" s="776"/>
      <c r="N27" s="776"/>
      <c r="O27" s="776"/>
      <c r="P27" s="776"/>
      <c r="Q27" s="776"/>
      <c r="R27" s="776"/>
      <c r="S27" s="776"/>
      <c r="T27" s="776"/>
      <c r="U27" s="777"/>
    </row>
    <row r="28" spans="2:21" ht="15.75">
      <c r="B28" s="720"/>
      <c r="C28" s="721"/>
      <c r="D28" s="722"/>
      <c r="E28" s="722"/>
      <c r="F28" s="722"/>
      <c r="G28" s="722"/>
      <c r="H28" s="722"/>
      <c r="I28" s="722"/>
      <c r="J28" s="722"/>
      <c r="K28" s="722"/>
      <c r="L28" s="722"/>
      <c r="M28" s="722"/>
      <c r="N28" s="722"/>
      <c r="O28" s="722"/>
      <c r="P28" s="722"/>
      <c r="Q28" s="722"/>
      <c r="R28" s="722"/>
      <c r="S28" s="722"/>
      <c r="T28" s="722"/>
      <c r="U28" s="723"/>
    </row>
    <row r="29" spans="2:21" ht="31.5" customHeight="1">
      <c r="B29" s="720"/>
      <c r="C29" s="776" t="s">
        <v>652</v>
      </c>
      <c r="D29" s="776"/>
      <c r="E29" s="776"/>
      <c r="F29" s="776"/>
      <c r="G29" s="776"/>
      <c r="H29" s="776"/>
      <c r="I29" s="776"/>
      <c r="J29" s="776"/>
      <c r="K29" s="776"/>
      <c r="L29" s="776"/>
      <c r="M29" s="776"/>
      <c r="N29" s="776"/>
      <c r="O29" s="776"/>
      <c r="P29" s="776"/>
      <c r="Q29" s="776"/>
      <c r="R29" s="776"/>
      <c r="S29" s="776"/>
      <c r="T29" s="776"/>
      <c r="U29" s="777"/>
    </row>
    <row r="30" spans="2:21" ht="15.75">
      <c r="B30" s="720"/>
      <c r="C30" s="721"/>
      <c r="D30" s="722"/>
      <c r="E30" s="722"/>
      <c r="F30" s="722"/>
      <c r="G30" s="722"/>
      <c r="H30" s="722"/>
      <c r="I30" s="722"/>
      <c r="J30" s="722"/>
      <c r="K30" s="722"/>
      <c r="L30" s="722"/>
      <c r="M30" s="722"/>
      <c r="N30" s="722"/>
      <c r="O30" s="722"/>
      <c r="P30" s="722"/>
      <c r="Q30" s="722"/>
      <c r="R30" s="722"/>
      <c r="S30" s="722"/>
      <c r="T30" s="722"/>
      <c r="U30" s="723"/>
    </row>
    <row r="31" spans="2:21" ht="15.75">
      <c r="B31" s="720"/>
      <c r="C31" s="721" t="s">
        <v>653</v>
      </c>
      <c r="D31" s="722"/>
      <c r="E31" s="722"/>
      <c r="F31" s="722"/>
      <c r="G31" s="722"/>
      <c r="H31" s="722"/>
      <c r="I31" s="722"/>
      <c r="J31" s="722"/>
      <c r="K31" s="722"/>
      <c r="L31" s="722"/>
      <c r="M31" s="722"/>
      <c r="N31" s="722"/>
      <c r="O31" s="722"/>
      <c r="P31" s="722"/>
      <c r="Q31" s="722"/>
      <c r="R31" s="722"/>
      <c r="S31" s="722"/>
      <c r="T31" s="722"/>
      <c r="U31" s="723"/>
    </row>
    <row r="32" spans="2:21" ht="15.75">
      <c r="B32" s="724"/>
      <c r="C32" s="725"/>
      <c r="D32" s="726"/>
      <c r="E32" s="726"/>
      <c r="F32" s="726"/>
      <c r="G32" s="726"/>
      <c r="H32" s="726"/>
      <c r="I32" s="726"/>
      <c r="J32" s="726"/>
      <c r="K32" s="726"/>
      <c r="L32" s="726"/>
      <c r="M32" s="726"/>
      <c r="N32" s="726"/>
      <c r="O32" s="726"/>
      <c r="P32" s="726"/>
      <c r="Q32" s="726"/>
      <c r="R32" s="726"/>
      <c r="S32" s="726"/>
      <c r="T32" s="726"/>
      <c r="U32" s="727"/>
    </row>
    <row r="33" spans="2:21" ht="39" customHeight="1">
      <c r="B33" s="728" t="s">
        <v>654</v>
      </c>
      <c r="C33" s="784" t="s">
        <v>655</v>
      </c>
      <c r="D33" s="784"/>
      <c r="E33" s="784"/>
      <c r="F33" s="784"/>
      <c r="G33" s="784"/>
      <c r="H33" s="784"/>
      <c r="I33" s="784"/>
      <c r="J33" s="784"/>
      <c r="K33" s="784"/>
      <c r="L33" s="784"/>
      <c r="M33" s="784"/>
      <c r="N33" s="784"/>
      <c r="O33" s="784"/>
      <c r="P33" s="784"/>
      <c r="Q33" s="784"/>
      <c r="R33" s="784"/>
      <c r="S33" s="784"/>
      <c r="T33" s="784"/>
      <c r="U33" s="785"/>
    </row>
    <row r="34" spans="2:21">
      <c r="B34" s="729"/>
      <c r="C34" s="730"/>
      <c r="D34" s="730"/>
      <c r="E34" s="730"/>
      <c r="F34" s="730"/>
      <c r="G34" s="730"/>
      <c r="H34" s="730"/>
      <c r="I34" s="730"/>
      <c r="J34" s="730"/>
      <c r="K34" s="730"/>
      <c r="L34" s="730"/>
      <c r="M34" s="730"/>
      <c r="N34" s="730"/>
      <c r="O34" s="730"/>
      <c r="P34" s="730"/>
      <c r="Q34" s="730"/>
      <c r="R34" s="730"/>
      <c r="S34" s="730"/>
      <c r="T34" s="730"/>
      <c r="U34" s="731"/>
    </row>
    <row r="35" spans="2:21" ht="15.75">
      <c r="B35" s="732" t="s">
        <v>656</v>
      </c>
      <c r="C35" s="733" t="s">
        <v>657</v>
      </c>
      <c r="D35" s="722"/>
      <c r="E35" s="722"/>
      <c r="F35" s="722"/>
      <c r="G35" s="722"/>
      <c r="H35" s="722"/>
      <c r="I35" s="722"/>
      <c r="J35" s="722"/>
      <c r="K35" s="722"/>
      <c r="L35" s="722"/>
      <c r="M35" s="722"/>
      <c r="N35" s="722"/>
      <c r="O35" s="722"/>
      <c r="P35" s="722"/>
      <c r="Q35" s="722"/>
      <c r="R35" s="722"/>
      <c r="S35" s="722"/>
      <c r="T35" s="722"/>
      <c r="U35" s="723"/>
    </row>
    <row r="36" spans="2:21">
      <c r="B36" s="734"/>
      <c r="C36" s="726"/>
      <c r="D36" s="726"/>
      <c r="E36" s="726"/>
      <c r="F36" s="726"/>
      <c r="G36" s="726"/>
      <c r="H36" s="726"/>
      <c r="I36" s="726"/>
      <c r="J36" s="726"/>
      <c r="K36" s="726"/>
      <c r="L36" s="726"/>
      <c r="M36" s="726"/>
      <c r="N36" s="726"/>
      <c r="O36" s="726"/>
      <c r="P36" s="726"/>
      <c r="Q36" s="726"/>
      <c r="R36" s="726"/>
      <c r="S36" s="726"/>
      <c r="T36" s="726"/>
      <c r="U36" s="727"/>
    </row>
    <row r="37" spans="2:21" ht="34.5" customHeight="1">
      <c r="B37" s="719" t="s">
        <v>658</v>
      </c>
      <c r="C37" s="778" t="s">
        <v>659</v>
      </c>
      <c r="D37" s="778"/>
      <c r="E37" s="778"/>
      <c r="F37" s="778"/>
      <c r="G37" s="778"/>
      <c r="H37" s="778"/>
      <c r="I37" s="778"/>
      <c r="J37" s="778"/>
      <c r="K37" s="778"/>
      <c r="L37" s="778"/>
      <c r="M37" s="778"/>
      <c r="N37" s="778"/>
      <c r="O37" s="778"/>
      <c r="P37" s="778"/>
      <c r="Q37" s="778"/>
      <c r="R37" s="778"/>
      <c r="S37" s="778"/>
      <c r="T37" s="778"/>
      <c r="U37" s="779"/>
    </row>
    <row r="38" spans="2:21">
      <c r="B38" s="734"/>
      <c r="C38" s="726"/>
      <c r="D38" s="726"/>
      <c r="E38" s="726"/>
      <c r="F38" s="726"/>
      <c r="G38" s="726"/>
      <c r="H38" s="726"/>
      <c r="I38" s="726"/>
      <c r="J38" s="726"/>
      <c r="K38" s="726"/>
      <c r="L38" s="726"/>
      <c r="M38" s="726"/>
      <c r="N38" s="726"/>
      <c r="O38" s="726"/>
      <c r="P38" s="726"/>
      <c r="Q38" s="726"/>
      <c r="R38" s="726"/>
      <c r="S38" s="726"/>
      <c r="T38" s="726"/>
      <c r="U38" s="727"/>
    </row>
    <row r="39" spans="2:21" ht="15.75">
      <c r="B39" s="719" t="s">
        <v>660</v>
      </c>
      <c r="C39" s="735" t="s">
        <v>661</v>
      </c>
      <c r="D39" s="730"/>
      <c r="E39" s="730"/>
      <c r="F39" s="730"/>
      <c r="G39" s="730"/>
      <c r="H39" s="730"/>
      <c r="I39" s="730"/>
      <c r="J39" s="730"/>
      <c r="K39" s="730"/>
      <c r="L39" s="730"/>
      <c r="M39" s="730"/>
      <c r="N39" s="730"/>
      <c r="O39" s="730"/>
      <c r="P39" s="730"/>
      <c r="Q39" s="730"/>
      <c r="R39" s="730"/>
      <c r="S39" s="730"/>
      <c r="T39" s="730"/>
      <c r="U39" s="731"/>
    </row>
    <row r="40" spans="2:21">
      <c r="B40" s="734"/>
      <c r="C40" s="726"/>
      <c r="D40" s="726"/>
      <c r="E40" s="726"/>
      <c r="F40" s="726"/>
      <c r="G40" s="726"/>
      <c r="H40" s="726"/>
      <c r="I40" s="726"/>
      <c r="J40" s="726"/>
      <c r="K40" s="726"/>
      <c r="L40" s="726"/>
      <c r="M40" s="726"/>
      <c r="N40" s="726"/>
      <c r="O40" s="726"/>
      <c r="P40" s="726"/>
      <c r="Q40" s="726"/>
      <c r="R40" s="726"/>
      <c r="S40" s="726"/>
      <c r="T40" s="726"/>
      <c r="U40" s="727"/>
    </row>
    <row r="41" spans="2:21" ht="38.25" customHeight="1">
      <c r="B41" s="728" t="s">
        <v>662</v>
      </c>
      <c r="C41" s="786" t="s">
        <v>663</v>
      </c>
      <c r="D41" s="786"/>
      <c r="E41" s="786"/>
      <c r="F41" s="786"/>
      <c r="G41" s="786"/>
      <c r="H41" s="786"/>
      <c r="I41" s="786"/>
      <c r="J41" s="786"/>
      <c r="K41" s="786"/>
      <c r="L41" s="786"/>
      <c r="M41" s="786"/>
      <c r="N41" s="786"/>
      <c r="O41" s="786"/>
      <c r="P41" s="786"/>
      <c r="Q41" s="786"/>
      <c r="R41" s="786"/>
      <c r="S41" s="786"/>
      <c r="T41" s="786"/>
      <c r="U41" s="787"/>
    </row>
    <row r="42" spans="2:21">
      <c r="B42" s="736"/>
      <c r="C42" s="730"/>
      <c r="D42" s="730"/>
      <c r="E42" s="730"/>
      <c r="F42" s="730"/>
      <c r="G42" s="730"/>
      <c r="H42" s="730"/>
      <c r="I42" s="730"/>
      <c r="J42" s="730"/>
      <c r="K42" s="730"/>
      <c r="L42" s="730"/>
      <c r="M42" s="730"/>
      <c r="N42" s="730"/>
      <c r="O42" s="730"/>
      <c r="P42" s="730"/>
      <c r="Q42" s="730"/>
      <c r="R42" s="730"/>
      <c r="S42" s="730"/>
      <c r="T42" s="730"/>
      <c r="U42" s="731"/>
    </row>
    <row r="43" spans="2:21" ht="15.75">
      <c r="B43" s="732" t="s">
        <v>664</v>
      </c>
      <c r="C43" s="733" t="s">
        <v>665</v>
      </c>
      <c r="D43" s="722"/>
      <c r="E43" s="722"/>
      <c r="F43" s="722"/>
      <c r="G43" s="722"/>
      <c r="H43" s="722"/>
      <c r="I43" s="722"/>
      <c r="J43" s="722"/>
      <c r="K43" s="722"/>
      <c r="L43" s="722"/>
      <c r="M43" s="722"/>
      <c r="N43" s="722"/>
      <c r="O43" s="722"/>
      <c r="P43" s="722"/>
      <c r="Q43" s="722"/>
      <c r="R43" s="722"/>
      <c r="S43" s="722"/>
      <c r="T43" s="722"/>
      <c r="U43" s="723"/>
    </row>
    <row r="44" spans="2:21">
      <c r="B44" s="737"/>
      <c r="C44" s="722"/>
      <c r="D44" s="722"/>
      <c r="E44" s="722"/>
      <c r="F44" s="722"/>
      <c r="G44" s="722"/>
      <c r="H44" s="722"/>
      <c r="I44" s="722"/>
      <c r="J44" s="722"/>
      <c r="K44" s="722"/>
      <c r="L44" s="722"/>
      <c r="M44" s="722"/>
      <c r="N44" s="722"/>
      <c r="O44" s="722"/>
      <c r="P44" s="722"/>
      <c r="Q44" s="722"/>
      <c r="R44" s="722"/>
      <c r="S44" s="722"/>
      <c r="T44" s="722"/>
      <c r="U44" s="723"/>
    </row>
    <row r="45" spans="2:21" ht="36" customHeight="1">
      <c r="B45" s="737"/>
      <c r="C45" s="774" t="s">
        <v>669</v>
      </c>
      <c r="D45" s="774"/>
      <c r="E45" s="774"/>
      <c r="F45" s="774"/>
      <c r="G45" s="774"/>
      <c r="H45" s="774"/>
      <c r="I45" s="774"/>
      <c r="J45" s="774"/>
      <c r="K45" s="774"/>
      <c r="L45" s="774"/>
      <c r="M45" s="774"/>
      <c r="N45" s="774"/>
      <c r="O45" s="774"/>
      <c r="P45" s="774"/>
      <c r="Q45" s="774"/>
      <c r="R45" s="774"/>
      <c r="S45" s="774"/>
      <c r="T45" s="774"/>
      <c r="U45" s="775"/>
    </row>
    <row r="46" spans="2:21">
      <c r="B46" s="737"/>
      <c r="C46" s="738"/>
      <c r="D46" s="722"/>
      <c r="E46" s="722"/>
      <c r="F46" s="722"/>
      <c r="G46" s="722"/>
      <c r="H46" s="722"/>
      <c r="I46" s="722"/>
      <c r="J46" s="722"/>
      <c r="K46" s="722"/>
      <c r="L46" s="722"/>
      <c r="M46" s="722"/>
      <c r="N46" s="722"/>
      <c r="O46" s="722"/>
      <c r="P46" s="722"/>
      <c r="Q46" s="722"/>
      <c r="R46" s="722"/>
      <c r="S46" s="722"/>
      <c r="T46" s="722"/>
      <c r="U46" s="723"/>
    </row>
    <row r="47" spans="2:21" ht="35.25" customHeight="1">
      <c r="B47" s="737"/>
      <c r="C47" s="774" t="s">
        <v>666</v>
      </c>
      <c r="D47" s="774"/>
      <c r="E47" s="774"/>
      <c r="F47" s="774"/>
      <c r="G47" s="774"/>
      <c r="H47" s="774"/>
      <c r="I47" s="774"/>
      <c r="J47" s="774"/>
      <c r="K47" s="774"/>
      <c r="L47" s="774"/>
      <c r="M47" s="774"/>
      <c r="N47" s="774"/>
      <c r="O47" s="774"/>
      <c r="P47" s="774"/>
      <c r="Q47" s="774"/>
      <c r="R47" s="774"/>
      <c r="S47" s="774"/>
      <c r="T47" s="774"/>
      <c r="U47" s="775"/>
    </row>
    <row r="48" spans="2:21">
      <c r="B48" s="737"/>
      <c r="C48" s="738"/>
      <c r="D48" s="722"/>
      <c r="E48" s="722"/>
      <c r="F48" s="722"/>
      <c r="G48" s="722"/>
      <c r="H48" s="722"/>
      <c r="I48" s="722"/>
      <c r="J48" s="722"/>
      <c r="K48" s="722"/>
      <c r="L48" s="722"/>
      <c r="M48" s="722"/>
      <c r="N48" s="722"/>
      <c r="O48" s="722"/>
      <c r="P48" s="722"/>
      <c r="Q48" s="722"/>
      <c r="R48" s="722"/>
      <c r="S48" s="722"/>
      <c r="T48" s="722"/>
      <c r="U48" s="723"/>
    </row>
    <row r="49" spans="2:21" ht="40.5" customHeight="1">
      <c r="B49" s="737"/>
      <c r="C49" s="774" t="s">
        <v>667</v>
      </c>
      <c r="D49" s="774"/>
      <c r="E49" s="774"/>
      <c r="F49" s="774"/>
      <c r="G49" s="774"/>
      <c r="H49" s="774"/>
      <c r="I49" s="774"/>
      <c r="J49" s="774"/>
      <c r="K49" s="774"/>
      <c r="L49" s="774"/>
      <c r="M49" s="774"/>
      <c r="N49" s="774"/>
      <c r="O49" s="774"/>
      <c r="P49" s="774"/>
      <c r="Q49" s="774"/>
      <c r="R49" s="774"/>
      <c r="S49" s="774"/>
      <c r="T49" s="774"/>
      <c r="U49" s="775"/>
    </row>
    <row r="50" spans="2:21">
      <c r="B50" s="737"/>
      <c r="C50" s="738"/>
      <c r="D50" s="722"/>
      <c r="E50" s="722"/>
      <c r="F50" s="722"/>
      <c r="G50" s="722"/>
      <c r="H50" s="722"/>
      <c r="I50" s="722"/>
      <c r="J50" s="722"/>
      <c r="K50" s="722"/>
      <c r="L50" s="722"/>
      <c r="M50" s="722"/>
      <c r="N50" s="722"/>
      <c r="O50" s="722"/>
      <c r="P50" s="722"/>
      <c r="Q50" s="722"/>
      <c r="R50" s="722"/>
      <c r="S50" s="722"/>
      <c r="T50" s="722"/>
      <c r="U50" s="723"/>
    </row>
    <row r="51" spans="2:21" ht="30" customHeight="1">
      <c r="B51" s="737"/>
      <c r="C51" s="774" t="s">
        <v>668</v>
      </c>
      <c r="D51" s="774"/>
      <c r="E51" s="774"/>
      <c r="F51" s="774"/>
      <c r="G51" s="774"/>
      <c r="H51" s="774"/>
      <c r="I51" s="774"/>
      <c r="J51" s="774"/>
      <c r="K51" s="774"/>
      <c r="L51" s="774"/>
      <c r="M51" s="774"/>
      <c r="N51" s="774"/>
      <c r="O51" s="774"/>
      <c r="P51" s="774"/>
      <c r="Q51" s="774"/>
      <c r="R51" s="774"/>
      <c r="S51" s="774"/>
      <c r="T51" s="774"/>
      <c r="U51" s="775"/>
    </row>
    <row r="52" spans="2:21" ht="15.75">
      <c r="B52" s="737"/>
      <c r="C52" s="721"/>
      <c r="D52" s="722"/>
      <c r="E52" s="722"/>
      <c r="F52" s="722"/>
      <c r="G52" s="722"/>
      <c r="H52" s="722"/>
      <c r="I52" s="722"/>
      <c r="J52" s="722"/>
      <c r="K52" s="722"/>
      <c r="L52" s="722"/>
      <c r="M52" s="722"/>
      <c r="N52" s="722"/>
      <c r="O52" s="722"/>
      <c r="P52" s="722"/>
      <c r="Q52" s="722"/>
      <c r="R52" s="722"/>
      <c r="S52" s="722"/>
      <c r="T52" s="722"/>
      <c r="U52" s="723"/>
    </row>
    <row r="53" spans="2:21" ht="31.5" customHeight="1">
      <c r="B53" s="737"/>
      <c r="C53" s="776" t="s">
        <v>670</v>
      </c>
      <c r="D53" s="776"/>
      <c r="E53" s="776"/>
      <c r="F53" s="776"/>
      <c r="G53" s="776"/>
      <c r="H53" s="776"/>
      <c r="I53" s="776"/>
      <c r="J53" s="776"/>
      <c r="K53" s="776"/>
      <c r="L53" s="776"/>
      <c r="M53" s="776"/>
      <c r="N53" s="776"/>
      <c r="O53" s="776"/>
      <c r="P53" s="776"/>
      <c r="Q53" s="776"/>
      <c r="R53" s="776"/>
      <c r="S53" s="776"/>
      <c r="T53" s="776"/>
      <c r="U53" s="777"/>
    </row>
    <row r="54" spans="2:21">
      <c r="B54" s="734"/>
      <c r="C54" s="726"/>
      <c r="D54" s="726"/>
      <c r="E54" s="726"/>
      <c r="F54" s="726"/>
      <c r="G54" s="726"/>
      <c r="H54" s="726"/>
      <c r="I54" s="726"/>
      <c r="J54" s="726"/>
      <c r="K54" s="726"/>
      <c r="L54" s="726"/>
      <c r="M54" s="726"/>
      <c r="N54" s="726"/>
      <c r="O54" s="726"/>
      <c r="P54" s="726"/>
      <c r="Q54" s="726"/>
      <c r="R54" s="726"/>
      <c r="S54" s="726"/>
      <c r="T54" s="726"/>
      <c r="U54" s="727"/>
    </row>
    <row r="55" spans="2:21" ht="48" customHeight="1">
      <c r="B55" s="719" t="s">
        <v>671</v>
      </c>
      <c r="C55" s="778" t="s">
        <v>672</v>
      </c>
      <c r="D55" s="778"/>
      <c r="E55" s="778"/>
      <c r="F55" s="778"/>
      <c r="G55" s="778"/>
      <c r="H55" s="778"/>
      <c r="I55" s="778"/>
      <c r="J55" s="778"/>
      <c r="K55" s="778"/>
      <c r="L55" s="778"/>
      <c r="M55" s="778"/>
      <c r="N55" s="778"/>
      <c r="O55" s="778"/>
      <c r="P55" s="778"/>
      <c r="Q55" s="778"/>
      <c r="R55" s="778"/>
      <c r="S55" s="778"/>
      <c r="T55" s="778"/>
      <c r="U55" s="779"/>
    </row>
    <row r="56" spans="2:21">
      <c r="B56" s="734"/>
      <c r="C56" s="726"/>
      <c r="D56" s="726"/>
      <c r="E56" s="726"/>
      <c r="F56" s="726"/>
      <c r="G56" s="726"/>
      <c r="H56" s="726"/>
      <c r="I56" s="726"/>
      <c r="J56" s="726"/>
      <c r="K56" s="726"/>
      <c r="L56" s="726"/>
      <c r="M56" s="726"/>
      <c r="N56" s="726"/>
      <c r="O56" s="726"/>
      <c r="P56" s="726"/>
      <c r="Q56" s="726"/>
      <c r="R56" s="726"/>
      <c r="S56" s="726"/>
      <c r="T56" s="726"/>
      <c r="U56" s="727"/>
    </row>
    <row r="57" spans="2:21" ht="34.5" customHeight="1">
      <c r="B57" s="719" t="s">
        <v>673</v>
      </c>
      <c r="C57" s="778" t="s">
        <v>674</v>
      </c>
      <c r="D57" s="778"/>
      <c r="E57" s="778"/>
      <c r="F57" s="778"/>
      <c r="G57" s="778"/>
      <c r="H57" s="778"/>
      <c r="I57" s="778"/>
      <c r="J57" s="778"/>
      <c r="K57" s="778"/>
      <c r="L57" s="778"/>
      <c r="M57" s="778"/>
      <c r="N57" s="778"/>
      <c r="O57" s="778"/>
      <c r="P57" s="778"/>
      <c r="Q57" s="778"/>
      <c r="R57" s="778"/>
      <c r="S57" s="778"/>
      <c r="T57" s="778"/>
      <c r="U57" s="779"/>
    </row>
    <row r="58" spans="2:21">
      <c r="B58" s="739"/>
      <c r="C58" s="726"/>
      <c r="D58" s="726"/>
      <c r="E58" s="726"/>
      <c r="F58" s="726"/>
      <c r="G58" s="726"/>
      <c r="H58" s="726"/>
      <c r="I58" s="726"/>
      <c r="J58" s="726"/>
      <c r="K58" s="726"/>
      <c r="L58" s="726"/>
      <c r="M58" s="726"/>
      <c r="N58" s="726"/>
      <c r="O58" s="726"/>
      <c r="P58" s="726"/>
      <c r="Q58" s="726"/>
      <c r="R58" s="726"/>
      <c r="S58" s="726"/>
      <c r="T58" s="726"/>
      <c r="U58" s="727"/>
    </row>
    <row r="59" spans="2:21" ht="30.75" customHeight="1">
      <c r="B59" s="728" t="s">
        <v>675</v>
      </c>
      <c r="C59" s="740" t="s">
        <v>676</v>
      </c>
      <c r="D59" s="741"/>
      <c r="E59" s="741"/>
      <c r="F59" s="741"/>
      <c r="G59" s="741"/>
      <c r="H59" s="741"/>
      <c r="I59" s="741"/>
      <c r="J59" s="741"/>
      <c r="K59" s="741"/>
      <c r="L59" s="741"/>
      <c r="M59" s="741"/>
      <c r="N59" s="741"/>
      <c r="O59" s="741"/>
      <c r="P59" s="741"/>
      <c r="Q59" s="741"/>
      <c r="R59" s="741"/>
      <c r="S59" s="741"/>
      <c r="T59" s="741"/>
      <c r="U59" s="742"/>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25" right="0.25" top="0.75" bottom="0.75" header="0.3" footer="0.3"/>
  <pageSetup scale="41" orientation="portrait" r:id="rId1"/>
  <headerFooter>
    <oddHeader>&amp;RPage &amp;P of &amp;N</oddHead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Normal="100" workbookViewId="0"/>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9" t="s">
        <v>566</v>
      </c>
      <c r="C3" s="790"/>
      <c r="D3" s="790"/>
      <c r="E3" s="790"/>
      <c r="F3" s="791"/>
      <c r="G3" s="124"/>
    </row>
    <row r="4" spans="2:20" ht="16.5" customHeight="1">
      <c r="B4" s="792"/>
      <c r="C4" s="793"/>
      <c r="D4" s="793"/>
      <c r="E4" s="793"/>
      <c r="F4" s="794"/>
      <c r="G4" s="124"/>
    </row>
    <row r="5" spans="2:20" ht="71.25" customHeight="1">
      <c r="B5" s="792"/>
      <c r="C5" s="793"/>
      <c r="D5" s="793"/>
      <c r="E5" s="793"/>
      <c r="F5" s="794"/>
      <c r="G5" s="124"/>
    </row>
    <row r="6" spans="2:20" ht="21.75" customHeight="1">
      <c r="B6" s="795"/>
      <c r="C6" s="796"/>
      <c r="D6" s="796"/>
      <c r="E6" s="796"/>
      <c r="F6" s="797"/>
      <c r="G6" s="124"/>
    </row>
    <row r="8" spans="2:20" ht="21">
      <c r="B8" s="788" t="s">
        <v>482</v>
      </c>
      <c r="C8" s="788"/>
      <c r="D8" s="788"/>
      <c r="E8" s="788"/>
      <c r="F8" s="788"/>
      <c r="G8" s="78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418</v>
      </c>
      <c r="C13" s="126" t="s">
        <v>636</v>
      </c>
      <c r="G13" s="111"/>
      <c r="L13" s="33"/>
      <c r="M13" s="33"/>
      <c r="N13" s="33"/>
      <c r="O13" s="33"/>
      <c r="P13" s="33"/>
      <c r="Q13" s="70"/>
      <c r="S13" s="8"/>
      <c r="T13" s="8"/>
    </row>
    <row r="14" spans="2:20" s="9" customFormat="1" ht="26.25" customHeight="1" thickBot="1">
      <c r="B14" s="104" t="s">
        <v>418</v>
      </c>
      <c r="C14" s="174" t="s">
        <v>631</v>
      </c>
      <c r="G14" s="125"/>
      <c r="L14" s="33"/>
      <c r="M14" s="33"/>
      <c r="N14" s="33"/>
      <c r="O14" s="33"/>
      <c r="P14" s="33"/>
      <c r="Q14" s="70"/>
      <c r="S14" s="8"/>
      <c r="T14" s="8"/>
    </row>
    <row r="15" spans="2:20" s="9" customFormat="1" ht="26.25" customHeight="1" thickBot="1">
      <c r="B15" s="104" t="s">
        <v>420</v>
      </c>
      <c r="C15" s="174" t="s">
        <v>632</v>
      </c>
      <c r="G15" s="125"/>
      <c r="L15" s="33"/>
      <c r="M15" s="33"/>
      <c r="N15" s="33"/>
      <c r="O15" s="33"/>
      <c r="P15" s="33"/>
      <c r="Q15" s="70"/>
      <c r="S15" s="8"/>
      <c r="T15" s="8"/>
    </row>
    <row r="16" spans="2:20" s="9" customFormat="1" ht="26.25" customHeight="1" thickBot="1">
      <c r="B16" s="104" t="s">
        <v>418</v>
      </c>
      <c r="C16" s="174" t="s">
        <v>633</v>
      </c>
      <c r="G16" s="125"/>
      <c r="L16" s="33"/>
      <c r="M16" s="33"/>
      <c r="N16" s="33"/>
      <c r="O16" s="33"/>
      <c r="P16" s="33"/>
      <c r="Q16" s="70"/>
      <c r="S16" s="8"/>
      <c r="T16" s="8"/>
    </row>
    <row r="17" spans="2:20" s="9" customFormat="1" ht="26.25" customHeight="1" thickBot="1">
      <c r="B17" s="104" t="s">
        <v>418</v>
      </c>
      <c r="C17" s="126" t="s">
        <v>634</v>
      </c>
      <c r="G17" s="111"/>
      <c r="L17" s="33"/>
      <c r="M17" s="33"/>
      <c r="N17" s="33"/>
      <c r="O17" s="33"/>
      <c r="P17" s="33"/>
      <c r="Q17" s="70"/>
      <c r="S17" s="8"/>
      <c r="T17" s="8"/>
    </row>
    <row r="18" spans="2:20" s="9" customFormat="1" ht="26.25" customHeight="1" thickBot="1">
      <c r="B18" s="104" t="s">
        <v>420</v>
      </c>
      <c r="C18" s="126" t="s">
        <v>635</v>
      </c>
      <c r="G18" s="125"/>
      <c r="L18" s="33"/>
      <c r="M18" s="33"/>
      <c r="N18" s="33"/>
      <c r="O18" s="33"/>
      <c r="P18" s="33"/>
      <c r="Q18" s="70"/>
      <c r="S18" s="8"/>
      <c r="T18" s="8"/>
    </row>
    <row r="19" spans="2:20" s="9" customFormat="1" ht="26.25" customHeight="1" thickBot="1">
      <c r="B19" s="104" t="s">
        <v>418</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473</v>
      </c>
      <c r="D21" s="245" t="s">
        <v>449</v>
      </c>
      <c r="E21" s="245" t="s">
        <v>441</v>
      </c>
      <c r="F21" s="245" t="s">
        <v>554</v>
      </c>
      <c r="G21" s="40"/>
      <c r="M21" s="25"/>
      <c r="T21" s="25"/>
    </row>
    <row r="22" spans="2:20" s="105" customFormat="1" ht="36" customHeight="1">
      <c r="B22" s="644" t="s">
        <v>544</v>
      </c>
      <c r="C22" s="650" t="s">
        <v>439</v>
      </c>
      <c r="D22" s="653" t="s">
        <v>445</v>
      </c>
      <c r="E22" s="657" t="s">
        <v>594</v>
      </c>
      <c r="F22" s="653" t="s">
        <v>450</v>
      </c>
      <c r="G22" s="176"/>
      <c r="M22" s="642"/>
      <c r="T22" s="642"/>
    </row>
    <row r="23" spans="2:20" s="105" customFormat="1" ht="35.25" customHeight="1">
      <c r="B23" s="645" t="s">
        <v>460</v>
      </c>
      <c r="C23" s="651" t="s">
        <v>440</v>
      </c>
      <c r="D23" s="654" t="s">
        <v>446</v>
      </c>
      <c r="E23" s="658" t="s">
        <v>594</v>
      </c>
      <c r="F23" s="654" t="s">
        <v>450</v>
      </c>
      <c r="G23" s="176"/>
      <c r="M23" s="642"/>
      <c r="T23" s="642"/>
    </row>
    <row r="24" spans="2:20" s="105" customFormat="1" ht="34.5" customHeight="1">
      <c r="B24" s="645" t="s">
        <v>457</v>
      </c>
      <c r="C24" s="651" t="s">
        <v>440</v>
      </c>
      <c r="D24" s="654" t="s">
        <v>447</v>
      </c>
      <c r="E24" s="658" t="s">
        <v>594</v>
      </c>
      <c r="F24" s="654" t="s">
        <v>450</v>
      </c>
      <c r="G24" s="176"/>
      <c r="M24" s="642"/>
      <c r="T24" s="642"/>
    </row>
    <row r="25" spans="2:20" s="105" customFormat="1" ht="32.25" customHeight="1">
      <c r="B25" s="646" t="s">
        <v>458</v>
      </c>
      <c r="C25" s="651" t="s">
        <v>439</v>
      </c>
      <c r="D25" s="654" t="s">
        <v>448</v>
      </c>
      <c r="E25" s="659" t="s">
        <v>613</v>
      </c>
      <c r="F25" s="662"/>
      <c r="G25" s="176"/>
      <c r="M25" s="642"/>
      <c r="T25" s="642"/>
    </row>
    <row r="26" spans="2:20" s="105" customFormat="1" ht="30.75" customHeight="1">
      <c r="B26" s="647" t="s">
        <v>542</v>
      </c>
      <c r="C26" s="651" t="s">
        <v>439</v>
      </c>
      <c r="D26" s="654"/>
      <c r="E26" s="659"/>
      <c r="F26" s="662"/>
      <c r="G26" s="176"/>
      <c r="M26" s="642"/>
      <c r="T26" s="642"/>
    </row>
    <row r="27" spans="2:20" s="105" customFormat="1" ht="32.25" customHeight="1">
      <c r="B27" s="648" t="s">
        <v>543</v>
      </c>
      <c r="C27" s="651" t="s">
        <v>439</v>
      </c>
      <c r="D27" s="655" t="s">
        <v>539</v>
      </c>
      <c r="E27" s="659"/>
      <c r="F27" s="662"/>
      <c r="G27" s="176"/>
      <c r="M27" s="642"/>
      <c r="T27" s="642"/>
    </row>
    <row r="28" spans="2:20" s="105" customFormat="1" ht="27" customHeight="1">
      <c r="B28" s="646" t="s">
        <v>459</v>
      </c>
      <c r="C28" s="651" t="s">
        <v>442</v>
      </c>
      <c r="D28" s="654" t="s">
        <v>483</v>
      </c>
      <c r="E28" s="659" t="s">
        <v>461</v>
      </c>
      <c r="F28" s="662"/>
      <c r="G28" s="176"/>
      <c r="M28" s="642"/>
      <c r="T28" s="642"/>
    </row>
    <row r="29" spans="2:20" s="105" customFormat="1" ht="27" customHeight="1">
      <c r="B29" s="648" t="s">
        <v>454</v>
      </c>
      <c r="C29" s="651" t="s">
        <v>439</v>
      </c>
      <c r="D29" s="654"/>
      <c r="E29" s="659"/>
      <c r="F29" s="654" t="s">
        <v>409</v>
      </c>
      <c r="G29" s="176"/>
      <c r="M29" s="642"/>
      <c r="T29" s="642"/>
    </row>
    <row r="30" spans="2:20" s="105" customFormat="1" ht="32.25" customHeight="1">
      <c r="B30" s="646" t="s">
        <v>208</v>
      </c>
      <c r="C30" s="651" t="s">
        <v>444</v>
      </c>
      <c r="D30" s="654" t="s">
        <v>556</v>
      </c>
      <c r="E30" s="660"/>
      <c r="F30" s="654" t="s">
        <v>555</v>
      </c>
      <c r="G30" s="643"/>
      <c r="M30" s="642"/>
    </row>
    <row r="31" spans="2:20" s="105" customFormat="1" ht="27.75" customHeight="1">
      <c r="B31" s="649" t="s">
        <v>540</v>
      </c>
      <c r="C31" s="652" t="s">
        <v>443</v>
      </c>
      <c r="D31" s="656"/>
      <c r="E31" s="661"/>
      <c r="F31" s="656"/>
      <c r="G31" s="643"/>
      <c r="M31" s="642"/>
    </row>
    <row r="32" spans="2:20" s="105" customFormat="1" ht="23.25" customHeight="1">
      <c r="C32" s="177"/>
      <c r="D32" s="177"/>
      <c r="E32" s="177"/>
      <c r="G32" s="643"/>
      <c r="M32" s="642"/>
    </row>
    <row r="33" spans="2:13" s="17" customFormat="1">
      <c r="B33" s="177"/>
      <c r="C33" s="175"/>
      <c r="D33" s="175"/>
      <c r="E33" s="175"/>
      <c r="G33" s="165"/>
      <c r="M33" s="25"/>
    </row>
    <row r="34" spans="2:13">
      <c r="C34" s="10"/>
      <c r="D34" s="10"/>
      <c r="E34" s="10"/>
    </row>
  </sheetData>
  <mergeCells count="2">
    <mergeCell ref="B8:G8"/>
    <mergeCell ref="B3:F6"/>
  </mergeCells>
  <pageMargins left="0.25" right="0.25" top="0.75" bottom="0.75" header="0.3" footer="0.3"/>
  <pageSetup scale="43"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550</v>
      </c>
      <c r="G1" s="122" t="s">
        <v>577</v>
      </c>
      <c r="H1" s="122" t="s">
        <v>588</v>
      </c>
    </row>
    <row r="2" spans="1:8">
      <c r="A2" s="12" t="s">
        <v>29</v>
      </c>
      <c r="B2" s="12" t="s">
        <v>27</v>
      </c>
      <c r="C2" s="10">
        <v>2006</v>
      </c>
      <c r="D2" s="12" t="s">
        <v>418</v>
      </c>
      <c r="E2" s="10">
        <f>'2. LRAMVA Threshold'!D9</f>
        <v>0</v>
      </c>
      <c r="F2" s="26" t="s">
        <v>171</v>
      </c>
      <c r="G2" s="12" t="s">
        <v>578</v>
      </c>
      <c r="H2" s="12" t="s">
        <v>596</v>
      </c>
    </row>
    <row r="3" spans="1:8">
      <c r="A3" s="12" t="s">
        <v>373</v>
      </c>
      <c r="B3" s="12" t="s">
        <v>27</v>
      </c>
      <c r="C3" s="10">
        <v>2007</v>
      </c>
      <c r="D3" s="12" t="s">
        <v>419</v>
      </c>
      <c r="E3" s="10">
        <f>'2. LRAMVA Threshold'!D24</f>
        <v>0</v>
      </c>
      <c r="F3" s="12" t="s">
        <v>551</v>
      </c>
      <c r="G3" s="12" t="s">
        <v>579</v>
      </c>
      <c r="H3" s="12" t="s">
        <v>589</v>
      </c>
    </row>
    <row r="4" spans="1:8">
      <c r="A4" s="12" t="s">
        <v>374</v>
      </c>
      <c r="B4" s="12" t="s">
        <v>28</v>
      </c>
      <c r="C4" s="10">
        <v>2008</v>
      </c>
      <c r="D4" s="12" t="s">
        <v>420</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zoomScaleNormal="100" workbookViewId="0"/>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71093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6" t="s">
        <v>552</v>
      </c>
      <c r="D6" s="17"/>
      <c r="E6" s="9"/>
      <c r="T6" s="9"/>
      <c r="V6" s="8"/>
    </row>
    <row r="7" spans="2:22" ht="21" customHeight="1">
      <c r="B7" s="534"/>
      <c r="C7" s="17"/>
      <c r="D7" s="17"/>
      <c r="E7" s="9"/>
      <c r="T7" s="9"/>
      <c r="V7" s="8"/>
    </row>
    <row r="8" spans="2:22" ht="24.75" customHeight="1">
      <c r="B8" s="119" t="s">
        <v>240</v>
      </c>
      <c r="C8" s="191" t="s">
        <v>933</v>
      </c>
      <c r="D8" s="598"/>
      <c r="E8" s="9"/>
      <c r="T8" s="9"/>
      <c r="V8" s="8"/>
    </row>
    <row r="9" spans="2:22" ht="41.25" customHeight="1">
      <c r="B9" s="548" t="s">
        <v>521</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557</v>
      </c>
      <c r="C11" s="564"/>
      <c r="D11" s="564"/>
      <c r="E11" s="564"/>
      <c r="F11" s="564"/>
      <c r="G11" s="564"/>
      <c r="H11" s="564"/>
      <c r="T11" s="547"/>
      <c r="U11" s="547"/>
    </row>
    <row r="12" spans="2:22" s="32" customFormat="1" ht="18.75" customHeight="1">
      <c r="B12" s="541"/>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39" t="s">
        <v>685</v>
      </c>
      <c r="E14" s="132"/>
      <c r="F14" s="126" t="s">
        <v>549</v>
      </c>
      <c r="H14" s="539" t="s">
        <v>935</v>
      </c>
      <c r="J14" s="126" t="s">
        <v>516</v>
      </c>
      <c r="L14" s="134">
        <v>3444624.7</v>
      </c>
      <c r="N14" s="105"/>
      <c r="Q14" s="101"/>
      <c r="R14" s="98"/>
    </row>
    <row r="15" spans="2:22" ht="26.25" customHeight="1" thickBot="1">
      <c r="B15" s="126" t="s">
        <v>426</v>
      </c>
      <c r="C15" s="108"/>
      <c r="D15" s="539" t="s">
        <v>934</v>
      </c>
      <c r="F15" s="126" t="s">
        <v>416</v>
      </c>
      <c r="G15" s="129"/>
      <c r="H15" s="539" t="s">
        <v>936</v>
      </c>
      <c r="I15" s="17"/>
      <c r="J15" s="126" t="s">
        <v>517</v>
      </c>
      <c r="L15" s="134"/>
      <c r="M15" s="105"/>
      <c r="Q15" s="110"/>
      <c r="R15" s="98"/>
    </row>
    <row r="16" spans="2:22" ht="28.5" customHeight="1" thickBot="1">
      <c r="B16" s="126" t="s">
        <v>456</v>
      </c>
      <c r="C16" s="108"/>
      <c r="D16" s="540" t="s">
        <v>941</v>
      </c>
      <c r="E16" s="105"/>
      <c r="F16" s="126" t="s">
        <v>436</v>
      </c>
      <c r="G16" s="127"/>
      <c r="H16" s="540" t="s">
        <v>184</v>
      </c>
      <c r="I16" s="105"/>
      <c r="K16" s="197"/>
      <c r="L16" s="197"/>
      <c r="M16" s="197"/>
      <c r="N16" s="197"/>
      <c r="Q16" s="117"/>
      <c r="R16" s="98"/>
    </row>
    <row r="17" spans="1:21" ht="29.25" customHeight="1" thickBot="1">
      <c r="B17" s="126" t="s">
        <v>423</v>
      </c>
      <c r="C17" s="108"/>
      <c r="D17" s="134">
        <v>853320.27</v>
      </c>
      <c r="E17" s="123"/>
      <c r="F17" s="126" t="s">
        <v>437</v>
      </c>
      <c r="G17" s="600" t="s">
        <v>364</v>
      </c>
      <c r="H17" s="244">
        <f>SUM(R52,R55,R58,R61,R64,R67)</f>
        <v>3361402.2036754703</v>
      </c>
      <c r="I17" s="17"/>
      <c r="K17" s="197"/>
      <c r="L17" s="197"/>
      <c r="M17" s="197"/>
      <c r="N17" s="197"/>
      <c r="P17" s="101"/>
      <c r="Q17" s="101"/>
      <c r="R17" s="98"/>
    </row>
    <row r="18" spans="1:21" ht="27.75" customHeight="1" thickBot="1">
      <c r="E18" s="9"/>
      <c r="F18" s="126" t="s">
        <v>438</v>
      </c>
      <c r="G18" s="600" t="s">
        <v>365</v>
      </c>
      <c r="H18" s="133">
        <f>-SUM(R53,R56,R59,R62,R65,R68)</f>
        <v>0</v>
      </c>
      <c r="I18" s="17"/>
      <c r="J18" s="117"/>
      <c r="K18" s="117"/>
      <c r="L18" s="117"/>
      <c r="M18" s="117"/>
      <c r="N18" s="117"/>
      <c r="P18" s="117"/>
      <c r="Q18" s="117"/>
      <c r="R18" s="98"/>
    </row>
    <row r="19" spans="1:21" ht="27.75" customHeight="1" thickBot="1">
      <c r="E19" s="9"/>
      <c r="F19" s="126" t="s">
        <v>410</v>
      </c>
      <c r="G19" s="600" t="s">
        <v>366</v>
      </c>
      <c r="H19" s="190">
        <f>R82</f>
        <v>83222.66439833281</v>
      </c>
      <c r="I19" s="17"/>
      <c r="J19" s="117"/>
      <c r="P19" s="117"/>
      <c r="Q19" s="117"/>
      <c r="R19" s="98"/>
    </row>
    <row r="20" spans="1:21" ht="27.75" customHeight="1">
      <c r="C20" s="32"/>
      <c r="D20" s="32"/>
      <c r="E20" s="32"/>
      <c r="F20" s="126" t="s">
        <v>511</v>
      </c>
      <c r="G20" s="600" t="s">
        <v>451</v>
      </c>
      <c r="H20" s="190">
        <f>H17-H18+H19</f>
        <v>3444624.8680738029</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00" t="s">
        <v>640</v>
      </c>
      <c r="C24" s="800"/>
      <c r="D24" s="800"/>
      <c r="E24" s="800"/>
      <c r="F24" s="800"/>
      <c r="G24" s="800"/>
    </row>
    <row r="25" spans="1:21" ht="14.25" customHeight="1">
      <c r="A25" s="28"/>
      <c r="B25" s="545"/>
      <c r="C25" s="545"/>
      <c r="D25" s="535"/>
      <c r="E25" s="535"/>
      <c r="F25" s="535"/>
      <c r="G25" s="545"/>
    </row>
    <row r="26" spans="1:21" s="17" customFormat="1" ht="27" customHeight="1">
      <c r="B26" s="803" t="s">
        <v>508</v>
      </c>
      <c r="C26" s="804"/>
      <c r="D26" s="135" t="s">
        <v>41</v>
      </c>
      <c r="E26" s="136" t="s">
        <v>568</v>
      </c>
      <c r="F26" s="136" t="s">
        <v>410</v>
      </c>
      <c r="G26" s="137" t="s">
        <v>411</v>
      </c>
      <c r="T26" s="138"/>
      <c r="U26" s="138"/>
    </row>
    <row r="27" spans="1:21" ht="20.25" customHeight="1">
      <c r="B27" s="798" t="s">
        <v>29</v>
      </c>
      <c r="C27" s="799"/>
      <c r="D27" s="635" t="s">
        <v>27</v>
      </c>
      <c r="E27" s="140">
        <f>SUM(D52:D81)</f>
        <v>1084114.5626941344</v>
      </c>
      <c r="F27" s="141">
        <f>D82</f>
        <v>26422.552590684849</v>
      </c>
      <c r="G27" s="140">
        <f>E27+F27</f>
        <v>1110537.1152848192</v>
      </c>
    </row>
    <row r="28" spans="1:21" ht="20.25" customHeight="1">
      <c r="B28" s="798" t="s">
        <v>690</v>
      </c>
      <c r="C28" s="799"/>
      <c r="D28" s="635" t="s">
        <v>27</v>
      </c>
      <c r="E28" s="142">
        <f>SUM(E52:E81)</f>
        <v>474634.38222034858</v>
      </c>
      <c r="F28" s="143">
        <f>E82</f>
        <v>13184.410697838774</v>
      </c>
      <c r="G28" s="142">
        <f>E28+F28</f>
        <v>487818.79291818733</v>
      </c>
    </row>
    <row r="29" spans="1:21" ht="20.25" customHeight="1">
      <c r="B29" s="798" t="s">
        <v>691</v>
      </c>
      <c r="C29" s="799"/>
      <c r="D29" s="635" t="s">
        <v>28</v>
      </c>
      <c r="E29" s="142">
        <f>SUM(F52:F81)</f>
        <v>1293246.2104761137</v>
      </c>
      <c r="F29" s="143">
        <f>F82</f>
        <v>30033.715321137566</v>
      </c>
      <c r="G29" s="142">
        <f t="shared" ref="G29:G32" si="0">E29+F29</f>
        <v>1323279.9257972513</v>
      </c>
    </row>
    <row r="30" spans="1:21" ht="20.25" customHeight="1">
      <c r="B30" s="798" t="s">
        <v>692</v>
      </c>
      <c r="C30" s="799"/>
      <c r="D30" s="635" t="s">
        <v>28</v>
      </c>
      <c r="E30" s="142">
        <f>SUM(G52:G81)</f>
        <v>1122.577658121478</v>
      </c>
      <c r="F30" s="143">
        <f>G82</f>
        <v>24.490424452850949</v>
      </c>
      <c r="G30" s="142">
        <f t="shared" si="0"/>
        <v>1147.0680825743289</v>
      </c>
    </row>
    <row r="31" spans="1:21" ht="20.25" customHeight="1">
      <c r="B31" s="798" t="s">
        <v>693</v>
      </c>
      <c r="C31" s="799"/>
      <c r="D31" s="635" t="s">
        <v>28</v>
      </c>
      <c r="E31" s="142">
        <f>SUM(H52:H81)</f>
        <v>167209.43430526269</v>
      </c>
      <c r="F31" s="143">
        <f>H82</f>
        <v>4792.3715166629636</v>
      </c>
      <c r="G31" s="142">
        <f>E31+F31</f>
        <v>172001.80582192566</v>
      </c>
    </row>
    <row r="32" spans="1:21" ht="20.25" customHeight="1">
      <c r="B32" s="798" t="s">
        <v>694</v>
      </c>
      <c r="C32" s="799"/>
      <c r="D32" s="635" t="s">
        <v>28</v>
      </c>
      <c r="E32" s="142">
        <f>SUM(I52:I81)</f>
        <v>341091.77111787105</v>
      </c>
      <c r="F32" s="143">
        <f>I82</f>
        <v>8765.6308851310805</v>
      </c>
      <c r="G32" s="142">
        <f t="shared" si="0"/>
        <v>349857.40200300212</v>
      </c>
    </row>
    <row r="33" spans="2:22" ht="20.25" customHeight="1">
      <c r="B33" s="798" t="s">
        <v>695</v>
      </c>
      <c r="C33" s="799"/>
      <c r="D33" s="635" t="s">
        <v>28</v>
      </c>
      <c r="E33" s="142">
        <f>SUM(J52:J81)</f>
        <v>-16.73479638175764</v>
      </c>
      <c r="F33" s="143">
        <f>J82</f>
        <v>-0.50703757527301185</v>
      </c>
      <c r="G33" s="142">
        <f>E33+F33</f>
        <v>-17.24183395703065</v>
      </c>
    </row>
    <row r="34" spans="2:22" ht="20.25" customHeight="1">
      <c r="B34" s="798" t="s">
        <v>491</v>
      </c>
      <c r="C34" s="799"/>
      <c r="D34" s="635" t="s">
        <v>28</v>
      </c>
      <c r="E34" s="142">
        <f>SUM(K52:K81)</f>
        <v>0</v>
      </c>
      <c r="F34" s="143">
        <f>K82</f>
        <v>0</v>
      </c>
      <c r="G34" s="142">
        <f t="shared" ref="G34:G40" si="1">E34+F34</f>
        <v>0</v>
      </c>
    </row>
    <row r="35" spans="2:22" ht="20.25" customHeight="1">
      <c r="B35" s="798"/>
      <c r="C35" s="799"/>
      <c r="D35" s="635"/>
      <c r="E35" s="142">
        <f>SUM(L52:L81)</f>
        <v>0</v>
      </c>
      <c r="F35" s="143">
        <f>L82</f>
        <v>0</v>
      </c>
      <c r="G35" s="142">
        <f t="shared" si="1"/>
        <v>0</v>
      </c>
    </row>
    <row r="36" spans="2:22" ht="20.25" customHeight="1">
      <c r="B36" s="798"/>
      <c r="C36" s="799"/>
      <c r="D36" s="635"/>
      <c r="E36" s="142">
        <f>SUM(M52:M81)</f>
        <v>0</v>
      </c>
      <c r="F36" s="143">
        <f>M82</f>
        <v>0</v>
      </c>
      <c r="G36" s="142">
        <f t="shared" si="1"/>
        <v>0</v>
      </c>
    </row>
    <row r="37" spans="2:22" ht="20.25" customHeight="1">
      <c r="B37" s="798"/>
      <c r="C37" s="799"/>
      <c r="D37" s="635"/>
      <c r="E37" s="142">
        <f>SUM(N52:N81)</f>
        <v>0</v>
      </c>
      <c r="F37" s="143">
        <f>N82</f>
        <v>0</v>
      </c>
      <c r="G37" s="142">
        <f t="shared" si="1"/>
        <v>0</v>
      </c>
    </row>
    <row r="38" spans="2:22" ht="20.25" customHeight="1">
      <c r="B38" s="798"/>
      <c r="C38" s="799"/>
      <c r="D38" s="635"/>
      <c r="E38" s="142">
        <f>SUM(O52:O81)</f>
        <v>0</v>
      </c>
      <c r="F38" s="143">
        <f>O82</f>
        <v>0</v>
      </c>
      <c r="G38" s="142">
        <f t="shared" si="1"/>
        <v>0</v>
      </c>
    </row>
    <row r="39" spans="2:22" ht="20.25" customHeight="1">
      <c r="B39" s="798"/>
      <c r="C39" s="799"/>
      <c r="D39" s="635"/>
      <c r="E39" s="142">
        <f>SUM(P52:P81)</f>
        <v>0</v>
      </c>
      <c r="F39" s="143">
        <f>P82</f>
        <v>0</v>
      </c>
      <c r="G39" s="142">
        <f t="shared" si="1"/>
        <v>0</v>
      </c>
    </row>
    <row r="40" spans="2:22" ht="20.25" customHeight="1">
      <c r="B40" s="798"/>
      <c r="C40" s="799"/>
      <c r="D40" s="636"/>
      <c r="E40" s="144">
        <f>SUM(Q52:Q81)</f>
        <v>0</v>
      </c>
      <c r="F40" s="145">
        <f>Q82</f>
        <v>0</v>
      </c>
      <c r="G40" s="144">
        <f t="shared" si="1"/>
        <v>0</v>
      </c>
    </row>
    <row r="41" spans="2:22" s="8" customFormat="1" ht="21" customHeight="1">
      <c r="B41" s="801" t="s">
        <v>26</v>
      </c>
      <c r="C41" s="802"/>
      <c r="D41" s="139"/>
      <c r="E41" s="146">
        <f>SUM(E27:E40)</f>
        <v>3361402.2036754708</v>
      </c>
      <c r="F41" s="146">
        <f>SUM(F27:F40)</f>
        <v>83222.66439833281</v>
      </c>
      <c r="G41" s="146">
        <f>SUM(G27:G40)</f>
        <v>3444624.8680738034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4"/>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0" t="s">
        <v>616</v>
      </c>
      <c r="C46" s="800"/>
      <c r="D46" s="800"/>
      <c r="E46" s="800"/>
      <c r="F46" s="800"/>
      <c r="G46" s="800"/>
      <c r="H46" s="800"/>
      <c r="I46" s="800"/>
      <c r="J46" s="800"/>
      <c r="K46" s="800"/>
      <c r="L46" s="800"/>
      <c r="M46" s="614"/>
      <c r="N46" s="107"/>
      <c r="O46" s="107"/>
      <c r="P46" s="107"/>
      <c r="Q46" s="107"/>
      <c r="R46" s="107"/>
      <c r="T46" s="37"/>
      <c r="U46" s="19"/>
      <c r="V46" s="38"/>
    </row>
    <row r="47" spans="2:22" s="28" customFormat="1" ht="48" customHeight="1">
      <c r="B47" s="800" t="s">
        <v>567</v>
      </c>
      <c r="C47" s="800"/>
      <c r="D47" s="800"/>
      <c r="E47" s="800"/>
      <c r="F47" s="800"/>
      <c r="G47" s="800"/>
      <c r="H47" s="800"/>
      <c r="I47" s="800"/>
      <c r="J47" s="800"/>
      <c r="K47" s="800"/>
      <c r="L47" s="800"/>
      <c r="M47" s="614"/>
      <c r="N47" s="107"/>
      <c r="O47" s="107"/>
      <c r="P47" s="107"/>
      <c r="Q47" s="107"/>
      <c r="R47" s="107"/>
      <c r="T47" s="37"/>
      <c r="U47" s="19"/>
      <c r="V47" s="38"/>
    </row>
    <row r="48" spans="2:22" s="28" customFormat="1" ht="26.25" customHeight="1">
      <c r="B48" s="800" t="s">
        <v>625</v>
      </c>
      <c r="C48" s="800"/>
      <c r="D48" s="800"/>
      <c r="E48" s="800"/>
      <c r="F48" s="800"/>
      <c r="G48" s="800"/>
      <c r="H48" s="800"/>
      <c r="I48" s="800"/>
      <c r="J48" s="800"/>
      <c r="K48" s="800"/>
      <c r="L48" s="800"/>
      <c r="M48" s="614"/>
      <c r="N48" s="107"/>
      <c r="O48" s="107"/>
      <c r="P48" s="107"/>
      <c r="Q48" s="107"/>
      <c r="R48" s="107"/>
      <c r="T48" s="37"/>
      <c r="U48" s="19"/>
      <c r="V48" s="38"/>
    </row>
    <row r="49" spans="2:22" ht="15" customHeight="1">
      <c r="B49" s="610"/>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General Service &lt; 50 kW</v>
      </c>
      <c r="F50" s="137" t="str">
        <f>IF($B29&lt;&gt;"",$B29,"")</f>
        <v>General Service 50 - 4,999 kW</v>
      </c>
      <c r="G50" s="137" t="str">
        <f>IF($B30&lt;&gt;"",$B30,"")</f>
        <v>General Service 3,000 - 4,999 kW</v>
      </c>
      <c r="H50" s="137" t="str">
        <f>IF($B31&lt;&gt;"",$B31,"")</f>
        <v>Large Use - Regular</v>
      </c>
      <c r="I50" s="137" t="str">
        <f>IF($B32&lt;&gt;"",$B32,"")</f>
        <v>Large Use - 3TS</v>
      </c>
      <c r="J50" s="137" t="str">
        <f>IF($B33&lt;&gt;"",$B33,"")</f>
        <v>Large Use - Ford Annex</v>
      </c>
      <c r="K50" s="137" t="str">
        <f>IF($B34&lt;&gt;"",$B34,"")</f>
        <v>Other</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2"/>
      <c r="C51" s="573"/>
      <c r="D51" s="573" t="str">
        <f>D27</f>
        <v>kWh</v>
      </c>
      <c r="E51" s="573" t="str">
        <f>D28</f>
        <v>kWh</v>
      </c>
      <c r="F51" s="573" t="str">
        <f>D29</f>
        <v>kW</v>
      </c>
      <c r="G51" s="573" t="str">
        <f>D30</f>
        <v>kW</v>
      </c>
      <c r="H51" s="573" t="str">
        <f>D31</f>
        <v>kW</v>
      </c>
      <c r="I51" s="573" t="str">
        <f>D32</f>
        <v>kW</v>
      </c>
      <c r="J51" s="573" t="str">
        <f>D33</f>
        <v>kW</v>
      </c>
      <c r="K51" s="573" t="str">
        <f>D34</f>
        <v>kW</v>
      </c>
      <c r="L51" s="573">
        <f>D35</f>
        <v>0</v>
      </c>
      <c r="M51" s="573">
        <f>D36</f>
        <v>0</v>
      </c>
      <c r="N51" s="573">
        <f>D37</f>
        <v>0</v>
      </c>
      <c r="O51" s="573">
        <f>D38</f>
        <v>0</v>
      </c>
      <c r="P51" s="573">
        <f>D39</f>
        <v>0</v>
      </c>
      <c r="Q51" s="573">
        <f>D40</f>
        <v>0</v>
      </c>
      <c r="R51" s="574"/>
      <c r="U51" s="149"/>
    </row>
    <row r="52" spans="2:22" s="17" customFormat="1">
      <c r="B52" s="150" t="s">
        <v>143</v>
      </c>
      <c r="C52" s="151"/>
      <c r="D52" s="152">
        <f>'4.  2011-2014 LRAM'!Y131</f>
        <v>41771.705870157479</v>
      </c>
      <c r="E52" s="152">
        <f>'4.  2011-2014 LRAM'!Z131</f>
        <v>33751.592163349909</v>
      </c>
      <c r="F52" s="152">
        <f>'4.  2011-2014 LRAM'!AA131</f>
        <v>34829.066485677526</v>
      </c>
      <c r="G52" s="152">
        <f>'4.  2011-2014 LRAM'!AB131</f>
        <v>0</v>
      </c>
      <c r="H52" s="152">
        <f>'4.  2011-2014 LRAM'!AC131</f>
        <v>9035.1972860331971</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119387.56180521812</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2" t="s">
        <v>67</v>
      </c>
      <c r="C54" s="618"/>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81476.854867973772</v>
      </c>
      <c r="E55" s="158">
        <f>'4.  2011-2014 LRAM'!Z261</f>
        <v>51064.101250642794</v>
      </c>
      <c r="F55" s="158">
        <f>'4.  2011-2014 LRAM'!AA261</f>
        <v>84863.473537731508</v>
      </c>
      <c r="G55" s="158">
        <f>'4.  2011-2014 LRAM'!AB261</f>
        <v>94.198317832142891</v>
      </c>
      <c r="H55" s="158">
        <f>'4.  2011-2014 LRAM'!AC261</f>
        <v>16603.958744220938</v>
      </c>
      <c r="I55" s="158">
        <f>'4.  2011-2014 LRAM'!AD261</f>
        <v>36061.907419598923</v>
      </c>
      <c r="J55" s="158">
        <f>'4.  2011-2014 LRAM'!AE261</f>
        <v>-3.2643062327765411</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270161.22983176727</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2" t="s">
        <v>67</v>
      </c>
      <c r="C57" s="618"/>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135939.32581507252</v>
      </c>
      <c r="E58" s="158">
        <f>'4.  2011-2014 LRAM'!Z391</f>
        <v>62528.51389599339</v>
      </c>
      <c r="F58" s="158">
        <f>'4.  2011-2014 LRAM'!AA391</f>
        <v>169413.55426266778</v>
      </c>
      <c r="G58" s="158">
        <f>'4.  2011-2014 LRAM'!AB391</f>
        <v>94.008929395723001</v>
      </c>
      <c r="H58" s="158">
        <f>'4.  2011-2014 LRAM'!AC391</f>
        <v>29083.181134379651</v>
      </c>
      <c r="I58" s="158">
        <f>'4.  2011-2014 LRAM'!AD391</f>
        <v>63755.833561828673</v>
      </c>
      <c r="J58" s="158">
        <f>'4.  2011-2014 LRAM'!AE391</f>
        <v>-3.3040804319267143</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460811.11351890571</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2" t="s">
        <v>67</v>
      </c>
      <c r="C60" s="618"/>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213880.27021101047</v>
      </c>
      <c r="E61" s="158">
        <f>'4.  2011-2014 LRAM'!Z521</f>
        <v>79064.987094442564</v>
      </c>
      <c r="F61" s="158">
        <f>'4.  2011-2014 LRAM'!AA521</f>
        <v>253372.21110613269</v>
      </c>
      <c r="G61" s="158">
        <f>'4.  2011-2014 LRAM'!AB521</f>
        <v>272.28407513623984</v>
      </c>
      <c r="H61" s="158">
        <f>'4.  2011-2014 LRAM'!AC521</f>
        <v>34966.639889875965</v>
      </c>
      <c r="I61" s="158">
        <f>'4.  2011-2014 LRAM'!AD521</f>
        <v>69865.007342379817</v>
      </c>
      <c r="J61" s="158">
        <f>'4.  2011-2014 LRAM'!AE521</f>
        <v>-3.2238316574732901</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651418.17588732042</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2" t="s">
        <v>67</v>
      </c>
      <c r="C63" s="618"/>
      <c r="D63" s="162"/>
      <c r="E63" s="162"/>
      <c r="F63" s="162"/>
      <c r="G63" s="162"/>
      <c r="H63" s="162"/>
      <c r="I63" s="162"/>
      <c r="J63" s="162"/>
      <c r="K63" s="163"/>
      <c r="L63" s="163"/>
      <c r="M63" s="163"/>
      <c r="N63" s="163"/>
      <c r="O63" s="163"/>
      <c r="P63" s="163"/>
      <c r="Q63" s="163"/>
      <c r="R63" s="164"/>
      <c r="U63" s="161"/>
      <c r="V63" s="155"/>
    </row>
    <row r="64" spans="2:22" s="165" customFormat="1">
      <c r="B64" s="156" t="s">
        <v>94</v>
      </c>
      <c r="C64" s="532"/>
      <c r="D64" s="166">
        <f>'5.  2015-2020 LRAM'!Y204</f>
        <v>277475.22972765594</v>
      </c>
      <c r="E64" s="166">
        <f>'5.  2015-2020 LRAM'!Z204</f>
        <v>118097.90797533152</v>
      </c>
      <c r="F64" s="166">
        <f>'5.  2015-2020 LRAM'!AA204</f>
        <v>328245.59993568435</v>
      </c>
      <c r="G64" s="166">
        <f>'5.  2015-2020 LRAM'!AB204</f>
        <v>301.67870790898155</v>
      </c>
      <c r="H64" s="166">
        <f>'5.  2015-2020 LRAM'!AC204</f>
        <v>38548.827932275846</v>
      </c>
      <c r="I64" s="166">
        <f>'5.  2015-2020 LRAM'!AD204</f>
        <v>78612.604842819579</v>
      </c>
      <c r="J64" s="166">
        <f>'5.  2015-2020 LRAM'!AE204</f>
        <v>-3.3432220558759456</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841278.50589962036</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2" t="s">
        <v>67</v>
      </c>
      <c r="C66" s="618"/>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LRAM'!Y394</f>
        <v>333571.17620226409</v>
      </c>
      <c r="E67" s="158">
        <f>'5.  2015-2020 LRAM'!Z394</f>
        <v>130127.2798405884</v>
      </c>
      <c r="F67" s="158">
        <f>'5.  2015-2020 LRAM'!AA394</f>
        <v>422522.30514821975</v>
      </c>
      <c r="G67" s="158">
        <f>'5.  2015-2020 LRAM'!AB394</f>
        <v>360.40762784839075</v>
      </c>
      <c r="H67" s="158">
        <f>'5.  2015-2020 LRAM'!AC394</f>
        <v>38971.62931847712</v>
      </c>
      <c r="I67" s="158">
        <f>'5.  2015-2020 LRAM'!AD394</f>
        <v>92796.417951244031</v>
      </c>
      <c r="J67" s="158">
        <f>'5.  2015-2020 LRAM'!AE394</f>
        <v>-3.5993560037051515</v>
      </c>
      <c r="K67" s="158">
        <f>'5.  2015-2020 LRAM'!AF394</f>
        <v>0</v>
      </c>
      <c r="L67" s="158">
        <f>'5.  2015-2020 LRAM'!AG394</f>
        <v>0</v>
      </c>
      <c r="M67" s="158">
        <f>'5.  2015-2020 LRAM'!AH394</f>
        <v>0</v>
      </c>
      <c r="N67" s="158">
        <f>'5.  2015-2020 LRAM'!AI394</f>
        <v>0</v>
      </c>
      <c r="O67" s="158">
        <f>'5.  2015-2020 LRAM'!AJ394</f>
        <v>0</v>
      </c>
      <c r="P67" s="158">
        <f>'5.  2015-2020 LRAM'!AK394</f>
        <v>0</v>
      </c>
      <c r="Q67" s="158">
        <f>'5.  2015-2020 LRAM'!AL394</f>
        <v>0</v>
      </c>
      <c r="R67" s="159">
        <f>SUM(D67:Q67)</f>
        <v>1018345.6167326381</v>
      </c>
      <c r="U67" s="154"/>
      <c r="V67" s="155"/>
    </row>
    <row r="68" spans="2:22" s="165" customFormat="1">
      <c r="B68" s="156" t="s">
        <v>225</v>
      </c>
      <c r="C68" s="157"/>
      <c r="D68" s="158">
        <f>-'5.  2015-2020 LRAM'!Y395</f>
        <v>0</v>
      </c>
      <c r="E68" s="158">
        <f>-'5.  2015-2020 LRAM'!Z395</f>
        <v>0</v>
      </c>
      <c r="F68" s="158">
        <f>-'5.  2015-2020 LRAM'!AA395</f>
        <v>0</v>
      </c>
      <c r="G68" s="158">
        <f>-'5.  2015-2020 LRAM'!AB395</f>
        <v>0</v>
      </c>
      <c r="H68" s="158">
        <f>-'5.  2015-2020 LRAM'!AC395</f>
        <v>0</v>
      </c>
      <c r="I68" s="158">
        <f>-'5.  2015-2020 LRAM'!AD395</f>
        <v>0</v>
      </c>
      <c r="J68" s="158">
        <f>-'5.  2015-2020 LRAM'!AE395</f>
        <v>0</v>
      </c>
      <c r="K68" s="158">
        <f>-'5.  2015-2020 LRAM'!AF395</f>
        <v>0</v>
      </c>
      <c r="L68" s="158">
        <f>-'5.  2015-2020 LRAM'!AG395</f>
        <v>0</v>
      </c>
      <c r="M68" s="158">
        <f>-'5.  2015-2020 LRAM'!AH395</f>
        <v>0</v>
      </c>
      <c r="N68" s="158">
        <f>-'5.  2015-2020 LRAM'!AI395</f>
        <v>0</v>
      </c>
      <c r="O68" s="158">
        <f>-'5.  2015-2020 LRAM'!AJ395</f>
        <v>0</v>
      </c>
      <c r="P68" s="158">
        <f>-'5.  2015-2020 LRAM'!AK395</f>
        <v>0</v>
      </c>
      <c r="Q68" s="158">
        <f>-'5.  2015-2020 LRAM'!AL395</f>
        <v>0</v>
      </c>
      <c r="R68" s="159">
        <f>SUM(D68:Q68)</f>
        <v>0</v>
      </c>
      <c r="S68" s="160"/>
      <c r="U68" s="154"/>
      <c r="V68" s="155"/>
    </row>
    <row r="69" spans="2:22" s="138" customFormat="1">
      <c r="B69" s="622" t="s">
        <v>67</v>
      </c>
      <c r="C69" s="618"/>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2"/>
      <c r="D70" s="158">
        <f>'5.  2015-2020 LRAM'!Y578</f>
        <v>0</v>
      </c>
      <c r="E70" s="158">
        <f>'5.  2015-2020 LRAM'!Z578</f>
        <v>0</v>
      </c>
      <c r="F70" s="158">
        <f>'5.  2015-2020 LRAM'!AA578</f>
        <v>0</v>
      </c>
      <c r="G70" s="158">
        <f>'5.  2015-2020 LRAM'!AB578</f>
        <v>0</v>
      </c>
      <c r="H70" s="158">
        <f>'5.  2015-2020 LRAM'!AC578</f>
        <v>0</v>
      </c>
      <c r="I70" s="158">
        <f>'5.  2015-2020 LRAM'!AD578</f>
        <v>0</v>
      </c>
      <c r="J70" s="158">
        <f>'5.  2015-2020 LRAM'!AE578</f>
        <v>0</v>
      </c>
      <c r="K70" s="158">
        <f>'5.  2015-2020 LRAM'!AF578</f>
        <v>0</v>
      </c>
      <c r="L70" s="158">
        <f>'5.  2015-2020 LRAM'!AG578</f>
        <v>0</v>
      </c>
      <c r="M70" s="158">
        <f>'5.  2015-2020 LRAM'!AH578</f>
        <v>0</v>
      </c>
      <c r="N70" s="158">
        <f>'5.  2015-2020 LRAM'!AI578</f>
        <v>0</v>
      </c>
      <c r="O70" s="158">
        <f>'5.  2015-2020 LRAM'!AJ578</f>
        <v>0</v>
      </c>
      <c r="P70" s="158">
        <f>'5.  2015-2020 LRAM'!AK578</f>
        <v>0</v>
      </c>
      <c r="Q70" s="158">
        <f>'5.  2015-2020 LRAM'!AL578</f>
        <v>0</v>
      </c>
      <c r="R70" s="159">
        <f>SUM(D70:Q70)</f>
        <v>0</v>
      </c>
      <c r="U70" s="154"/>
      <c r="V70" s="155"/>
    </row>
    <row r="71" spans="2:22" s="165" customFormat="1" hidden="1">
      <c r="B71" s="156" t="s">
        <v>227</v>
      </c>
      <c r="C71" s="157"/>
      <c r="D71" s="158">
        <f>-'5.  2015-2020 LRAM'!Y579</f>
        <v>0</v>
      </c>
      <c r="E71" s="158">
        <f>-'5.  2015-2020 LRAM'!Z579</f>
        <v>0</v>
      </c>
      <c r="F71" s="158">
        <f>-'5.  2015-2020 LRAM'!AA579</f>
        <v>0</v>
      </c>
      <c r="G71" s="158">
        <f>-'5.  2015-2020 LRAM'!AB579</f>
        <v>0</v>
      </c>
      <c r="H71" s="158">
        <f>-'5.  2015-2020 LRAM'!AC579</f>
        <v>0</v>
      </c>
      <c r="I71" s="158">
        <f>-'5.  2015-2020 LRAM'!AD579</f>
        <v>0</v>
      </c>
      <c r="J71" s="158">
        <f>-'5.  2015-2020 LRAM'!AE579</f>
        <v>0</v>
      </c>
      <c r="K71" s="158">
        <f>-'5.  2015-2020 LRAM'!AF579</f>
        <v>0</v>
      </c>
      <c r="L71" s="158">
        <f>-'5.  2015-2020 LRAM'!AG579</f>
        <v>0</v>
      </c>
      <c r="M71" s="158">
        <f>-'5.  2015-2020 LRAM'!AH579</f>
        <v>0</v>
      </c>
      <c r="N71" s="158">
        <f>-'5.  2015-2020 LRAM'!AI579</f>
        <v>0</v>
      </c>
      <c r="O71" s="158">
        <f>-'5.  2015-2020 LRAM'!AJ579</f>
        <v>0</v>
      </c>
      <c r="P71" s="158">
        <f>-'5.  2015-2020 LRAM'!AK579</f>
        <v>0</v>
      </c>
      <c r="Q71" s="158">
        <f>-'5.  2015-2020 LRAM'!AL579</f>
        <v>0</v>
      </c>
      <c r="R71" s="159">
        <f>SUM(D71:Q71)</f>
        <v>0</v>
      </c>
      <c r="S71" s="160"/>
      <c r="U71" s="154"/>
      <c r="V71" s="155"/>
    </row>
    <row r="72" spans="2:22" s="138" customFormat="1" hidden="1">
      <c r="B72" s="622" t="s">
        <v>67</v>
      </c>
      <c r="C72" s="618"/>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2"/>
      <c r="D73" s="158">
        <f>'5.  2015-2020 LRAM'!Y762</f>
        <v>0</v>
      </c>
      <c r="E73" s="158">
        <f>'5.  2015-2020 LRAM'!Z762</f>
        <v>0</v>
      </c>
      <c r="F73" s="158">
        <f>'5.  2015-2020 LRAM'!AA762</f>
        <v>0</v>
      </c>
      <c r="G73" s="158">
        <f>'5.  2015-2020 LRAM'!AB762</f>
        <v>0</v>
      </c>
      <c r="H73" s="158">
        <f>'5.  2015-2020 LRAM'!AC762</f>
        <v>0</v>
      </c>
      <c r="I73" s="158">
        <f>'5.  2015-2020 LRAM'!AD762</f>
        <v>0</v>
      </c>
      <c r="J73" s="158">
        <f>'5.  2015-2020 LRAM'!AE762</f>
        <v>0</v>
      </c>
      <c r="K73" s="158">
        <f>'5.  2015-2020 LRAM'!AF762</f>
        <v>0</v>
      </c>
      <c r="L73" s="158">
        <f>'5.  2015-2020 LRAM'!AG762</f>
        <v>0</v>
      </c>
      <c r="M73" s="158">
        <f>'5.  2015-2020 LRAM'!AH762</f>
        <v>0</v>
      </c>
      <c r="N73" s="158">
        <f>'5.  2015-2020 LRAM'!AI762</f>
        <v>0</v>
      </c>
      <c r="O73" s="158">
        <f>'5.  2015-2020 LRAM'!AJ762</f>
        <v>0</v>
      </c>
      <c r="P73" s="158">
        <f>'5.  2015-2020 LRAM'!AK762</f>
        <v>0</v>
      </c>
      <c r="Q73" s="158">
        <f>'5.  2015-2020 LRAM'!AL762</f>
        <v>0</v>
      </c>
      <c r="R73" s="159">
        <f>SUM(D73:Q73)</f>
        <v>0</v>
      </c>
      <c r="U73" s="154"/>
      <c r="V73" s="155"/>
    </row>
    <row r="74" spans="2:22" s="165" customFormat="1" ht="16.5" hidden="1" customHeight="1">
      <c r="B74" s="156" t="s">
        <v>229</v>
      </c>
      <c r="C74" s="157"/>
      <c r="D74" s="158">
        <f>-'5.  2015-2020 LRAM'!Y763</f>
        <v>0</v>
      </c>
      <c r="E74" s="158">
        <f>-'5.  2015-2020 LRAM'!Z763</f>
        <v>0</v>
      </c>
      <c r="F74" s="158">
        <f>-'5.  2015-2020 LRAM'!AA763</f>
        <v>0</v>
      </c>
      <c r="G74" s="158">
        <f>-'5.  2015-2020 LRAM'!AB763</f>
        <v>0</v>
      </c>
      <c r="H74" s="158">
        <f>-'5.  2015-2020 LRAM'!AC763</f>
        <v>0</v>
      </c>
      <c r="I74" s="158">
        <f>-'5.  2015-2020 LRAM'!AD763</f>
        <v>0</v>
      </c>
      <c r="J74" s="158">
        <f>-'5.  2015-2020 LRAM'!AE763</f>
        <v>0</v>
      </c>
      <c r="K74" s="158">
        <f>-'5.  2015-2020 LRAM'!AF763</f>
        <v>0</v>
      </c>
      <c r="L74" s="158">
        <f>-'5.  2015-2020 LRAM'!AG763</f>
        <v>0</v>
      </c>
      <c r="M74" s="158">
        <f>-'5.  2015-2020 LRAM'!AH763</f>
        <v>0</v>
      </c>
      <c r="N74" s="158">
        <f>-'5.  2015-2020 LRAM'!AI763</f>
        <v>0</v>
      </c>
      <c r="O74" s="158">
        <f>-'5.  2015-2020 LRAM'!AJ763</f>
        <v>0</v>
      </c>
      <c r="P74" s="158">
        <f>-'5.  2015-2020 LRAM'!AK763</f>
        <v>0</v>
      </c>
      <c r="Q74" s="158">
        <f>-'5.  2015-2020 LRAM'!AL763</f>
        <v>0</v>
      </c>
      <c r="R74" s="159">
        <f>SUM(D74:Q74)</f>
        <v>0</v>
      </c>
      <c r="S74" s="160"/>
      <c r="U74" s="154"/>
      <c r="V74" s="155"/>
    </row>
    <row r="75" spans="2:22" s="138" customFormat="1" hidden="1">
      <c r="B75" s="622" t="s">
        <v>67</v>
      </c>
      <c r="C75" s="618"/>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LRAM'!Y946</f>
        <v>0</v>
      </c>
      <c r="E76" s="158">
        <f>'5.  2015-2020 LRAM'!Z946</f>
        <v>0</v>
      </c>
      <c r="F76" s="158">
        <f>'5.  2015-2020 LRAM'!AA946</f>
        <v>0</v>
      </c>
      <c r="G76" s="158">
        <f>'5.  2015-2020 LRAM'!AB946</f>
        <v>0</v>
      </c>
      <c r="H76" s="158">
        <f>'5.  2015-2020 LRAM'!AC946</f>
        <v>0</v>
      </c>
      <c r="I76" s="158">
        <f>'5.  2015-2020 LRAM'!AD946</f>
        <v>0</v>
      </c>
      <c r="J76" s="158">
        <f>'5.  2015-2020 LRAM'!AE946</f>
        <v>0</v>
      </c>
      <c r="K76" s="158">
        <f>'5.  2015-2020 LRAM'!AF946</f>
        <v>0</v>
      </c>
      <c r="L76" s="158">
        <f>'5.  2015-2020 LRAM'!AG946</f>
        <v>0</v>
      </c>
      <c r="M76" s="158">
        <f>'5.  2015-2020 LRAM'!AH946</f>
        <v>0</v>
      </c>
      <c r="N76" s="158">
        <f>'5.  2015-2020 LRAM'!AI946</f>
        <v>0</v>
      </c>
      <c r="O76" s="158">
        <f>'5.  2015-2020 LRAM'!AJ946</f>
        <v>0</v>
      </c>
      <c r="P76" s="158">
        <f>'5.  2015-2020 LRAM'!AK946</f>
        <v>0</v>
      </c>
      <c r="Q76" s="158">
        <f>'5.  2015-2020 LRAM'!AL946</f>
        <v>0</v>
      </c>
      <c r="R76" s="159">
        <f>SUM(D76:Q76)</f>
        <v>0</v>
      </c>
      <c r="U76" s="154"/>
      <c r="V76" s="155"/>
    </row>
    <row r="77" spans="2:22" s="165" customFormat="1" hidden="1">
      <c r="B77" s="156" t="s">
        <v>231</v>
      </c>
      <c r="C77" s="157"/>
      <c r="D77" s="158">
        <f>-'5.  2015-2020 LRAM'!Y947</f>
        <v>0</v>
      </c>
      <c r="E77" s="158">
        <f>-'5.  2015-2020 LRAM'!Z947</f>
        <v>0</v>
      </c>
      <c r="F77" s="158">
        <f>-'5.  2015-2020 LRAM'!AA947</f>
        <v>0</v>
      </c>
      <c r="G77" s="158">
        <f>-'5.  2015-2020 LRAM'!AB947</f>
        <v>0</v>
      </c>
      <c r="H77" s="158">
        <f>-'5.  2015-2020 LRAM'!AC947</f>
        <v>0</v>
      </c>
      <c r="I77" s="158">
        <f>-'5.  2015-2020 LRAM'!AD947</f>
        <v>0</v>
      </c>
      <c r="J77" s="158">
        <f>-'5.  2015-2020 LRAM'!AE947</f>
        <v>0</v>
      </c>
      <c r="K77" s="158">
        <f>-'5.  2015-2020 LRAM'!AF947</f>
        <v>0</v>
      </c>
      <c r="L77" s="158">
        <f>-'5.  2015-2020 LRAM'!AG947</f>
        <v>0</v>
      </c>
      <c r="M77" s="158">
        <f>-'5.  2015-2020 LRAM'!AH947</f>
        <v>0</v>
      </c>
      <c r="N77" s="158">
        <f>-'5.  2015-2020 LRAM'!AI947</f>
        <v>0</v>
      </c>
      <c r="O77" s="158">
        <f>-'5.  2015-2020 LRAM'!AJ947</f>
        <v>0</v>
      </c>
      <c r="P77" s="158">
        <f>-'5.  2015-2020 LRAM'!AK947</f>
        <v>0</v>
      </c>
      <c r="Q77" s="158">
        <f>-'5.  2015-2020 LRAM'!AL947</f>
        <v>0</v>
      </c>
      <c r="R77" s="159">
        <f>SUM(D77:Q77)</f>
        <v>0</v>
      </c>
      <c r="S77" s="160"/>
      <c r="U77" s="154"/>
      <c r="V77" s="155"/>
    </row>
    <row r="78" spans="2:22" s="138" customFormat="1" hidden="1">
      <c r="B78" s="622" t="s">
        <v>67</v>
      </c>
      <c r="C78" s="618"/>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2"/>
      <c r="D79" s="158">
        <f>'5.  2015-2020 LRAM'!Y1130</f>
        <v>0</v>
      </c>
      <c r="E79" s="158">
        <f>'5.  2015-2020 LRAM'!Z1130</f>
        <v>0</v>
      </c>
      <c r="F79" s="158">
        <f>'5.  2015-2020 LRAM'!AA1130</f>
        <v>0</v>
      </c>
      <c r="G79" s="158">
        <f>'5.  2015-2020 LRAM'!AB1130</f>
        <v>0</v>
      </c>
      <c r="H79" s="158">
        <f>'5.  2015-2020 LRAM'!AC1130</f>
        <v>0</v>
      </c>
      <c r="I79" s="158">
        <f>'5.  2015-2020 LRAM'!AD1130</f>
        <v>0</v>
      </c>
      <c r="J79" s="158">
        <f>'5.  2015-2020 LRAM'!AE1130</f>
        <v>0</v>
      </c>
      <c r="K79" s="158">
        <f>'5.  2015-2020 LRAM'!AF1130</f>
        <v>0</v>
      </c>
      <c r="L79" s="158">
        <f>'5.  2015-2020 LRAM'!AG1130</f>
        <v>0</v>
      </c>
      <c r="M79" s="158">
        <f>'5.  2015-2020 LRAM'!AH1130</f>
        <v>0</v>
      </c>
      <c r="N79" s="158">
        <f>'5.  2015-2020 LRAM'!AI1130</f>
        <v>0</v>
      </c>
      <c r="O79" s="158">
        <f>'5.  2015-2020 LRAM'!AJ1130</f>
        <v>0</v>
      </c>
      <c r="P79" s="158">
        <f>'5.  2015-2020 LRAM'!AK1130</f>
        <v>0</v>
      </c>
      <c r="Q79" s="158">
        <f>'5.  2015-2020 LRAM'!AL1130</f>
        <v>0</v>
      </c>
      <c r="R79" s="159">
        <f>SUM(D79:Q79)</f>
        <v>0</v>
      </c>
      <c r="U79" s="154"/>
      <c r="V79" s="155"/>
    </row>
    <row r="80" spans="2:22" s="165" customFormat="1" hidden="1">
      <c r="B80" s="156" t="s">
        <v>233</v>
      </c>
      <c r="C80" s="157"/>
      <c r="D80" s="158">
        <f>-'5.  2015-2020 LRAM'!Y1131</f>
        <v>0</v>
      </c>
      <c r="E80" s="158">
        <f>-'5.  2015-2020 LRAM'!Z1131</f>
        <v>0</v>
      </c>
      <c r="F80" s="158">
        <f>-'5.  2015-2020 LRAM'!AA1131</f>
        <v>0</v>
      </c>
      <c r="G80" s="158">
        <f>-'5.  2015-2020 LRAM'!AB1131</f>
        <v>0</v>
      </c>
      <c r="H80" s="158">
        <f>-'5.  2015-2020 LRAM'!AC1131</f>
        <v>0</v>
      </c>
      <c r="I80" s="158">
        <f>-'5.  2015-2020 LRAM'!AD1131</f>
        <v>0</v>
      </c>
      <c r="J80" s="158">
        <f>-'5.  2015-2020 LRAM'!AE1131</f>
        <v>0</v>
      </c>
      <c r="K80" s="158">
        <f>-'5.  2015-2020 LRAM'!AF1131</f>
        <v>0</v>
      </c>
      <c r="L80" s="158">
        <f>-'5.  2015-2020 LRAM'!AG1131</f>
        <v>0</v>
      </c>
      <c r="M80" s="158">
        <f>-'5.  2015-2020 LRAM'!AH1131</f>
        <v>0</v>
      </c>
      <c r="N80" s="158">
        <f>-'5.  2015-2020 LRAM'!AI1131</f>
        <v>0</v>
      </c>
      <c r="O80" s="158">
        <f>-'5.  2015-2020 LRAM'!AJ1131</f>
        <v>0</v>
      </c>
      <c r="P80" s="158">
        <f>-'5.  2015-2020 LRAM'!AK1131</f>
        <v>0</v>
      </c>
      <c r="Q80" s="158">
        <f>-'5.  2015-2020 LRAM'!AL1131</f>
        <v>0</v>
      </c>
      <c r="R80" s="159">
        <f>SUM(D80:Q80)</f>
        <v>0</v>
      </c>
      <c r="S80" s="160"/>
      <c r="U80" s="154"/>
      <c r="V80" s="155"/>
    </row>
    <row r="81" spans="2:22" s="138" customFormat="1" hidden="1">
      <c r="B81" s="622" t="s">
        <v>67</v>
      </c>
      <c r="C81" s="618"/>
      <c r="D81" s="162"/>
      <c r="E81" s="162"/>
      <c r="F81" s="162"/>
      <c r="G81" s="162"/>
      <c r="H81" s="162"/>
      <c r="I81" s="162"/>
      <c r="J81" s="162"/>
      <c r="K81" s="163"/>
      <c r="L81" s="163"/>
      <c r="M81" s="163"/>
      <c r="N81" s="163"/>
      <c r="O81" s="163"/>
      <c r="P81" s="163"/>
      <c r="Q81" s="163"/>
      <c r="R81" s="164"/>
      <c r="U81" s="161"/>
      <c r="V81" s="155"/>
    </row>
    <row r="82" spans="2:22" s="17" customFormat="1" ht="20.25" customHeight="1">
      <c r="B82" s="619" t="s">
        <v>43</v>
      </c>
      <c r="C82" s="618"/>
      <c r="D82" s="676">
        <f>'6.  Carrying Charges'!I102</f>
        <v>26422.552590684849</v>
      </c>
      <c r="E82" s="676">
        <f>'6.  Carrying Charges'!J102</f>
        <v>13184.410697838774</v>
      </c>
      <c r="F82" s="676">
        <f>'6.  Carrying Charges'!K102</f>
        <v>30033.715321137566</v>
      </c>
      <c r="G82" s="676">
        <f>'6.  Carrying Charges'!L102</f>
        <v>24.490424452850949</v>
      </c>
      <c r="H82" s="676">
        <f>'6.  Carrying Charges'!M102</f>
        <v>4792.3715166629636</v>
      </c>
      <c r="I82" s="676">
        <f>'6.  Carrying Charges'!N102</f>
        <v>8765.6308851310805</v>
      </c>
      <c r="J82" s="676">
        <f>'6.  Carrying Charges'!O102</f>
        <v>-0.50703757527301185</v>
      </c>
      <c r="K82" s="676">
        <f>'6.  Carrying Charges'!P102</f>
        <v>0</v>
      </c>
      <c r="L82" s="676">
        <f>'6.  Carrying Charges'!Q102</f>
        <v>0</v>
      </c>
      <c r="M82" s="676">
        <f>'6.  Carrying Charges'!R102</f>
        <v>0</v>
      </c>
      <c r="N82" s="676">
        <f>'6.  Carrying Charges'!S102</f>
        <v>0</v>
      </c>
      <c r="O82" s="676">
        <f>'6.  Carrying Charges'!T102</f>
        <v>0</v>
      </c>
      <c r="P82" s="676">
        <f>'6.  Carrying Charges'!U102</f>
        <v>0</v>
      </c>
      <c r="Q82" s="676">
        <f>'6.  Carrying Charges'!V102</f>
        <v>0</v>
      </c>
      <c r="R82" s="677">
        <f>SUM(D82:Q82)</f>
        <v>83222.66439833281</v>
      </c>
      <c r="U82" s="154"/>
      <c r="V82" s="155"/>
    </row>
    <row r="83" spans="2:22" s="165" customFormat="1" ht="21.75" customHeight="1">
      <c r="B83" s="620" t="s">
        <v>241</v>
      </c>
      <c r="C83" s="621"/>
      <c r="D83" s="620">
        <f>SUM(D52:D69)+D82</f>
        <v>1110537.1152848192</v>
      </c>
      <c r="E83" s="620">
        <f t="shared" ref="E83:Q83" si="2">SUM(E52:E69)+E82</f>
        <v>487818.79291818733</v>
      </c>
      <c r="F83" s="620">
        <f t="shared" si="2"/>
        <v>1323279.9257972513</v>
      </c>
      <c r="G83" s="620">
        <f t="shared" si="2"/>
        <v>1147.0680825743289</v>
      </c>
      <c r="H83" s="620">
        <f t="shared" si="2"/>
        <v>172001.80582192566</v>
      </c>
      <c r="I83" s="620">
        <f t="shared" si="2"/>
        <v>349857.40200300212</v>
      </c>
      <c r="J83" s="620">
        <f t="shared" si="2"/>
        <v>-17.24183395703065</v>
      </c>
      <c r="K83" s="620">
        <f t="shared" si="2"/>
        <v>0</v>
      </c>
      <c r="L83" s="620">
        <f t="shared" si="2"/>
        <v>0</v>
      </c>
      <c r="M83" s="620">
        <f t="shared" si="2"/>
        <v>0</v>
      </c>
      <c r="N83" s="620">
        <f t="shared" si="2"/>
        <v>0</v>
      </c>
      <c r="O83" s="620">
        <f t="shared" si="2"/>
        <v>0</v>
      </c>
      <c r="P83" s="620">
        <f t="shared" si="2"/>
        <v>0</v>
      </c>
      <c r="Q83" s="620">
        <f t="shared" si="2"/>
        <v>0</v>
      </c>
      <c r="R83" s="620">
        <f>SUM(R52:R69)+R82</f>
        <v>3444624.8680738029</v>
      </c>
      <c r="U83" s="154"/>
      <c r="V83" s="155"/>
    </row>
    <row r="84" spans="2:22" ht="20.25" customHeight="1">
      <c r="B84" s="455" t="s">
        <v>537</v>
      </c>
      <c r="C84" s="599"/>
      <c r="D84" s="598"/>
      <c r="E84" s="598"/>
      <c r="F84" s="598"/>
      <c r="G84" s="598"/>
      <c r="H84" s="598"/>
      <c r="I84" s="598"/>
      <c r="J84" s="598"/>
      <c r="K84" s="598"/>
      <c r="L84" s="598"/>
      <c r="M84" s="598"/>
      <c r="N84" s="598"/>
      <c r="O84" s="598"/>
      <c r="P84" s="598"/>
      <c r="Q84" s="598"/>
      <c r="R84" s="598"/>
      <c r="V84" s="13"/>
    </row>
    <row r="85" spans="2:22" ht="20.25" customHeight="1">
      <c r="B85" s="617"/>
      <c r="C85" s="68"/>
      <c r="E85" s="9"/>
      <c r="V85" s="13"/>
    </row>
    <row r="86" spans="2:22" ht="15">
      <c r="E86" s="9"/>
    </row>
    <row r="87" spans="2:22" ht="21" hidden="1" customHeight="1">
      <c r="B87" s="120" t="s">
        <v>538</v>
      </c>
      <c r="F87" s="586"/>
    </row>
    <row r="88" spans="2:22" s="546" customFormat="1" ht="27.75" hidden="1" customHeight="1">
      <c r="B88" s="567" t="s">
        <v>558</v>
      </c>
      <c r="C88" s="563"/>
      <c r="D88" s="563"/>
      <c r="E88" s="570"/>
      <c r="F88" s="563"/>
      <c r="G88" s="563"/>
      <c r="H88" s="563"/>
      <c r="I88" s="563"/>
      <c r="J88" s="563"/>
      <c r="T88" s="547"/>
      <c r="U88" s="547"/>
    </row>
    <row r="89" spans="2:22" ht="11.25" hidden="1" customHeight="1">
      <c r="B89" s="112"/>
    </row>
    <row r="90" spans="2:22" s="559" customFormat="1" ht="25.5" hidden="1" customHeight="1">
      <c r="B90" s="561"/>
      <c r="C90" s="557">
        <v>2011</v>
      </c>
      <c r="D90" s="557">
        <v>2012</v>
      </c>
      <c r="E90" s="557">
        <v>2013</v>
      </c>
      <c r="F90" s="557">
        <v>2014</v>
      </c>
      <c r="G90" s="557">
        <v>2015</v>
      </c>
      <c r="H90" s="557">
        <v>2016</v>
      </c>
      <c r="I90" s="557">
        <v>2017</v>
      </c>
      <c r="J90" s="557">
        <v>2018</v>
      </c>
      <c r="K90" s="557">
        <v>2019</v>
      </c>
      <c r="L90" s="557">
        <v>2020</v>
      </c>
      <c r="M90" s="558" t="s">
        <v>26</v>
      </c>
      <c r="T90" s="560"/>
      <c r="U90" s="560"/>
    </row>
    <row r="91" spans="2:22" s="92" customFormat="1" ht="23.25" hidden="1" customHeight="1">
      <c r="B91" s="200">
        <v>2011</v>
      </c>
      <c r="C91" s="552">
        <f>'4.  2011-2014 LRAM'!AM131</f>
        <v>119387.56180521812</v>
      </c>
      <c r="D91" s="553">
        <f>SUM('4.  2011-2014 LRAM'!Y259:AL259)</f>
        <v>119232.79518124003</v>
      </c>
      <c r="E91" s="553">
        <f>SUM('4.  2011-2014 LRAM'!Y388:AL388)</f>
        <v>119859.13696879664</v>
      </c>
      <c r="F91" s="554">
        <f>SUM('4.  2011-2014 LRAM'!Y517:AL517)</f>
        <v>107208.75622188568</v>
      </c>
      <c r="G91" s="554">
        <f>SUM('5.  2015-2020 LRAM'!Y199:AL199)</f>
        <v>106186.54801734291</v>
      </c>
      <c r="H91" s="553">
        <f>SUM('5.  2015-2020 LRAM'!Y388:AL388)</f>
        <v>97050.541138400309</v>
      </c>
      <c r="I91" s="554">
        <f>SUM('5.  2015-2020 LRAM'!Y571:AL571)</f>
        <v>0</v>
      </c>
      <c r="J91" s="553">
        <f>SUM('5.  2015-2020 LRAM'!Y754:AL754)</f>
        <v>0</v>
      </c>
      <c r="K91" s="553">
        <f>SUM('5.  2015-2020 LRAM'!Y937:AL937)</f>
        <v>0</v>
      </c>
      <c r="L91" s="553">
        <f>SUM('5.  2015-2020 LRAM'!Y1120:AL1120)</f>
        <v>0</v>
      </c>
      <c r="M91" s="553">
        <f>SUM(C91:L91)</f>
        <v>668925.33933288371</v>
      </c>
      <c r="T91" s="199"/>
      <c r="U91" s="199"/>
    </row>
    <row r="92" spans="2:22" s="92" customFormat="1" ht="23.25" hidden="1" customHeight="1">
      <c r="B92" s="200">
        <v>2012</v>
      </c>
      <c r="C92" s="555"/>
      <c r="D92" s="554">
        <f>SUM('4.  2011-2014 LRAM'!Y260:AL260)</f>
        <v>150928.43465052728</v>
      </c>
      <c r="E92" s="553">
        <f>SUM('4.  2011-2014 LRAM'!Y389:AL389)</f>
        <v>152365.80814264106</v>
      </c>
      <c r="F92" s="554">
        <f>SUM('4.  2011-2014 LRAM'!Y518:AL518)</f>
        <v>153603.48772285797</v>
      </c>
      <c r="G92" s="554">
        <f>SUM('5.  2015-2020 LRAM'!Y200:AL200)</f>
        <v>153496.14037578512</v>
      </c>
      <c r="H92" s="553">
        <f>SUM('5.  2015-2020 LRAM'!Y389:AL389)</f>
        <v>145341.49544539361</v>
      </c>
      <c r="I92" s="554">
        <f>SUM('5.  2015-2020 LRAM'!Y572:AL572)</f>
        <v>0</v>
      </c>
      <c r="J92" s="553">
        <f>SUM('5.  2015-2020 LRAM'!Y755:AL755)</f>
        <v>0</v>
      </c>
      <c r="K92" s="553">
        <f>SUM('5.  2015-2020 LRAM'!Y938:AL938)</f>
        <v>0</v>
      </c>
      <c r="L92" s="553">
        <f>SUM('5.  2015-2020 LRAM'!Y1121:AL1121)</f>
        <v>0</v>
      </c>
      <c r="M92" s="553">
        <f>SUM(D92:L92)</f>
        <v>755735.36633720505</v>
      </c>
      <c r="T92" s="199"/>
      <c r="U92" s="199"/>
    </row>
    <row r="93" spans="2:22" s="92" customFormat="1" ht="23.25" hidden="1" customHeight="1">
      <c r="B93" s="200">
        <v>2013</v>
      </c>
      <c r="C93" s="556"/>
      <c r="D93" s="556"/>
      <c r="E93" s="554">
        <f>SUM('4.  2011-2014 LRAM'!Y390:AL390)</f>
        <v>188586.16840746807</v>
      </c>
      <c r="F93" s="554">
        <f>SUM('4.  2011-2014 LRAM'!Y519:AL519)</f>
        <v>188809.22266594355</v>
      </c>
      <c r="G93" s="554">
        <f>SUM('5.  2015-2020 LRAM'!Y201:AL201)</f>
        <v>189115.22630540744</v>
      </c>
      <c r="H93" s="553">
        <f>SUM('5.  2015-2020 LRAM'!Y390:AL390)</f>
        <v>177257.78239911835</v>
      </c>
      <c r="I93" s="554">
        <f>SUM('5.  2015-2020 LRAM'!Y573:AL573)</f>
        <v>0</v>
      </c>
      <c r="J93" s="553">
        <f>SUM('5.  2015-2020 LRAM'!Y756:AL756)</f>
        <v>0</v>
      </c>
      <c r="K93" s="553">
        <f>SUM('5.  2015-2020 LRAM'!Y939:AL939)</f>
        <v>0</v>
      </c>
      <c r="L93" s="553">
        <f>SUM('5.  2015-2020 LRAM'!Y1122:AL1122)</f>
        <v>0</v>
      </c>
      <c r="M93" s="553">
        <f>SUM(C93:L93)</f>
        <v>743768.39977793745</v>
      </c>
      <c r="T93" s="199"/>
      <c r="U93" s="199"/>
    </row>
    <row r="94" spans="2:22" s="92" customFormat="1" ht="23.25" hidden="1" customHeight="1">
      <c r="B94" s="200">
        <v>2014</v>
      </c>
      <c r="C94" s="556"/>
      <c r="D94" s="556"/>
      <c r="E94" s="556"/>
      <c r="F94" s="554">
        <f>SUM('4.  2011-2014 LRAM'!Y520:AL520)</f>
        <v>201796.70927663308</v>
      </c>
      <c r="G94" s="554">
        <f>SUM('5.  2015-2020 LRAM'!Y202:AL202)</f>
        <v>196224.80662844243</v>
      </c>
      <c r="H94" s="553">
        <f>SUM('5.  2015-2020 LRAM'!Y391:AL391)</f>
        <v>177799.12331264251</v>
      </c>
      <c r="I94" s="554">
        <f>SUM('5.  2015-2020 LRAM'!Y574:AL574)</f>
        <v>0</v>
      </c>
      <c r="J94" s="553">
        <f>SUM('5.  2015-2020 LRAM'!Y757:AL757)</f>
        <v>0</v>
      </c>
      <c r="K94" s="553">
        <f>SUM('5.  2015-2020 LRAM'!Y940:AL940)</f>
        <v>0</v>
      </c>
      <c r="L94" s="553">
        <f>SUM('5.  2015-2020 LRAM'!Y1123:AL1123)</f>
        <v>0</v>
      </c>
      <c r="M94" s="553">
        <f>SUM(F94:L94)</f>
        <v>575820.63921771804</v>
      </c>
      <c r="T94" s="199"/>
      <c r="U94" s="199"/>
    </row>
    <row r="95" spans="2:22" s="92" customFormat="1" ht="23.25" hidden="1" customHeight="1">
      <c r="B95" s="200">
        <v>2015</v>
      </c>
      <c r="C95" s="556"/>
      <c r="D95" s="556"/>
      <c r="E95" s="556"/>
      <c r="F95" s="556"/>
      <c r="G95" s="554">
        <f>SUM('5.  2015-2020 LRAM'!Y203:AL203)</f>
        <v>196255.78457264244</v>
      </c>
      <c r="H95" s="553">
        <f>SUM('5.  2015-2020 LRAM'!Y392:AL392)</f>
        <v>186327.61906085259</v>
      </c>
      <c r="I95" s="554">
        <f>SUM('5.  2015-2020 LRAM'!Y575:AL575)</f>
        <v>0</v>
      </c>
      <c r="J95" s="553">
        <f>SUM('5.  2015-2020 LRAM'!Y758:AL758)</f>
        <v>0</v>
      </c>
      <c r="K95" s="553">
        <f>SUM('5.  2015-2020 LRAM'!Y941:AL941)</f>
        <v>0</v>
      </c>
      <c r="L95" s="553">
        <f>SUM('5.  2015-2020 LRAM'!Y1124:AL1124)</f>
        <v>0</v>
      </c>
      <c r="M95" s="553">
        <f>SUM(G95:L95)</f>
        <v>382583.40363349504</v>
      </c>
      <c r="T95" s="199"/>
      <c r="U95" s="199"/>
    </row>
    <row r="96" spans="2:22" s="92" customFormat="1" ht="23.25" hidden="1" customHeight="1">
      <c r="B96" s="200">
        <v>2016</v>
      </c>
      <c r="C96" s="556"/>
      <c r="D96" s="556"/>
      <c r="E96" s="556"/>
      <c r="F96" s="556"/>
      <c r="G96" s="556"/>
      <c r="H96" s="553">
        <f>SUM('5.  2015-2020 LRAM'!Y393:AL393)</f>
        <v>234569.0553762308</v>
      </c>
      <c r="I96" s="554">
        <f>SUM('5.  2015-2020 LRAM'!Y576:AL576)</f>
        <v>0</v>
      </c>
      <c r="J96" s="553">
        <f>SUM('5.  2015-2020 LRAM'!Y759:AL759)</f>
        <v>0</v>
      </c>
      <c r="K96" s="553">
        <f>SUM('5.  2015-2020 LRAM'!Y942:AL942)</f>
        <v>0</v>
      </c>
      <c r="L96" s="553">
        <f>SUM('5.  2015-2020 LRAM'!Y1125:AL1125)</f>
        <v>0</v>
      </c>
      <c r="M96" s="553">
        <f>SUM(H96:L96)</f>
        <v>234569.0553762308</v>
      </c>
      <c r="T96" s="199"/>
      <c r="U96" s="199"/>
    </row>
    <row r="97" spans="2:21" s="92" customFormat="1" ht="23.25" hidden="1" customHeight="1">
      <c r="B97" s="200">
        <v>2017</v>
      </c>
      <c r="C97" s="556"/>
      <c r="D97" s="556"/>
      <c r="E97" s="556"/>
      <c r="F97" s="556"/>
      <c r="G97" s="556"/>
      <c r="H97" s="556"/>
      <c r="I97" s="553">
        <f>SUM('5.  2015-2020 LRAM'!Y577:AL577)</f>
        <v>0</v>
      </c>
      <c r="J97" s="553">
        <f>SUM('5.  2015-2020 LRAM'!Y760:AL760)</f>
        <v>0</v>
      </c>
      <c r="K97" s="553">
        <f>SUM('5.  2015-2020 LRAM'!Y943:AL943)</f>
        <v>0</v>
      </c>
      <c r="L97" s="553">
        <f>SUM('5.  2015-2020 LRAM'!Y1126:AL1126)</f>
        <v>0</v>
      </c>
      <c r="M97" s="553">
        <f>SUM(I97:L97)</f>
        <v>0</v>
      </c>
      <c r="T97" s="199"/>
      <c r="U97" s="199"/>
    </row>
    <row r="98" spans="2:21" s="92" customFormat="1" ht="23.25" hidden="1" customHeight="1">
      <c r="B98" s="200">
        <v>2018</v>
      </c>
      <c r="C98" s="556"/>
      <c r="D98" s="556"/>
      <c r="E98" s="556"/>
      <c r="F98" s="556"/>
      <c r="G98" s="556"/>
      <c r="H98" s="556"/>
      <c r="I98" s="556"/>
      <c r="J98" s="553">
        <f>SUM('5.  2015-2020 LRAM'!Y761:AL761)</f>
        <v>0</v>
      </c>
      <c r="K98" s="553">
        <f>SUM('5.  2015-2020 LRAM'!Y944:AL944)</f>
        <v>0</v>
      </c>
      <c r="L98" s="553">
        <f>SUM('5.  2015-2020 LRAM'!Y1127:AL1127)</f>
        <v>0</v>
      </c>
      <c r="M98" s="553">
        <f>SUM(J98:L98)</f>
        <v>0</v>
      </c>
      <c r="T98" s="199"/>
      <c r="U98" s="199"/>
    </row>
    <row r="99" spans="2:21" s="92" customFormat="1" ht="23.25" hidden="1" customHeight="1">
      <c r="B99" s="200">
        <v>2019</v>
      </c>
      <c r="C99" s="556"/>
      <c r="D99" s="556"/>
      <c r="E99" s="556"/>
      <c r="F99" s="556"/>
      <c r="G99" s="556"/>
      <c r="H99" s="556"/>
      <c r="I99" s="556"/>
      <c r="J99" s="556"/>
      <c r="K99" s="553">
        <f>SUM('5.  2015-2020 LRAM'!Y945:AL945)</f>
        <v>0</v>
      </c>
      <c r="L99" s="553">
        <f>SUM('5.  2015-2020 LRAM'!Y1128:AL1128)</f>
        <v>0</v>
      </c>
      <c r="M99" s="553">
        <f>SUM(K99:L99)</f>
        <v>0</v>
      </c>
      <c r="T99" s="199"/>
      <c r="U99" s="199"/>
    </row>
    <row r="100" spans="2:21" s="92" customFormat="1" ht="23.25" hidden="1" customHeight="1">
      <c r="B100" s="200">
        <v>2020</v>
      </c>
      <c r="C100" s="556"/>
      <c r="D100" s="556"/>
      <c r="E100" s="556"/>
      <c r="F100" s="556"/>
      <c r="G100" s="556"/>
      <c r="H100" s="556"/>
      <c r="I100" s="556"/>
      <c r="J100" s="556"/>
      <c r="K100" s="556"/>
      <c r="L100" s="555">
        <f>SUM('5.  2015-2020 LRAM'!Y1129:AL1129)</f>
        <v>0</v>
      </c>
      <c r="M100" s="555">
        <f>L100</f>
        <v>0</v>
      </c>
      <c r="T100" s="199"/>
      <c r="U100" s="199"/>
    </row>
    <row r="101" spans="2:21" s="198" customFormat="1" ht="24" hidden="1" customHeight="1">
      <c r="B101" s="568" t="s">
        <v>520</v>
      </c>
      <c r="C101" s="552">
        <f>C91</f>
        <v>119387.56180521812</v>
      </c>
      <c r="D101" s="553">
        <f>D91+D92</f>
        <v>270161.22983176733</v>
      </c>
      <c r="E101" s="553">
        <f>E91+E92+E93</f>
        <v>460811.11351890577</v>
      </c>
      <c r="F101" s="553">
        <f>F91+F92+F93+F94</f>
        <v>651418.17588732031</v>
      </c>
      <c r="G101" s="553">
        <f>G91+G92+G93+G94+G95</f>
        <v>841278.50589962036</v>
      </c>
      <c r="H101" s="553">
        <f>H91+H92+H93+H94+H95+H96</f>
        <v>1018345.6167326381</v>
      </c>
      <c r="I101" s="553">
        <f>I91+I92+I93+I94+I95+I96+I97</f>
        <v>0</v>
      </c>
      <c r="J101" s="553">
        <f>J91+J92+J93+J94+J95+J96+J97+J98</f>
        <v>0</v>
      </c>
      <c r="K101" s="553">
        <f>K91+K92+K93+K94+K95+K96+K97+K98+K99</f>
        <v>0</v>
      </c>
      <c r="L101" s="553">
        <f>SUM(L91:L100)</f>
        <v>0</v>
      </c>
      <c r="M101" s="553">
        <f>SUM(M91:M100)</f>
        <v>3361402.2036754698</v>
      </c>
      <c r="T101" s="201"/>
      <c r="U101" s="201"/>
    </row>
    <row r="102" spans="2:21" s="27" customFormat="1" ht="24.75" hidden="1" customHeight="1">
      <c r="B102" s="569" t="s">
        <v>519</v>
      </c>
      <c r="C102" s="551">
        <f>'4.  2011-2014 LRAM'!AM132</f>
        <v>0</v>
      </c>
      <c r="D102" s="551">
        <f>'4.  2011-2014 LRAM'!AM262</f>
        <v>0</v>
      </c>
      <c r="E102" s="551">
        <f>'4.  2011-2014 LRAM'!AM392</f>
        <v>0</v>
      </c>
      <c r="F102" s="551">
        <f>'4.  2011-2014 LRAM'!AM522</f>
        <v>0</v>
      </c>
      <c r="G102" s="551">
        <f>'5.  2015-2020 LRAM'!AM205</f>
        <v>0</v>
      </c>
      <c r="H102" s="551">
        <f>'5.  2015-2020 LRAM'!AM395</f>
        <v>0</v>
      </c>
      <c r="I102" s="551">
        <f>'5.  2015-2020 LRAM'!AM579</f>
        <v>0</v>
      </c>
      <c r="J102" s="551">
        <f>'5.  2015-2020 LRAM'!AM763</f>
        <v>0</v>
      </c>
      <c r="K102" s="551">
        <f>'5.  2015-2020 LRAM'!AM947</f>
        <v>0</v>
      </c>
      <c r="L102" s="551">
        <f>'5.  2015-2020 LRAM'!AM1131</f>
        <v>0</v>
      </c>
      <c r="M102" s="553">
        <f>SUM(C102:L102)</f>
        <v>0</v>
      </c>
      <c r="T102" s="91"/>
      <c r="U102" s="91"/>
    </row>
    <row r="103" spans="2:21" ht="24.75" hidden="1" customHeight="1">
      <c r="B103" s="569" t="s">
        <v>43</v>
      </c>
      <c r="C103" s="551">
        <f>'6.  Carrying Charges'!W27</f>
        <v>804.37369766265692</v>
      </c>
      <c r="D103" s="551">
        <f>'6.  Carrying Charges'!W42</f>
        <v>4379.582142190895</v>
      </c>
      <c r="E103" s="551">
        <f>'6.  Carrying Charges'!W57</f>
        <v>13210.664256588207</v>
      </c>
      <c r="F103" s="551">
        <f>'6.  Carrying Charges'!W72</f>
        <v>30099.88482242063</v>
      </c>
      <c r="G103" s="551">
        <f>'6.  Carrying Charges'!W87</f>
        <v>52314.8827909346</v>
      </c>
      <c r="H103" s="551">
        <f>'6.  Carrying Charges'!W102</f>
        <v>83222.66439833281</v>
      </c>
      <c r="I103" s="551">
        <f>'6.  Carrying Charges'!W117</f>
        <v>120198.08863876299</v>
      </c>
      <c r="J103" s="551">
        <f>'6.  Carrying Charges'!W132</f>
        <v>157173.51287919303</v>
      </c>
      <c r="K103" s="551">
        <f>'6.  Carrying Charges'!W147</f>
        <v>194148.93711962303</v>
      </c>
      <c r="L103" s="551">
        <f>'6.  Carrying Charges'!W162</f>
        <v>231124.36136005304</v>
      </c>
      <c r="M103" s="553">
        <f>SUM(C103:L103)</f>
        <v>886676.95210576197</v>
      </c>
    </row>
    <row r="104" spans="2:21" ht="23.25" hidden="1" customHeight="1">
      <c r="B104" s="568" t="s">
        <v>26</v>
      </c>
      <c r="C104" s="551">
        <f>C101-C102+C103</f>
        <v>120191.93550288078</v>
      </c>
      <c r="D104" s="551">
        <f t="shared" ref="D104:J104" si="3">D101-D102+D103</f>
        <v>274540.81197395822</v>
      </c>
      <c r="E104" s="551">
        <f t="shared" si="3"/>
        <v>474021.77777549397</v>
      </c>
      <c r="F104" s="551">
        <f t="shared" si="3"/>
        <v>681518.06070974097</v>
      </c>
      <c r="G104" s="551">
        <f t="shared" si="3"/>
        <v>893593.388690555</v>
      </c>
      <c r="H104" s="551">
        <f t="shared" si="3"/>
        <v>1101568.2811309709</v>
      </c>
      <c r="I104" s="551">
        <f t="shared" si="3"/>
        <v>120198.08863876299</v>
      </c>
      <c r="J104" s="551">
        <f t="shared" si="3"/>
        <v>157173.51287919303</v>
      </c>
      <c r="K104" s="551">
        <f>K101-K102+K103</f>
        <v>194148.93711962303</v>
      </c>
      <c r="L104" s="551">
        <f>L101-L102+L103</f>
        <v>231124.36136005304</v>
      </c>
      <c r="M104" s="551">
        <f>M101-M102+M103</f>
        <v>4248079.1557812318</v>
      </c>
    </row>
    <row r="105" spans="2:21" hidden="1"/>
    <row r="106" spans="2:21">
      <c r="B106" s="586" t="s">
        <v>527</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25" right="0.25" top="0.75" bottom="0.75" header="0.3" footer="0.3"/>
  <pageSetup scale="28" orientation="landscape" r:id="rId1"/>
  <headerFooter>
    <oddHeader>&amp;CPage &amp;P of &amp;N&amp;RPage &amp;P of &amp;N</oddHeader>
    <oddFooter>&amp;LOEB Staff&amp;CPage &amp;P&amp;R&amp;D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866775</xdr:colOff>
                    <xdr:row>13</xdr:row>
                    <xdr:rowOff>19050</xdr:rowOff>
                  </from>
                  <to>
                    <xdr:col>1</xdr:col>
                    <xdr:colOff>1000125</xdr:colOff>
                    <xdr:row>13</xdr:row>
                    <xdr:rowOff>123825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1</xdr:col>
                    <xdr:colOff>866775</xdr:colOff>
                    <xdr:row>13</xdr:row>
                    <xdr:rowOff>200025</xdr:rowOff>
                  </from>
                  <to>
                    <xdr:col>1</xdr:col>
                    <xdr:colOff>1000125</xdr:colOff>
                    <xdr:row>13</xdr:row>
                    <xdr:rowOff>304800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1</xdr:col>
                    <xdr:colOff>866775</xdr:colOff>
                    <xdr:row>14</xdr:row>
                    <xdr:rowOff>19050</xdr:rowOff>
                  </from>
                  <to>
                    <xdr:col>1</xdr:col>
                    <xdr:colOff>1000125</xdr:colOff>
                    <xdr:row>14</xdr:row>
                    <xdr:rowOff>123825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1</xdr:col>
                    <xdr:colOff>866775</xdr:colOff>
                    <xdr:row>14</xdr:row>
                    <xdr:rowOff>200025</xdr:rowOff>
                  </from>
                  <to>
                    <xdr:col>1</xdr:col>
                    <xdr:colOff>1000125</xdr:colOff>
                    <xdr:row>14</xdr:row>
                    <xdr:rowOff>304800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1</xdr:col>
                    <xdr:colOff>866775</xdr:colOff>
                    <xdr:row>15</xdr:row>
                    <xdr:rowOff>66675</xdr:rowOff>
                  </from>
                  <to>
                    <xdr:col>1</xdr:col>
                    <xdr:colOff>1000125</xdr:colOff>
                    <xdr:row>15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38"/>
  <sheetViews>
    <sheetView zoomScaleNormal="100" workbookViewId="0"/>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37.7109375" style="12" customWidth="1"/>
    <col min="7" max="7" width="119.5703125" style="12" customWidth="1"/>
    <col min="8" max="8" width="3.42578125" style="12" customWidth="1"/>
    <col min="9" max="16384" width="9.140625" style="12"/>
  </cols>
  <sheetData>
    <row r="13" spans="2:3" ht="15.75" thickBot="1"/>
    <row r="14" spans="2:3" ht="26.25" customHeight="1" thickBot="1">
      <c r="B14" s="534" t="s">
        <v>172</v>
      </c>
      <c r="C14" s="128" t="s">
        <v>176</v>
      </c>
    </row>
    <row r="15" spans="2:3" ht="26.25" customHeight="1" thickBot="1">
      <c r="C15" s="130" t="s">
        <v>408</v>
      </c>
    </row>
    <row r="16" spans="2:3" ht="27" customHeight="1" thickBot="1">
      <c r="C16" s="566" t="s">
        <v>552</v>
      </c>
    </row>
    <row r="19" spans="2:8" ht="15.75">
      <c r="B19" s="534" t="s">
        <v>622</v>
      </c>
    </row>
    <row r="20" spans="2:8" ht="13.5" customHeight="1"/>
    <row r="21" spans="2:8" ht="57.75" customHeight="1">
      <c r="B21" s="800" t="s">
        <v>639</v>
      </c>
      <c r="C21" s="800"/>
      <c r="D21" s="800"/>
      <c r="E21" s="800"/>
      <c r="F21" s="800"/>
      <c r="G21" s="800"/>
      <c r="H21" s="800"/>
    </row>
    <row r="23" spans="2:8" s="606" customFormat="1" ht="15.75">
      <c r="B23" s="616" t="s">
        <v>547</v>
      </c>
      <c r="C23" s="616" t="s">
        <v>562</v>
      </c>
      <c r="D23" s="616" t="s">
        <v>546</v>
      </c>
      <c r="E23" s="809" t="s">
        <v>34</v>
      </c>
      <c r="F23" s="810"/>
      <c r="G23" s="809" t="s">
        <v>545</v>
      </c>
      <c r="H23" s="810"/>
    </row>
    <row r="24" spans="2:8" ht="33.950000000000003" customHeight="1">
      <c r="B24" s="605">
        <v>1</v>
      </c>
      <c r="C24" s="641" t="s">
        <v>370</v>
      </c>
      <c r="D24" s="604" t="s">
        <v>911</v>
      </c>
      <c r="E24" s="805" t="s">
        <v>912</v>
      </c>
      <c r="F24" s="806"/>
      <c r="G24" s="805" t="s">
        <v>913</v>
      </c>
      <c r="H24" s="806"/>
    </row>
    <row r="25" spans="2:8" ht="66.75" customHeight="1">
      <c r="B25" s="605">
        <v>2</v>
      </c>
      <c r="C25" s="641" t="s">
        <v>370</v>
      </c>
      <c r="D25" s="604" t="s">
        <v>914</v>
      </c>
      <c r="E25" s="805" t="s">
        <v>915</v>
      </c>
      <c r="F25" s="806"/>
      <c r="G25" s="771" t="s">
        <v>916</v>
      </c>
      <c r="H25" s="772"/>
    </row>
    <row r="26" spans="2:8" ht="33.950000000000003" customHeight="1">
      <c r="B26" s="605">
        <v>3</v>
      </c>
      <c r="C26" s="641" t="s">
        <v>370</v>
      </c>
      <c r="D26" s="604" t="s">
        <v>917</v>
      </c>
      <c r="E26" s="805" t="s">
        <v>919</v>
      </c>
      <c r="F26" s="806"/>
      <c r="G26" s="769" t="s">
        <v>913</v>
      </c>
      <c r="H26" s="770"/>
    </row>
    <row r="27" spans="2:8" ht="33.950000000000003" customHeight="1">
      <c r="B27" s="605">
        <v>4</v>
      </c>
      <c r="C27" s="641" t="s">
        <v>371</v>
      </c>
      <c r="D27" s="604" t="s">
        <v>920</v>
      </c>
      <c r="E27" s="805" t="s">
        <v>921</v>
      </c>
      <c r="F27" s="806"/>
      <c r="G27" s="769" t="s">
        <v>922</v>
      </c>
      <c r="H27" s="770"/>
    </row>
    <row r="28" spans="2:8" ht="33.950000000000003" customHeight="1">
      <c r="B28" s="605">
        <v>5</v>
      </c>
      <c r="C28" s="641" t="s">
        <v>371</v>
      </c>
      <c r="D28" s="604" t="s">
        <v>926</v>
      </c>
      <c r="E28" s="805" t="s">
        <v>924</v>
      </c>
      <c r="F28" s="806"/>
      <c r="G28" s="805" t="s">
        <v>925</v>
      </c>
      <c r="H28" s="806"/>
    </row>
    <row r="29" spans="2:8" ht="33.950000000000003" customHeight="1">
      <c r="B29" s="605">
        <v>6</v>
      </c>
      <c r="C29" s="641" t="s">
        <v>371</v>
      </c>
      <c r="D29" s="604" t="s">
        <v>923</v>
      </c>
      <c r="E29" s="805" t="s">
        <v>924</v>
      </c>
      <c r="F29" s="806"/>
      <c r="G29" s="805" t="s">
        <v>925</v>
      </c>
      <c r="H29" s="806"/>
    </row>
    <row r="30" spans="2:8" ht="33.950000000000003" customHeight="1">
      <c r="B30" s="605">
        <v>7</v>
      </c>
      <c r="C30" s="641" t="s">
        <v>370</v>
      </c>
      <c r="D30" s="604" t="s">
        <v>927</v>
      </c>
      <c r="E30" s="805" t="s">
        <v>928</v>
      </c>
      <c r="F30" s="806"/>
      <c r="G30" s="805" t="s">
        <v>929</v>
      </c>
      <c r="H30" s="806"/>
    </row>
    <row r="31" spans="2:8" ht="33.950000000000003" customHeight="1">
      <c r="B31" s="605">
        <v>8</v>
      </c>
      <c r="C31" s="641" t="s">
        <v>371</v>
      </c>
      <c r="D31" s="604" t="s">
        <v>927</v>
      </c>
      <c r="E31" s="805" t="s">
        <v>928</v>
      </c>
      <c r="F31" s="806"/>
      <c r="G31" s="805" t="s">
        <v>929</v>
      </c>
      <c r="H31" s="806"/>
    </row>
    <row r="32" spans="2:8" ht="33.950000000000003" customHeight="1">
      <c r="B32" s="605">
        <v>9</v>
      </c>
      <c r="C32" s="641" t="s">
        <v>170</v>
      </c>
      <c r="D32" s="604" t="s">
        <v>937</v>
      </c>
      <c r="E32" s="805" t="s">
        <v>938</v>
      </c>
      <c r="F32" s="806"/>
      <c r="G32" s="805" t="s">
        <v>939</v>
      </c>
      <c r="H32" s="806"/>
    </row>
    <row r="34" spans="2:8" ht="30.75" customHeight="1">
      <c r="B34" s="534" t="s">
        <v>617</v>
      </c>
    </row>
    <row r="35" spans="2:8" ht="23.25" customHeight="1">
      <c r="B35" s="565" t="s">
        <v>623</v>
      </c>
      <c r="C35" s="602"/>
      <c r="D35" s="602"/>
      <c r="E35" s="602"/>
      <c r="F35" s="602"/>
      <c r="G35" s="602"/>
      <c r="H35" s="602"/>
    </row>
    <row r="37" spans="2:8" s="92" customFormat="1" ht="15.75">
      <c r="B37" s="616" t="s">
        <v>547</v>
      </c>
      <c r="C37" s="616" t="s">
        <v>562</v>
      </c>
      <c r="D37" s="616" t="s">
        <v>546</v>
      </c>
      <c r="E37" s="809" t="s">
        <v>34</v>
      </c>
      <c r="F37" s="810"/>
      <c r="G37" s="809" t="s">
        <v>545</v>
      </c>
      <c r="H37" s="810"/>
    </row>
    <row r="38" spans="2:8">
      <c r="B38" s="605">
        <v>1</v>
      </c>
      <c r="C38" s="641"/>
      <c r="D38" s="604" t="s">
        <v>944</v>
      </c>
      <c r="E38" s="805"/>
      <c r="F38" s="806"/>
      <c r="G38" s="807"/>
      <c r="H38" s="808"/>
    </row>
  </sheetData>
  <mergeCells count="22">
    <mergeCell ref="G28:H28"/>
    <mergeCell ref="G29:H29"/>
    <mergeCell ref="G30:H30"/>
    <mergeCell ref="B21:H21"/>
    <mergeCell ref="G23:H23"/>
    <mergeCell ref="E23:F23"/>
    <mergeCell ref="E24:F24"/>
    <mergeCell ref="E25:F25"/>
    <mergeCell ref="E26:F26"/>
    <mergeCell ref="E27:F27"/>
    <mergeCell ref="E28:F28"/>
    <mergeCell ref="E29:F29"/>
    <mergeCell ref="E30:F30"/>
    <mergeCell ref="G24:H24"/>
    <mergeCell ref="E38:F38"/>
    <mergeCell ref="G38:H38"/>
    <mergeCell ref="G31:H31"/>
    <mergeCell ref="G32:H32"/>
    <mergeCell ref="E37:F37"/>
    <mergeCell ref="G37:H37"/>
    <mergeCell ref="E32:F32"/>
    <mergeCell ref="E31:F31"/>
  </mergeCells>
  <pageMargins left="0.23622047244094491" right="0.23622047244094491" top="0.74803149606299213" bottom="0.74803149606299213" header="0.31496062992125984" footer="0.31496062992125984"/>
  <pageSetup scale="48"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C38 C24:C32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Normal="100" workbookViewId="0"/>
  </sheetViews>
  <sheetFormatPr defaultColWidth="9.140625" defaultRowHeight="15"/>
  <cols>
    <col min="1" max="1" width="5.28515625" style="12" customWidth="1"/>
    <col min="2" max="2" width="27.28515625" style="10" customWidth="1"/>
    <col min="3" max="3" width="18.5703125" style="10" customWidth="1"/>
    <col min="4" max="4" width="26.5703125" style="12" customWidth="1"/>
    <col min="5" max="5" width="26.28515625" style="12" customWidth="1"/>
    <col min="6" max="6" width="24" style="12" customWidth="1"/>
    <col min="7" max="7" width="21.42578125" style="12" customWidth="1"/>
    <col min="8" max="8" width="18" style="12" customWidth="1"/>
    <col min="9" max="9" width="17.28515625" style="12" customWidth="1"/>
    <col min="10" max="10" width="15.28515625" style="12" customWidth="1"/>
    <col min="11" max="11" width="16.85546875" style="12" customWidth="1"/>
    <col min="12" max="17" width="9.710937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6" t="s">
        <v>552</v>
      </c>
      <c r="P7" s="107"/>
      <c r="Q7" s="107"/>
    </row>
    <row r="8" spans="2:17" s="106" customFormat="1" ht="30" customHeight="1">
      <c r="D8" s="571"/>
      <c r="P8" s="107"/>
      <c r="Q8" s="107"/>
    </row>
    <row r="9" spans="2:17" s="2" customFormat="1" ht="24.75" customHeight="1">
      <c r="B9" s="120" t="s">
        <v>413</v>
      </c>
      <c r="C9" s="17"/>
      <c r="D9" s="457"/>
    </row>
    <row r="10" spans="2:17" s="17" customFormat="1" ht="16.5" customHeight="1"/>
    <row r="11" spans="2:17" s="17" customFormat="1" ht="51" customHeight="1">
      <c r="B11" s="811" t="s">
        <v>564</v>
      </c>
      <c r="C11" s="811"/>
      <c r="D11" s="811"/>
      <c r="E11" s="811"/>
      <c r="F11" s="811"/>
      <c r="G11" s="811"/>
      <c r="H11" s="811"/>
      <c r="I11" s="811"/>
      <c r="J11" s="811"/>
      <c r="K11" s="811"/>
      <c r="L11" s="811"/>
      <c r="M11" s="811"/>
      <c r="N11" s="611"/>
      <c r="O11" s="611"/>
      <c r="P11" s="611"/>
      <c r="Q11" s="611"/>
    </row>
    <row r="12" spans="2:17" s="2" customFormat="1" ht="15.75" customHeight="1">
      <c r="D12" s="20"/>
    </row>
    <row r="13" spans="2:17" s="17" customFormat="1" ht="48" customHeight="1">
      <c r="C13" s="245" t="str">
        <f>'1.  LRAMVA Summary'!R50</f>
        <v>Total</v>
      </c>
      <c r="D13" s="245" t="str">
        <f>'1.  LRAMVA Summary'!D50</f>
        <v>Residential</v>
      </c>
      <c r="E13" s="245" t="str">
        <f>'1.  LRAMVA Summary'!E50</f>
        <v>General Service &lt; 50 kW</v>
      </c>
      <c r="F13" s="245" t="str">
        <f>'1.  LRAMVA Summary'!F50</f>
        <v>General Service 50 - 4,999 kW</v>
      </c>
      <c r="G13" s="245" t="str">
        <f>'1.  LRAMVA Summary'!G50</f>
        <v>General Service 3,000 - 4,999 kW</v>
      </c>
      <c r="H13" s="245" t="str">
        <f>'1.  LRAMVA Summary'!H50</f>
        <v>Large Use - Regular</v>
      </c>
      <c r="I13" s="245" t="str">
        <f>'1.  LRAMVA Summary'!I50</f>
        <v>Large Use - 3TS</v>
      </c>
      <c r="J13" s="245" t="str">
        <f>'1.  LRAMVA Summary'!J50</f>
        <v>Large Use - Ford Annex</v>
      </c>
      <c r="K13" s="245" t="str">
        <f>'1.  LRAMVA Summary'!K50</f>
        <v>Other</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5"/>
      <c r="D14" s="576" t="str">
        <f>'1.  LRAMVA Summary'!D51</f>
        <v>kWh</v>
      </c>
      <c r="E14" s="576" t="str">
        <f>'1.  LRAMVA Summary'!E51</f>
        <v>kWh</v>
      </c>
      <c r="F14" s="576" t="str">
        <f>'1.  LRAMVA Summary'!F51</f>
        <v>kW</v>
      </c>
      <c r="G14" s="576" t="str">
        <f>'1.  LRAMVA Summary'!G51</f>
        <v>kW</v>
      </c>
      <c r="H14" s="576" t="str">
        <f>'1.  LRAMVA Summary'!H51</f>
        <v>kW</v>
      </c>
      <c r="I14" s="576" t="str">
        <f>'1.  LRAMVA Summary'!I51</f>
        <v>kW</v>
      </c>
      <c r="J14" s="576" t="str">
        <f>'1.  LRAMVA Summary'!J51</f>
        <v>kW</v>
      </c>
      <c r="K14" s="576" t="str">
        <f>'1.  LRAMVA Summary'!K51</f>
        <v>kW</v>
      </c>
      <c r="L14" s="576">
        <f>'1.  LRAMVA Summary'!L51</f>
        <v>0</v>
      </c>
      <c r="M14" s="576">
        <f>'1.  LRAMVA Summary'!M51</f>
        <v>0</v>
      </c>
      <c r="N14" s="576">
        <f>'1.  LRAMVA Summary'!N51</f>
        <v>0</v>
      </c>
      <c r="O14" s="576">
        <f>'1.  LRAMVA Summary'!O51</f>
        <v>0</v>
      </c>
      <c r="P14" s="576">
        <f>'1.  LRAMVA Summary'!P51</f>
        <v>0</v>
      </c>
      <c r="Q14" s="577">
        <f>'1.  LRAMVA Summary'!Q51</f>
        <v>0</v>
      </c>
    </row>
    <row r="15" spans="2:17" s="458" customFormat="1" ht="15.75" customHeight="1">
      <c r="B15" s="463" t="s">
        <v>27</v>
      </c>
      <c r="C15" s="623">
        <f>SUM(D15:Q15)</f>
        <v>0</v>
      </c>
      <c r="D15" s="453">
        <v>0</v>
      </c>
      <c r="E15" s="453">
        <v>0</v>
      </c>
      <c r="F15" s="453">
        <v>0</v>
      </c>
      <c r="G15" s="453">
        <v>0</v>
      </c>
      <c r="H15" s="453">
        <v>0</v>
      </c>
      <c r="I15" s="453">
        <v>0</v>
      </c>
      <c r="J15" s="453">
        <v>0</v>
      </c>
      <c r="K15" s="453">
        <v>0</v>
      </c>
      <c r="L15" s="453"/>
      <c r="M15" s="453"/>
      <c r="N15" s="453"/>
      <c r="O15" s="453"/>
      <c r="P15" s="454"/>
      <c r="Q15" s="454"/>
    </row>
    <row r="16" spans="2:17" s="458" customFormat="1" ht="15.75" customHeight="1">
      <c r="B16" s="463" t="s">
        <v>28</v>
      </c>
      <c r="C16" s="623">
        <f>SUM(D16:Q16)</f>
        <v>0</v>
      </c>
      <c r="D16" s="452">
        <v>0</v>
      </c>
      <c r="E16" s="452">
        <v>0</v>
      </c>
      <c r="F16" s="452">
        <v>0</v>
      </c>
      <c r="G16" s="452">
        <v>0</v>
      </c>
      <c r="H16" s="452">
        <v>0</v>
      </c>
      <c r="I16" s="452">
        <v>0</v>
      </c>
      <c r="J16" s="452">
        <v>0</v>
      </c>
      <c r="K16" s="452">
        <v>0</v>
      </c>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415</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11" t="s">
        <v>563</v>
      </c>
      <c r="C26" s="811"/>
      <c r="D26" s="811"/>
      <c r="E26" s="811"/>
      <c r="F26" s="811"/>
      <c r="G26" s="811"/>
      <c r="H26" s="811"/>
      <c r="I26" s="811"/>
      <c r="J26" s="811"/>
      <c r="K26" s="811"/>
      <c r="L26" s="811"/>
      <c r="M26" s="811"/>
      <c r="N26" s="611"/>
      <c r="O26" s="611"/>
      <c r="P26" s="611"/>
      <c r="Q26" s="611"/>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 50 kW</v>
      </c>
      <c r="F28" s="245" t="str">
        <f>'1.  LRAMVA Summary'!F50</f>
        <v>General Service 50 - 4,999 kW</v>
      </c>
      <c r="G28" s="245" t="str">
        <f>'1.  LRAMVA Summary'!G50</f>
        <v>General Service 3,000 - 4,999 kW</v>
      </c>
      <c r="H28" s="245" t="str">
        <f>'1.  LRAMVA Summary'!H50</f>
        <v>Large Use - Regular</v>
      </c>
      <c r="I28" s="245" t="str">
        <f>'1.  LRAMVA Summary'!I50</f>
        <v>Large Use - 3TS</v>
      </c>
      <c r="J28" s="245" t="str">
        <f>'1.  LRAMVA Summary'!J50</f>
        <v>Large Use - Ford Annex</v>
      </c>
      <c r="K28" s="245" t="str">
        <f>'1.  LRAMVA Summary'!K50</f>
        <v>Other</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5"/>
      <c r="D29" s="576" t="str">
        <f>'1.  LRAMVA Summary'!D51</f>
        <v>kWh</v>
      </c>
      <c r="E29" s="576" t="str">
        <f>'1.  LRAMVA Summary'!E51</f>
        <v>kWh</v>
      </c>
      <c r="F29" s="576" t="str">
        <f>'1.  LRAMVA Summary'!F51</f>
        <v>kW</v>
      </c>
      <c r="G29" s="576" t="str">
        <f>'1.  LRAMVA Summary'!G51</f>
        <v>kW</v>
      </c>
      <c r="H29" s="576" t="str">
        <f>'1.  LRAMVA Summary'!H51</f>
        <v>kW</v>
      </c>
      <c r="I29" s="576" t="str">
        <f>'1.  LRAMVA Summary'!I51</f>
        <v>kW</v>
      </c>
      <c r="J29" s="576" t="str">
        <f>'1.  LRAMVA Summary'!J51</f>
        <v>kW</v>
      </c>
      <c r="K29" s="576" t="str">
        <f>'1.  LRAMVA Summary'!K51</f>
        <v>kW</v>
      </c>
      <c r="L29" s="576">
        <f>'1.  LRAMVA Summary'!L51</f>
        <v>0</v>
      </c>
      <c r="M29" s="576">
        <f>'1.  LRAMVA Summary'!M51</f>
        <v>0</v>
      </c>
      <c r="N29" s="576">
        <f>'1.  LRAMVA Summary'!N51</f>
        <v>0</v>
      </c>
      <c r="O29" s="576">
        <f>'1.  LRAMVA Summary'!O51</f>
        <v>0</v>
      </c>
      <c r="P29" s="576">
        <f>'1.  LRAMVA Summary'!P51</f>
        <v>0</v>
      </c>
      <c r="Q29" s="577">
        <f>'1.  LRAMVA Summary'!Q51</f>
        <v>0</v>
      </c>
    </row>
    <row r="30" spans="2:17" s="458" customFormat="1" ht="15.75" customHeight="1">
      <c r="B30" s="463" t="s">
        <v>27</v>
      </c>
      <c r="C30" s="623">
        <f>SUM(D30:Q30)</f>
        <v>0</v>
      </c>
      <c r="D30" s="464">
        <v>0</v>
      </c>
      <c r="E30" s="464">
        <v>0</v>
      </c>
      <c r="F30" s="464">
        <v>0</v>
      </c>
      <c r="G30" s="464">
        <v>0</v>
      </c>
      <c r="H30" s="464">
        <v>0</v>
      </c>
      <c r="I30" s="464">
        <v>0</v>
      </c>
      <c r="J30" s="464">
        <v>0</v>
      </c>
      <c r="K30" s="464">
        <v>0</v>
      </c>
      <c r="L30" s="464"/>
      <c r="M30" s="464"/>
      <c r="N30" s="464"/>
      <c r="O30" s="464"/>
      <c r="P30" s="464"/>
      <c r="Q30" s="454"/>
    </row>
    <row r="31" spans="2:17" s="465" customFormat="1" ht="15" customHeight="1">
      <c r="B31" s="463" t="s">
        <v>28</v>
      </c>
      <c r="C31" s="623">
        <f>SUM(D31:Q31)</f>
        <v>0</v>
      </c>
      <c r="D31" s="452">
        <v>0</v>
      </c>
      <c r="E31" s="452">
        <v>0</v>
      </c>
      <c r="F31" s="452">
        <v>0</v>
      </c>
      <c r="G31" s="452">
        <v>0</v>
      </c>
      <c r="H31" s="452">
        <v>0</v>
      </c>
      <c r="I31" s="452">
        <v>0</v>
      </c>
      <c r="J31" s="452">
        <v>0</v>
      </c>
      <c r="K31" s="454">
        <v>0</v>
      </c>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11" t="s">
        <v>615</v>
      </c>
      <c r="C40" s="811"/>
      <c r="D40" s="811"/>
      <c r="E40" s="811"/>
      <c r="F40" s="811"/>
      <c r="G40" s="811"/>
      <c r="H40" s="811"/>
      <c r="I40" s="811"/>
      <c r="J40" s="811"/>
      <c r="K40" s="811"/>
      <c r="L40" s="811"/>
      <c r="M40" s="811"/>
      <c r="N40" s="611"/>
      <c r="O40" s="611"/>
      <c r="P40" s="611"/>
      <c r="Q40" s="611"/>
    </row>
    <row r="41" spans="2:32" s="2" customFormat="1" ht="16.5" customHeight="1">
      <c r="B41" s="10"/>
      <c r="C41" s="10"/>
      <c r="D41" s="22"/>
      <c r="E41" s="20"/>
      <c r="F41" s="20"/>
      <c r="G41" s="20"/>
      <c r="R41" s="20"/>
    </row>
    <row r="42" spans="2:32" s="17" customFormat="1" ht="56.25" customHeight="1">
      <c r="B42" s="245" t="s">
        <v>235</v>
      </c>
      <c r="C42" s="245" t="s">
        <v>612</v>
      </c>
      <c r="D42" s="245" t="str">
        <f>'1.  LRAMVA Summary'!D50</f>
        <v>Residential</v>
      </c>
      <c r="E42" s="245" t="str">
        <f>'1.  LRAMVA Summary'!E50</f>
        <v>General Service &lt; 50 kW</v>
      </c>
      <c r="F42" s="245" t="str">
        <f>'1.  LRAMVA Summary'!F50</f>
        <v>General Service 50 - 4,999 kW</v>
      </c>
      <c r="G42" s="245" t="str">
        <f>'1.  LRAMVA Summary'!G50</f>
        <v>General Service 3,000 - 4,999 kW</v>
      </c>
      <c r="H42" s="245" t="str">
        <f>'1.  LRAMVA Summary'!H50</f>
        <v>Large Use - Regular</v>
      </c>
      <c r="I42" s="245" t="str">
        <f>'1.  LRAMVA Summary'!I50</f>
        <v>Large Use - 3TS</v>
      </c>
      <c r="J42" s="245" t="str">
        <f>'1.  LRAMVA Summary'!J50</f>
        <v>Large Use - Ford Annex</v>
      </c>
      <c r="K42" s="245" t="str">
        <f>'1.  LRAMVA Summary'!K50</f>
        <v>Other</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8"/>
      <c r="C43" s="579"/>
      <c r="D43" s="580" t="str">
        <f>'1.  LRAMVA Summary'!D51</f>
        <v>kWh</v>
      </c>
      <c r="E43" s="580" t="str">
        <f>'1.  LRAMVA Summary'!E51</f>
        <v>kWh</v>
      </c>
      <c r="F43" s="580" t="str">
        <f>'1.  LRAMVA Summary'!F51</f>
        <v>kW</v>
      </c>
      <c r="G43" s="580" t="str">
        <f>'1.  LRAMVA Summary'!G51</f>
        <v>kW</v>
      </c>
      <c r="H43" s="580" t="str">
        <f>'1.  LRAMVA Summary'!H51</f>
        <v>kW</v>
      </c>
      <c r="I43" s="580" t="str">
        <f>'1.  LRAMVA Summary'!I51</f>
        <v>kW</v>
      </c>
      <c r="J43" s="580" t="str">
        <f>'1.  LRAMVA Summary'!J51</f>
        <v>kW</v>
      </c>
      <c r="K43" s="580" t="str">
        <f>'1.  LRAMVA Summary'!K51</f>
        <v>kW</v>
      </c>
      <c r="L43" s="580">
        <f>'1.  LRAMVA Summary'!L51</f>
        <v>0</v>
      </c>
      <c r="M43" s="580">
        <f>'1.  LRAMVA Summary'!M51</f>
        <v>0</v>
      </c>
      <c r="N43" s="580">
        <f>'1.  LRAMVA Summary'!N51</f>
        <v>0</v>
      </c>
      <c r="O43" s="580">
        <f>'1.  LRAMVA Summary'!O51</f>
        <v>0</v>
      </c>
      <c r="P43" s="580">
        <f>'1.  LRAMVA Summary'!P51</f>
        <v>0</v>
      </c>
      <c r="Q43" s="581">
        <f>'1.  LRAMVA Summary'!Q51</f>
        <v>0</v>
      </c>
      <c r="R43" s="171"/>
    </row>
    <row r="44" spans="2:32" s="17" customFormat="1" ht="15.75">
      <c r="B44" s="172">
        <v>2011</v>
      </c>
      <c r="C44" s="531">
        <v>0</v>
      </c>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1">
        <v>0</v>
      </c>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1">
        <v>0</v>
      </c>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1">
        <v>0</v>
      </c>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1">
        <v>0</v>
      </c>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1">
        <v>0</v>
      </c>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1"/>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1"/>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1"/>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1"/>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8"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Normal="100" workbookViewId="0">
      <pane ySplit="14" topLeftCell="A15" activePane="bottomLeft" state="frozen"/>
      <selection pane="bottomLeft" activeCell="E4" sqref="E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customHeight="1" outlineLevel="1" thickBot="1">
      <c r="A3" s="4"/>
      <c r="B3" s="48"/>
      <c r="C3" s="81"/>
      <c r="D3" s="48"/>
      <c r="E3" s="48"/>
      <c r="F3" s="48"/>
      <c r="G3" s="48"/>
      <c r="H3" s="48"/>
      <c r="I3" s="48"/>
      <c r="J3" s="48"/>
      <c r="K3" s="48"/>
    </row>
    <row r="4" spans="1:26" s="18" customFormat="1" ht="26.25" customHeight="1" outlineLevel="1" thickBot="1">
      <c r="A4" s="4"/>
      <c r="B4" s="817" t="s">
        <v>172</v>
      </c>
      <c r="C4" s="87" t="s">
        <v>176</v>
      </c>
      <c r="D4" s="87"/>
      <c r="E4" s="50"/>
    </row>
    <row r="5" spans="1:26" s="18" customFormat="1" ht="26.25" customHeight="1" outlineLevel="1" thickBot="1">
      <c r="A5" s="4"/>
      <c r="B5" s="817"/>
      <c r="C5" s="88" t="s">
        <v>173</v>
      </c>
      <c r="D5" s="88"/>
      <c r="E5" s="50"/>
    </row>
    <row r="6" spans="1:26" ht="26.25" customHeight="1" outlineLevel="1" thickBot="1">
      <c r="B6" s="817"/>
      <c r="C6" s="820" t="s">
        <v>552</v>
      </c>
      <c r="D6" s="821"/>
      <c r="F6" s="18"/>
      <c r="M6" s="6"/>
      <c r="N6" s="6"/>
      <c r="O6" s="6"/>
      <c r="P6" s="6"/>
      <c r="Q6" s="6"/>
      <c r="R6" s="6"/>
      <c r="S6" s="6"/>
      <c r="T6" s="6"/>
      <c r="U6" s="6"/>
      <c r="V6" s="6"/>
      <c r="W6" s="6"/>
      <c r="X6" s="6"/>
      <c r="Y6" s="6"/>
      <c r="Z6" s="6"/>
    </row>
    <row r="7" spans="1:26" s="18" customFormat="1" ht="26.25" customHeight="1" outlineLevel="1">
      <c r="A7" s="4"/>
      <c r="B7" s="537"/>
      <c r="M7" s="6"/>
      <c r="N7" s="6"/>
      <c r="O7" s="6"/>
      <c r="P7" s="6"/>
      <c r="Q7" s="6"/>
      <c r="R7" s="6"/>
      <c r="S7" s="6"/>
      <c r="T7" s="6"/>
      <c r="U7" s="6"/>
      <c r="V7" s="6"/>
      <c r="W7" s="6"/>
      <c r="X7" s="6"/>
      <c r="Y7" s="6"/>
      <c r="Z7" s="6"/>
    </row>
    <row r="8" spans="1:26" s="18" customFormat="1" ht="19.5" customHeight="1" outlineLevel="1">
      <c r="A8" s="4"/>
      <c r="B8" s="537" t="s">
        <v>528</v>
      </c>
      <c r="C8" s="591" t="s">
        <v>483</v>
      </c>
      <c r="D8" s="590"/>
      <c r="M8" s="6"/>
      <c r="N8" s="6"/>
      <c r="O8" s="6"/>
      <c r="P8" s="6"/>
      <c r="Q8" s="6"/>
      <c r="R8" s="6"/>
      <c r="S8" s="6"/>
      <c r="T8" s="6"/>
      <c r="U8" s="6"/>
      <c r="V8" s="6"/>
      <c r="W8" s="6"/>
      <c r="X8" s="6"/>
      <c r="Y8" s="6"/>
      <c r="Z8" s="6"/>
    </row>
    <row r="9" spans="1:26" s="18" customFormat="1" ht="19.5" customHeight="1" outlineLevel="1">
      <c r="A9" s="4"/>
      <c r="B9" s="537"/>
      <c r="C9" s="591" t="s">
        <v>529</v>
      </c>
      <c r="D9" s="590"/>
      <c r="M9" s="6"/>
      <c r="N9" s="6"/>
      <c r="O9" s="6"/>
      <c r="P9" s="6"/>
      <c r="Q9" s="6"/>
      <c r="R9" s="6"/>
      <c r="S9" s="6"/>
      <c r="T9" s="6"/>
      <c r="U9" s="6"/>
      <c r="V9" s="6"/>
      <c r="W9" s="6"/>
      <c r="X9" s="6"/>
      <c r="Y9" s="6"/>
      <c r="Z9" s="6"/>
    </row>
    <row r="10" spans="1:26" s="18" customFormat="1" outlineLevel="1">
      <c r="A10" s="4"/>
      <c r="B10" s="103"/>
      <c r="C10" s="89"/>
      <c r="D10" s="89"/>
      <c r="E10" s="89"/>
      <c r="M10" s="6"/>
      <c r="N10" s="6"/>
      <c r="O10" s="6"/>
      <c r="P10" s="6"/>
      <c r="Q10" s="6"/>
      <c r="R10" s="6"/>
      <c r="S10" s="6"/>
      <c r="T10" s="6"/>
      <c r="U10" s="6"/>
      <c r="V10" s="6"/>
      <c r="W10" s="6"/>
      <c r="X10" s="6"/>
      <c r="Y10" s="6"/>
      <c r="Z10" s="6"/>
    </row>
    <row r="11" spans="1:26" s="18" customFormat="1" ht="32.25" customHeight="1">
      <c r="A11" s="15"/>
      <c r="B11" s="120" t="s">
        <v>484</v>
      </c>
      <c r="O11" s="549"/>
    </row>
    <row r="12" spans="1:26" ht="58.5" customHeight="1">
      <c r="B12" s="815" t="s">
        <v>624</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0"/>
      <c r="C14" s="473" t="s">
        <v>41</v>
      </c>
      <c r="D14" s="474" t="s">
        <v>683</v>
      </c>
      <c r="E14" s="474" t="s">
        <v>684</v>
      </c>
      <c r="F14" s="474" t="s">
        <v>685</v>
      </c>
      <c r="G14" s="474" t="s">
        <v>686</v>
      </c>
      <c r="H14" s="474" t="s">
        <v>687</v>
      </c>
      <c r="I14" s="474" t="s">
        <v>688</v>
      </c>
      <c r="J14" s="474" t="s">
        <v>689</v>
      </c>
      <c r="K14" s="474" t="s">
        <v>569</v>
      </c>
      <c r="L14" s="474" t="s">
        <v>570</v>
      </c>
      <c r="M14" s="474" t="s">
        <v>571</v>
      </c>
      <c r="N14" s="474" t="s">
        <v>572</v>
      </c>
      <c r="O14" s="474" t="s">
        <v>573</v>
      </c>
      <c r="P14" s="7"/>
    </row>
    <row r="15" spans="1:26" s="7" customFormat="1" ht="18.75" customHeight="1">
      <c r="B15" s="475" t="s">
        <v>189</v>
      </c>
      <c r="C15" s="81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813"/>
      <c r="D16" s="479">
        <v>4</v>
      </c>
      <c r="E16" s="479">
        <v>4</v>
      </c>
      <c r="F16" s="479">
        <v>4</v>
      </c>
      <c r="G16" s="479">
        <v>4</v>
      </c>
      <c r="H16" s="479">
        <v>4</v>
      </c>
      <c r="I16" s="479">
        <v>4</v>
      </c>
      <c r="J16" s="479">
        <v>4</v>
      </c>
      <c r="K16" s="479"/>
      <c r="L16" s="479"/>
      <c r="M16" s="479"/>
      <c r="N16" s="479"/>
      <c r="O16" s="480"/>
    </row>
    <row r="17" spans="1:15" s="113" customFormat="1" ht="17.25" customHeight="1">
      <c r="B17" s="481" t="s">
        <v>561</v>
      </c>
      <c r="C17" s="819"/>
      <c r="D17" s="114">
        <f>12-D16</f>
        <v>8</v>
      </c>
      <c r="E17" s="114">
        <f>12-E16</f>
        <v>8</v>
      </c>
      <c r="F17" s="114">
        <f t="shared" ref="F17:K17" si="0">12-F16</f>
        <v>8</v>
      </c>
      <c r="G17" s="114">
        <f t="shared" si="0"/>
        <v>8</v>
      </c>
      <c r="H17" s="114">
        <f t="shared" si="0"/>
        <v>8</v>
      </c>
      <c r="I17" s="114">
        <f t="shared" si="0"/>
        <v>8</v>
      </c>
      <c r="J17" s="114">
        <f t="shared" si="0"/>
        <v>8</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12" t="str">
        <f>'2. LRAMVA Threshold'!D43</f>
        <v>kWh</v>
      </c>
      <c r="D18" s="47">
        <v>1.9900000000000001E-2</v>
      </c>
      <c r="E18" s="47">
        <v>0.02</v>
      </c>
      <c r="F18" s="47">
        <v>2.01E-2</v>
      </c>
      <c r="G18" s="47">
        <v>2.0199999999999999E-2</v>
      </c>
      <c r="H18" s="47">
        <v>2.0400000000000001E-2</v>
      </c>
      <c r="I18" s="47">
        <v>2.06E-2</v>
      </c>
      <c r="J18" s="47">
        <v>1.5699999999999999E-2</v>
      </c>
      <c r="K18" s="47"/>
      <c r="L18" s="47"/>
      <c r="M18" s="47"/>
      <c r="N18" s="47"/>
      <c r="O18" s="71"/>
    </row>
    <row r="19" spans="1:15" s="7" customFormat="1" ht="15" customHeight="1" outlineLevel="1">
      <c r="B19" s="533" t="s">
        <v>512</v>
      </c>
      <c r="C19" s="813"/>
      <c r="D19" s="47"/>
      <c r="E19" s="47">
        <v>-2.9999999999999997E-4</v>
      </c>
      <c r="F19" s="47">
        <v>-2.9999999999999997E-4</v>
      </c>
      <c r="G19" s="47">
        <v>-2.9999999999999997E-4</v>
      </c>
      <c r="H19" s="47">
        <v>-2.9999999999999997E-4</v>
      </c>
      <c r="I19" s="47">
        <v>-2.9999999999999997E-4</v>
      </c>
      <c r="J19" s="47">
        <v>0</v>
      </c>
      <c r="K19" s="47"/>
      <c r="L19" s="47"/>
      <c r="M19" s="47"/>
      <c r="N19" s="47"/>
      <c r="O19" s="71"/>
    </row>
    <row r="20" spans="1:15" s="7" customFormat="1" ht="15" customHeight="1" outlineLevel="1">
      <c r="B20" s="533" t="s">
        <v>513</v>
      </c>
      <c r="C20" s="813"/>
      <c r="D20" s="47"/>
      <c r="E20" s="47"/>
      <c r="F20" s="47"/>
      <c r="G20" s="47"/>
      <c r="H20" s="47"/>
      <c r="I20" s="47"/>
      <c r="J20" s="47"/>
      <c r="K20" s="47"/>
      <c r="L20" s="47"/>
      <c r="M20" s="47"/>
      <c r="N20" s="47"/>
      <c r="O20" s="71"/>
    </row>
    <row r="21" spans="1:15" s="7" customFormat="1" ht="15" customHeight="1" outlineLevel="1">
      <c r="B21" s="533" t="s">
        <v>491</v>
      </c>
      <c r="C21" s="813"/>
      <c r="D21" s="47"/>
      <c r="E21" s="47"/>
      <c r="F21" s="47"/>
      <c r="G21" s="47"/>
      <c r="H21" s="47"/>
      <c r="I21" s="47"/>
      <c r="J21" s="47"/>
      <c r="K21" s="47"/>
      <c r="L21" s="47"/>
      <c r="M21" s="47"/>
      <c r="N21" s="47"/>
      <c r="O21" s="71"/>
    </row>
    <row r="22" spans="1:15" s="7" customFormat="1" ht="14.25" customHeight="1">
      <c r="B22" s="533" t="s">
        <v>514</v>
      </c>
      <c r="C22" s="814"/>
      <c r="D22" s="67">
        <f>SUM(D18:D21)</f>
        <v>1.9900000000000001E-2</v>
      </c>
      <c r="E22" s="67">
        <f>SUM(E18:E21)</f>
        <v>1.9699999999999999E-2</v>
      </c>
      <c r="F22" s="67">
        <f>SUM(F18:F21)</f>
        <v>1.9799999999999998E-2</v>
      </c>
      <c r="G22" s="67">
        <f t="shared" ref="G22:N22" si="2">SUM(G18:G21)</f>
        <v>1.9899999999999998E-2</v>
      </c>
      <c r="H22" s="67">
        <f t="shared" si="2"/>
        <v>2.01E-2</v>
      </c>
      <c r="I22" s="67">
        <f t="shared" si="2"/>
        <v>2.0299999999999999E-2</v>
      </c>
      <c r="J22" s="67">
        <f t="shared" si="2"/>
        <v>1.5699999999999999E-2</v>
      </c>
      <c r="K22" s="67">
        <f t="shared" si="2"/>
        <v>0</v>
      </c>
      <c r="L22" s="67">
        <f t="shared" si="2"/>
        <v>0</v>
      </c>
      <c r="M22" s="67">
        <f t="shared" si="2"/>
        <v>0</v>
      </c>
      <c r="N22" s="67">
        <f t="shared" si="2"/>
        <v>0</v>
      </c>
      <c r="O22" s="78"/>
    </row>
    <row r="23" spans="1:15" s="65" customFormat="1">
      <c r="A23" s="64"/>
      <c r="B23" s="494" t="s">
        <v>515</v>
      </c>
      <c r="C23" s="484"/>
      <c r="D23" s="485"/>
      <c r="E23" s="768">
        <f t="shared" ref="E23:J23" si="3">SUM(D22*E16+E22*E17)/12</f>
        <v>1.9766666666666665E-2</v>
      </c>
      <c r="F23" s="768">
        <f t="shared" si="3"/>
        <v>1.9766666666666665E-2</v>
      </c>
      <c r="G23" s="768">
        <f t="shared" si="3"/>
        <v>1.9866666666666664E-2</v>
      </c>
      <c r="H23" s="768">
        <f t="shared" si="3"/>
        <v>2.0033333333333334E-2</v>
      </c>
      <c r="I23" s="768">
        <f t="shared" si="3"/>
        <v>2.0233333333333332E-2</v>
      </c>
      <c r="J23" s="768">
        <f t="shared" si="3"/>
        <v>1.7233333333333333E-2</v>
      </c>
      <c r="K23" s="486">
        <f t="shared" ref="K23:N23" si="4">ROUND(SUM(J22*K16+K22*K17)/12,4)</f>
        <v>0</v>
      </c>
      <c r="L23" s="486">
        <f t="shared" si="4"/>
        <v>0</v>
      </c>
      <c r="M23" s="486">
        <f t="shared" si="4"/>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1" t="str">
        <f>'1.  LRAMVA Summary'!B28</f>
        <v>General Service &lt; 50 kW</v>
      </c>
      <c r="C25" s="812" t="str">
        <f>'2. LRAMVA Threshold'!E43</f>
        <v>kWh</v>
      </c>
      <c r="D25" s="47">
        <v>1.6199999999999999E-2</v>
      </c>
      <c r="E25" s="47">
        <v>1.6199999999999999E-2</v>
      </c>
      <c r="F25" s="47">
        <v>1.6299999999999999E-2</v>
      </c>
      <c r="G25" s="47">
        <v>1.6400000000000001E-2</v>
      </c>
      <c r="H25" s="47">
        <v>1.66E-2</v>
      </c>
      <c r="I25" s="47">
        <v>1.6799999999999999E-2</v>
      </c>
      <c r="J25" s="47">
        <v>1.7100000000000001E-2</v>
      </c>
      <c r="K25" s="47"/>
      <c r="L25" s="47"/>
      <c r="M25" s="47"/>
      <c r="N25" s="47"/>
      <c r="O25" s="71"/>
    </row>
    <row r="26" spans="1:15" s="18" customFormat="1" outlineLevel="1">
      <c r="A26" s="4"/>
      <c r="B26" s="533" t="s">
        <v>512</v>
      </c>
      <c r="C26" s="813"/>
      <c r="D26" s="47"/>
      <c r="E26" s="47">
        <v>-2.0000000000000001E-4</v>
      </c>
      <c r="F26" s="47">
        <v>-2.0000000000000001E-4</v>
      </c>
      <c r="G26" s="47">
        <v>-2.0000000000000001E-4</v>
      </c>
      <c r="H26" s="47">
        <v>-2.0000000000000001E-4</v>
      </c>
      <c r="I26" s="47">
        <v>-2.0000000000000001E-4</v>
      </c>
      <c r="J26" s="47">
        <v>-2.0000000000000001E-4</v>
      </c>
      <c r="K26" s="47"/>
      <c r="L26" s="47"/>
      <c r="M26" s="47"/>
      <c r="N26" s="47"/>
      <c r="O26" s="71"/>
    </row>
    <row r="27" spans="1:15" s="18" customFormat="1" outlineLevel="1">
      <c r="A27" s="4"/>
      <c r="B27" s="533" t="s">
        <v>513</v>
      </c>
      <c r="C27" s="813"/>
      <c r="D27" s="47"/>
      <c r="E27" s="47"/>
      <c r="F27" s="47"/>
      <c r="G27" s="47"/>
      <c r="H27" s="47"/>
      <c r="I27" s="47"/>
      <c r="J27" s="47"/>
      <c r="K27" s="47"/>
      <c r="L27" s="47"/>
      <c r="M27" s="47"/>
      <c r="N27" s="47"/>
      <c r="O27" s="71"/>
    </row>
    <row r="28" spans="1:15" s="18" customFormat="1" outlineLevel="1">
      <c r="A28" s="4"/>
      <c r="B28" s="533" t="s">
        <v>491</v>
      </c>
      <c r="C28" s="813"/>
      <c r="D28" s="47"/>
      <c r="E28" s="47"/>
      <c r="F28" s="47"/>
      <c r="G28" s="47"/>
      <c r="H28" s="47"/>
      <c r="I28" s="47"/>
      <c r="J28" s="47"/>
      <c r="K28" s="47"/>
      <c r="L28" s="47"/>
      <c r="M28" s="47"/>
      <c r="N28" s="47"/>
      <c r="O28" s="71"/>
    </row>
    <row r="29" spans="1:15" s="18" customFormat="1">
      <c r="A29" s="4"/>
      <c r="B29" s="533" t="s">
        <v>514</v>
      </c>
      <c r="C29" s="814"/>
      <c r="D29" s="67">
        <f>SUM(D25:D28)</f>
        <v>1.6199999999999999E-2</v>
      </c>
      <c r="E29" s="67">
        <f t="shared" ref="E29:N29" si="5">SUM(E25:E28)</f>
        <v>1.6E-2</v>
      </c>
      <c r="F29" s="67">
        <f t="shared" si="5"/>
        <v>1.61E-2</v>
      </c>
      <c r="G29" s="67">
        <f t="shared" si="5"/>
        <v>1.6200000000000003E-2</v>
      </c>
      <c r="H29" s="67">
        <f t="shared" si="5"/>
        <v>1.6400000000000001E-2</v>
      </c>
      <c r="I29" s="67">
        <f t="shared" si="5"/>
        <v>1.66E-2</v>
      </c>
      <c r="J29" s="67">
        <f t="shared" si="5"/>
        <v>1.6900000000000002E-2</v>
      </c>
      <c r="K29" s="67">
        <f t="shared" si="5"/>
        <v>0</v>
      </c>
      <c r="L29" s="67">
        <f t="shared" si="5"/>
        <v>0</v>
      </c>
      <c r="M29" s="67">
        <f t="shared" si="5"/>
        <v>0</v>
      </c>
      <c r="N29" s="67">
        <f t="shared" si="5"/>
        <v>0</v>
      </c>
      <c r="O29" s="78"/>
    </row>
    <row r="30" spans="1:15" s="18" customFormat="1">
      <c r="A30" s="4"/>
      <c r="B30" s="494" t="s">
        <v>515</v>
      </c>
      <c r="C30" s="490"/>
      <c r="D30" s="73"/>
      <c r="E30" s="768">
        <f t="shared" ref="E30:J30" si="6">SUM(D29*E16+E29*E17)/12</f>
        <v>1.6066666666666667E-2</v>
      </c>
      <c r="F30" s="768">
        <f t="shared" si="6"/>
        <v>1.6066666666666667E-2</v>
      </c>
      <c r="G30" s="768">
        <f t="shared" si="6"/>
        <v>1.6166666666666666E-2</v>
      </c>
      <c r="H30" s="768">
        <f t="shared" si="6"/>
        <v>1.6333333333333335E-2</v>
      </c>
      <c r="I30" s="768">
        <f t="shared" si="6"/>
        <v>1.6533333333333334E-2</v>
      </c>
      <c r="J30" s="768">
        <f t="shared" si="6"/>
        <v>1.6799999999999999E-2</v>
      </c>
      <c r="K30" s="486">
        <f t="shared" ref="K30:N30" si="7">ROUND(SUM(J29*K16+K29*K17)/12,4)</f>
        <v>0</v>
      </c>
      <c r="L30" s="486">
        <f t="shared" si="7"/>
        <v>0</v>
      </c>
      <c r="M30" s="486">
        <f t="shared" si="7"/>
        <v>0</v>
      </c>
      <c r="N30" s="486">
        <f t="shared" si="7"/>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1" t="str">
        <f>'1.  LRAMVA Summary'!B29</f>
        <v>General Service 50 - 4,999 kW</v>
      </c>
      <c r="C32" s="812" t="str">
        <f>'2. LRAMVA Threshold'!F43</f>
        <v>kW</v>
      </c>
      <c r="D32" s="47">
        <v>4.7074999999999996</v>
      </c>
      <c r="E32" s="47">
        <v>4.6228999999999996</v>
      </c>
      <c r="F32" s="47">
        <v>4.6543000000000001</v>
      </c>
      <c r="G32" s="47">
        <v>4.6765999999999996</v>
      </c>
      <c r="H32" s="47">
        <v>4.7279999999999998</v>
      </c>
      <c r="I32" s="47">
        <v>4.7752999999999997</v>
      </c>
      <c r="J32" s="47">
        <v>4.8468999999999998</v>
      </c>
      <c r="K32" s="47"/>
      <c r="L32" s="47"/>
      <c r="M32" s="47"/>
      <c r="N32" s="47"/>
      <c r="O32" s="71"/>
    </row>
    <row r="33" spans="1:15" s="18" customFormat="1" outlineLevel="1">
      <c r="A33" s="4"/>
      <c r="B33" s="533" t="s">
        <v>512</v>
      </c>
      <c r="C33" s="813"/>
      <c r="D33" s="47"/>
      <c r="E33" s="47">
        <v>-3.9399999999999998E-2</v>
      </c>
      <c r="F33" s="47">
        <v>-4.8500000000000001E-2</v>
      </c>
      <c r="G33" s="47">
        <v>-4.53E-2</v>
      </c>
      <c r="H33" s="47">
        <v>-4.53E-2</v>
      </c>
      <c r="I33" s="47">
        <v>-0.05</v>
      </c>
      <c r="J33" s="47">
        <v>-3.4700000000000002E-2</v>
      </c>
      <c r="K33" s="47"/>
      <c r="L33" s="47"/>
      <c r="M33" s="47"/>
      <c r="N33" s="47"/>
      <c r="O33" s="71"/>
    </row>
    <row r="34" spans="1:15" s="18" customFormat="1" outlineLevel="1">
      <c r="A34" s="4"/>
      <c r="B34" s="533" t="s">
        <v>513</v>
      </c>
      <c r="C34" s="813"/>
      <c r="D34" s="47"/>
      <c r="E34" s="47"/>
      <c r="F34" s="47"/>
      <c r="G34" s="47"/>
      <c r="H34" s="47"/>
      <c r="I34" s="47"/>
      <c r="J34" s="47"/>
      <c r="K34" s="47"/>
      <c r="L34" s="47"/>
      <c r="M34" s="47"/>
      <c r="N34" s="47"/>
      <c r="O34" s="71"/>
    </row>
    <row r="35" spans="1:15" s="18" customFormat="1" outlineLevel="1">
      <c r="A35" s="4"/>
      <c r="B35" s="533" t="s">
        <v>491</v>
      </c>
      <c r="C35" s="813"/>
      <c r="D35" s="47"/>
      <c r="E35" s="47"/>
      <c r="F35" s="47"/>
      <c r="G35" s="47"/>
      <c r="H35" s="47"/>
      <c r="I35" s="47"/>
      <c r="J35" s="47"/>
      <c r="K35" s="47"/>
      <c r="L35" s="47"/>
      <c r="M35" s="47"/>
      <c r="N35" s="47"/>
      <c r="O35" s="71"/>
    </row>
    <row r="36" spans="1:15" s="18" customFormat="1">
      <c r="A36" s="4"/>
      <c r="B36" s="533" t="s">
        <v>514</v>
      </c>
      <c r="C36" s="814"/>
      <c r="D36" s="67">
        <f>SUM(D32:D35)</f>
        <v>4.7074999999999996</v>
      </c>
      <c r="E36" s="67">
        <f>SUM(E32:E35)</f>
        <v>4.5834999999999999</v>
      </c>
      <c r="F36" s="67">
        <f t="shared" ref="F36:M36" si="8">SUM(F32:F35)</f>
        <v>4.6058000000000003</v>
      </c>
      <c r="G36" s="67">
        <f t="shared" si="8"/>
        <v>4.6312999999999995</v>
      </c>
      <c r="H36" s="67">
        <f t="shared" si="8"/>
        <v>4.6826999999999996</v>
      </c>
      <c r="I36" s="67">
        <f t="shared" si="8"/>
        <v>4.7252999999999998</v>
      </c>
      <c r="J36" s="67">
        <f t="shared" si="8"/>
        <v>4.8121999999999998</v>
      </c>
      <c r="K36" s="67">
        <f t="shared" si="8"/>
        <v>0</v>
      </c>
      <c r="L36" s="67">
        <f t="shared" si="8"/>
        <v>0</v>
      </c>
      <c r="M36" s="67">
        <f t="shared" si="8"/>
        <v>0</v>
      </c>
      <c r="N36" s="67">
        <f>SUM(N32:N35)</f>
        <v>0</v>
      </c>
      <c r="O36" s="78"/>
    </row>
    <row r="37" spans="1:15" s="18" customFormat="1">
      <c r="A37" s="4"/>
      <c r="B37" s="494" t="s">
        <v>515</v>
      </c>
      <c r="C37" s="490"/>
      <c r="D37" s="73"/>
      <c r="E37" s="768">
        <f t="shared" ref="E37:J37" si="9">SUM(D36*E16+E36*E17)/12</f>
        <v>4.6248333333333331</v>
      </c>
      <c r="F37" s="768">
        <f t="shared" si="9"/>
        <v>4.5983666666666672</v>
      </c>
      <c r="G37" s="768">
        <f t="shared" si="9"/>
        <v>4.6227999999999998</v>
      </c>
      <c r="H37" s="768">
        <f t="shared" si="9"/>
        <v>4.665566666666666</v>
      </c>
      <c r="I37" s="768">
        <f t="shared" si="9"/>
        <v>4.7110999999999992</v>
      </c>
      <c r="J37" s="768">
        <f t="shared" si="9"/>
        <v>4.7832333333333326</v>
      </c>
      <c r="K37" s="486">
        <f t="shared" ref="K37:N37" si="10">ROUND(SUM(J36*K16+K36*K17)/12,4)</f>
        <v>0</v>
      </c>
      <c r="L37" s="486">
        <f t="shared" si="10"/>
        <v>0</v>
      </c>
      <c r="M37" s="486">
        <f t="shared" si="10"/>
        <v>0</v>
      </c>
      <c r="N37" s="486">
        <f t="shared" si="10"/>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1" t="str">
        <f>'1.  LRAMVA Summary'!B30</f>
        <v>General Service 3,000 - 4,999 kW</v>
      </c>
      <c r="C39" s="812" t="str">
        <f>'2. LRAMVA Threshold'!G43</f>
        <v>kW</v>
      </c>
      <c r="D39" s="47">
        <v>1.9306000000000001</v>
      </c>
      <c r="E39" s="47">
        <v>1.9340999999999999</v>
      </c>
      <c r="F39" s="47">
        <v>1.9473</v>
      </c>
      <c r="G39" s="47">
        <v>1.9565999999999999</v>
      </c>
      <c r="H39" s="47">
        <v>1.9781</v>
      </c>
      <c r="I39" s="47">
        <v>1.9979</v>
      </c>
      <c r="J39" s="47">
        <v>2.0278999999999998</v>
      </c>
      <c r="K39" s="47"/>
      <c r="L39" s="47"/>
      <c r="M39" s="47"/>
      <c r="N39" s="47"/>
      <c r="O39" s="71"/>
    </row>
    <row r="40" spans="1:15" s="18" customFormat="1" outlineLevel="1">
      <c r="A40" s="4"/>
      <c r="B40" s="533" t="s">
        <v>512</v>
      </c>
      <c r="C40" s="813"/>
      <c r="D40" s="47"/>
      <c r="E40" s="47">
        <v>-1.8700000000000001E-2</v>
      </c>
      <c r="F40" s="47">
        <v>-2.29E-2</v>
      </c>
      <c r="G40" s="47">
        <v>-2.1399999999999999E-2</v>
      </c>
      <c r="H40" s="47">
        <v>-2.1399999999999999E-2</v>
      </c>
      <c r="I40" s="47">
        <v>-2.2700000000000001E-2</v>
      </c>
      <c r="J40" s="47">
        <v>-1.7299999999999999E-2</v>
      </c>
      <c r="K40" s="47"/>
      <c r="L40" s="47"/>
      <c r="M40" s="47"/>
      <c r="N40" s="47"/>
      <c r="O40" s="71"/>
    </row>
    <row r="41" spans="1:15" s="18" customFormat="1" outlineLevel="1">
      <c r="A41" s="4"/>
      <c r="B41" s="533" t="s">
        <v>513</v>
      </c>
      <c r="C41" s="813"/>
      <c r="D41" s="47"/>
      <c r="E41" s="47"/>
      <c r="F41" s="47"/>
      <c r="G41" s="47"/>
      <c r="H41" s="47"/>
      <c r="I41" s="47"/>
      <c r="J41" s="47"/>
      <c r="K41" s="47"/>
      <c r="L41" s="47"/>
      <c r="M41" s="47"/>
      <c r="N41" s="47"/>
      <c r="O41" s="71"/>
    </row>
    <row r="42" spans="1:15" s="18" customFormat="1" outlineLevel="1">
      <c r="A42" s="4"/>
      <c r="B42" s="533" t="s">
        <v>491</v>
      </c>
      <c r="C42" s="813"/>
      <c r="D42" s="47"/>
      <c r="E42" s="47"/>
      <c r="F42" s="47"/>
      <c r="G42" s="47"/>
      <c r="H42" s="47"/>
      <c r="I42" s="47"/>
      <c r="J42" s="47"/>
      <c r="K42" s="47"/>
      <c r="L42" s="47"/>
      <c r="M42" s="47"/>
      <c r="N42" s="47"/>
      <c r="O42" s="71"/>
    </row>
    <row r="43" spans="1:15" s="18" customFormat="1">
      <c r="A43" s="4"/>
      <c r="B43" s="533" t="s">
        <v>514</v>
      </c>
      <c r="C43" s="814"/>
      <c r="D43" s="67">
        <f>SUM(D39:D42)</f>
        <v>1.9306000000000001</v>
      </c>
      <c r="E43" s="67">
        <f t="shared" ref="E43:N43" si="11">SUM(E39:E42)</f>
        <v>1.9154</v>
      </c>
      <c r="F43" s="67">
        <f t="shared" si="11"/>
        <v>1.9244000000000001</v>
      </c>
      <c r="G43" s="67">
        <f t="shared" si="11"/>
        <v>1.9351999999999998</v>
      </c>
      <c r="H43" s="67">
        <f t="shared" si="11"/>
        <v>1.9566999999999999</v>
      </c>
      <c r="I43" s="67">
        <f t="shared" si="11"/>
        <v>1.9752000000000001</v>
      </c>
      <c r="J43" s="67">
        <f t="shared" si="11"/>
        <v>2.0105999999999997</v>
      </c>
      <c r="K43" s="67">
        <f t="shared" si="11"/>
        <v>0</v>
      </c>
      <c r="L43" s="67">
        <f t="shared" si="11"/>
        <v>0</v>
      </c>
      <c r="M43" s="67">
        <f t="shared" si="11"/>
        <v>0</v>
      </c>
      <c r="N43" s="67">
        <f t="shared" si="11"/>
        <v>0</v>
      </c>
      <c r="O43" s="78"/>
    </row>
    <row r="44" spans="1:15" s="14" customFormat="1">
      <c r="A44" s="74"/>
      <c r="B44" s="494" t="s">
        <v>515</v>
      </c>
      <c r="C44" s="490"/>
      <c r="D44" s="73"/>
      <c r="E44" s="768">
        <f t="shared" ref="E44:J44" si="12">SUM(D43*E16+E43*E17)/12</f>
        <v>1.9204666666666668</v>
      </c>
      <c r="F44" s="768">
        <f t="shared" si="12"/>
        <v>1.9214000000000002</v>
      </c>
      <c r="G44" s="768">
        <f t="shared" si="12"/>
        <v>1.9315999999999998</v>
      </c>
      <c r="H44" s="768">
        <f t="shared" si="12"/>
        <v>1.9495333333333331</v>
      </c>
      <c r="I44" s="768">
        <f t="shared" si="12"/>
        <v>1.9690333333333332</v>
      </c>
      <c r="J44" s="768">
        <f t="shared" si="12"/>
        <v>1.9987999999999999</v>
      </c>
      <c r="K44" s="486">
        <f t="shared" ref="K44:N44" si="13">ROUND(SUM(J43*K16+K43*K17)/12,4)</f>
        <v>0</v>
      </c>
      <c r="L44" s="486">
        <f t="shared" si="13"/>
        <v>0</v>
      </c>
      <c r="M44" s="486">
        <f t="shared" si="13"/>
        <v>0</v>
      </c>
      <c r="N44" s="486">
        <f t="shared" si="13"/>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1" t="str">
        <f>'1.  LRAMVA Summary'!B31</f>
        <v>Large Use - Regular</v>
      </c>
      <c r="C46" s="812" t="str">
        <f>'2. LRAMVA Threshold'!H43</f>
        <v>kW</v>
      </c>
      <c r="D46" s="47">
        <v>2.1823999999999999</v>
      </c>
      <c r="E46" s="47">
        <v>2.1863000000000001</v>
      </c>
      <c r="F46" s="47">
        <v>2.2012</v>
      </c>
      <c r="G46" s="47">
        <v>2.2118000000000002</v>
      </c>
      <c r="H46" s="47">
        <v>2.2361</v>
      </c>
      <c r="I46" s="47">
        <v>2.2585000000000002</v>
      </c>
      <c r="J46" s="47">
        <v>2.2924000000000002</v>
      </c>
      <c r="K46" s="47"/>
      <c r="L46" s="47"/>
      <c r="M46" s="47"/>
      <c r="N46" s="47"/>
      <c r="O46" s="71"/>
    </row>
    <row r="47" spans="1:15" s="18" customFormat="1" outlineLevel="1">
      <c r="A47" s="4"/>
      <c r="B47" s="533" t="s">
        <v>512</v>
      </c>
      <c r="C47" s="813"/>
      <c r="D47" s="47"/>
      <c r="E47" s="47">
        <v>-2.4199999999999999E-2</v>
      </c>
      <c r="F47" s="47">
        <v>-2.98E-2</v>
      </c>
      <c r="G47" s="47">
        <v>-2.7799999999999998E-2</v>
      </c>
      <c r="H47" s="47">
        <v>-2.7799999999999998E-2</v>
      </c>
      <c r="I47" s="47">
        <v>-2.9399999999999999E-2</v>
      </c>
      <c r="J47" s="47">
        <v>-2.01E-2</v>
      </c>
      <c r="K47" s="47"/>
      <c r="L47" s="47"/>
      <c r="M47" s="47"/>
      <c r="N47" s="47"/>
      <c r="O47" s="71"/>
    </row>
    <row r="48" spans="1:15" s="18" customFormat="1" outlineLevel="1">
      <c r="A48" s="4"/>
      <c r="B48" s="533" t="s">
        <v>513</v>
      </c>
      <c r="C48" s="813"/>
      <c r="D48" s="47"/>
      <c r="E48" s="47"/>
      <c r="F48" s="47"/>
      <c r="G48" s="47"/>
      <c r="H48" s="47"/>
      <c r="I48" s="47"/>
      <c r="J48" s="47"/>
      <c r="K48" s="47"/>
      <c r="L48" s="47"/>
      <c r="M48" s="47"/>
      <c r="N48" s="47"/>
      <c r="O48" s="71"/>
    </row>
    <row r="49" spans="1:15" s="18" customFormat="1" outlineLevel="1">
      <c r="A49" s="4"/>
      <c r="B49" s="533" t="s">
        <v>491</v>
      </c>
      <c r="C49" s="813"/>
      <c r="D49" s="47"/>
      <c r="E49" s="47"/>
      <c r="F49" s="47"/>
      <c r="G49" s="47"/>
      <c r="H49" s="47"/>
      <c r="I49" s="47"/>
      <c r="J49" s="47"/>
      <c r="K49" s="47"/>
      <c r="L49" s="47"/>
      <c r="M49" s="47"/>
      <c r="N49" s="47"/>
      <c r="O49" s="71"/>
    </row>
    <row r="50" spans="1:15" s="18" customFormat="1">
      <c r="A50" s="4"/>
      <c r="B50" s="533" t="s">
        <v>514</v>
      </c>
      <c r="C50" s="814"/>
      <c r="D50" s="67">
        <f>SUM(D46:D49)</f>
        <v>2.1823999999999999</v>
      </c>
      <c r="E50" s="67">
        <f t="shared" ref="E50:N50" si="14">SUM(E46:E49)</f>
        <v>2.1621000000000001</v>
      </c>
      <c r="F50" s="67">
        <f t="shared" si="14"/>
        <v>2.1714000000000002</v>
      </c>
      <c r="G50" s="67">
        <f t="shared" si="14"/>
        <v>2.1840000000000002</v>
      </c>
      <c r="H50" s="67">
        <f t="shared" si="14"/>
        <v>2.2082999999999999</v>
      </c>
      <c r="I50" s="67">
        <f t="shared" si="14"/>
        <v>2.2291000000000003</v>
      </c>
      <c r="J50" s="67">
        <f t="shared" si="14"/>
        <v>2.2723000000000004</v>
      </c>
      <c r="K50" s="67">
        <f t="shared" si="14"/>
        <v>0</v>
      </c>
      <c r="L50" s="67">
        <f t="shared" si="14"/>
        <v>0</v>
      </c>
      <c r="M50" s="67">
        <f t="shared" si="14"/>
        <v>0</v>
      </c>
      <c r="N50" s="67">
        <f t="shared" si="14"/>
        <v>0</v>
      </c>
      <c r="O50" s="78"/>
    </row>
    <row r="51" spans="1:15" s="14" customFormat="1">
      <c r="A51" s="74"/>
      <c r="B51" s="494" t="s">
        <v>515</v>
      </c>
      <c r="C51" s="490"/>
      <c r="D51" s="73"/>
      <c r="E51" s="768">
        <f t="shared" ref="E51:J51" si="15">SUM(D50*E16+E50*E17)/12</f>
        <v>2.1688666666666667</v>
      </c>
      <c r="F51" s="768">
        <f t="shared" si="15"/>
        <v>2.1683000000000003</v>
      </c>
      <c r="G51" s="768">
        <f t="shared" si="15"/>
        <v>2.1798000000000002</v>
      </c>
      <c r="H51" s="768">
        <f t="shared" si="15"/>
        <v>2.2002000000000002</v>
      </c>
      <c r="I51" s="768">
        <f t="shared" si="15"/>
        <v>2.2221666666666668</v>
      </c>
      <c r="J51" s="768">
        <f t="shared" si="15"/>
        <v>2.2579000000000007</v>
      </c>
      <c r="K51" s="486">
        <f t="shared" ref="K51:N51" si="16">ROUND(SUM(J50*K16+K50*K17)/12,4)</f>
        <v>0</v>
      </c>
      <c r="L51" s="486">
        <f t="shared" si="16"/>
        <v>0</v>
      </c>
      <c r="M51" s="486">
        <f t="shared" si="16"/>
        <v>0</v>
      </c>
      <c r="N51" s="486">
        <f t="shared" si="16"/>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1" t="str">
        <f>'1.  LRAMVA Summary'!B32</f>
        <v>Large Use - 3TS</v>
      </c>
      <c r="C53" s="812" t="str">
        <f>'2. LRAMVA Threshold'!I43</f>
        <v>kW</v>
      </c>
      <c r="D53" s="47">
        <v>2.7235</v>
      </c>
      <c r="E53" s="47">
        <v>2.7284000000000002</v>
      </c>
      <c r="F53" s="47">
        <v>2.7469999999999999</v>
      </c>
      <c r="G53" s="47">
        <v>2.7602000000000002</v>
      </c>
      <c r="H53" s="47">
        <v>2.7906</v>
      </c>
      <c r="I53" s="47">
        <v>2.8184999999999998</v>
      </c>
      <c r="J53" s="47">
        <v>2.8607999999999998</v>
      </c>
      <c r="K53" s="47"/>
      <c r="L53" s="47"/>
      <c r="M53" s="47"/>
      <c r="N53" s="47"/>
      <c r="O53" s="71"/>
    </row>
    <row r="54" spans="1:15" s="18" customFormat="1" outlineLevel="1">
      <c r="A54" s="4"/>
      <c r="B54" s="533" t="s">
        <v>512</v>
      </c>
      <c r="C54" s="813"/>
      <c r="D54" s="47"/>
      <c r="E54" s="47">
        <v>-0.32100000000000001</v>
      </c>
      <c r="F54" s="47">
        <v>-3.95E-2</v>
      </c>
      <c r="G54" s="47">
        <v>-3.6900000000000002E-2</v>
      </c>
      <c r="H54" s="47">
        <v>-3.6900000000000002E-2</v>
      </c>
      <c r="I54" s="47">
        <v>-3.9E-2</v>
      </c>
      <c r="J54" s="47">
        <v>-3.3500000000000002E-2</v>
      </c>
      <c r="K54" s="47"/>
      <c r="L54" s="47"/>
      <c r="M54" s="47"/>
      <c r="N54" s="47"/>
      <c r="O54" s="71"/>
    </row>
    <row r="55" spans="1:15" s="18" customFormat="1" outlineLevel="1">
      <c r="A55" s="4"/>
      <c r="B55" s="533" t="s">
        <v>513</v>
      </c>
      <c r="C55" s="813"/>
      <c r="D55" s="47"/>
      <c r="E55" s="47"/>
      <c r="F55" s="47"/>
      <c r="G55" s="47"/>
      <c r="H55" s="47"/>
      <c r="I55" s="47"/>
      <c r="J55" s="47"/>
      <c r="K55" s="47"/>
      <c r="L55" s="47"/>
      <c r="M55" s="47"/>
      <c r="N55" s="47"/>
      <c r="O55" s="71"/>
    </row>
    <row r="56" spans="1:15" s="18" customFormat="1" outlineLevel="1">
      <c r="A56" s="4"/>
      <c r="B56" s="533" t="s">
        <v>491</v>
      </c>
      <c r="C56" s="813"/>
      <c r="D56" s="47"/>
      <c r="E56" s="47"/>
      <c r="F56" s="47"/>
      <c r="G56" s="47"/>
      <c r="H56" s="47"/>
      <c r="I56" s="47"/>
      <c r="J56" s="47"/>
      <c r="K56" s="47"/>
      <c r="L56" s="47"/>
      <c r="M56" s="47"/>
      <c r="N56" s="47"/>
      <c r="O56" s="71"/>
    </row>
    <row r="57" spans="1:15" s="18" customFormat="1">
      <c r="A57" s="4"/>
      <c r="B57" s="533" t="s">
        <v>514</v>
      </c>
      <c r="C57" s="814"/>
      <c r="D57" s="67">
        <f>SUM(D53:D56)</f>
        <v>2.7235</v>
      </c>
      <c r="E57" s="67">
        <f t="shared" ref="E57:N57" si="17">SUM(E53:E56)</f>
        <v>2.4074</v>
      </c>
      <c r="F57" s="67">
        <f t="shared" si="17"/>
        <v>2.7075</v>
      </c>
      <c r="G57" s="67">
        <f t="shared" si="17"/>
        <v>2.7233000000000001</v>
      </c>
      <c r="H57" s="67">
        <f t="shared" si="17"/>
        <v>2.7536999999999998</v>
      </c>
      <c r="I57" s="67">
        <f t="shared" si="17"/>
        <v>2.7794999999999996</v>
      </c>
      <c r="J57" s="67">
        <f t="shared" si="17"/>
        <v>2.8272999999999997</v>
      </c>
      <c r="K57" s="67">
        <f t="shared" si="17"/>
        <v>0</v>
      </c>
      <c r="L57" s="67">
        <f t="shared" si="17"/>
        <v>0</v>
      </c>
      <c r="M57" s="67">
        <f t="shared" si="17"/>
        <v>0</v>
      </c>
      <c r="N57" s="67">
        <f t="shared" si="17"/>
        <v>0</v>
      </c>
      <c r="O57" s="79"/>
    </row>
    <row r="58" spans="1:15" s="14" customFormat="1">
      <c r="A58" s="74"/>
      <c r="B58" s="494" t="s">
        <v>515</v>
      </c>
      <c r="C58" s="490"/>
      <c r="D58" s="73"/>
      <c r="E58" s="768">
        <f t="shared" ref="E58:J58" si="18">SUM(D57*E16+E57*E17)/12</f>
        <v>2.5127666666666664</v>
      </c>
      <c r="F58" s="768">
        <f t="shared" si="18"/>
        <v>2.6074666666666668</v>
      </c>
      <c r="G58" s="768">
        <f t="shared" si="18"/>
        <v>2.7180333333333331</v>
      </c>
      <c r="H58" s="768">
        <f t="shared" si="18"/>
        <v>2.7435666666666663</v>
      </c>
      <c r="I58" s="768">
        <f t="shared" si="18"/>
        <v>2.7708999999999997</v>
      </c>
      <c r="J58" s="768">
        <f t="shared" si="18"/>
        <v>2.8113666666666663</v>
      </c>
      <c r="K58" s="486">
        <f t="shared" ref="K58:N58" si="19">ROUND(SUM(J57*K16+K57*K17)/12,4)</f>
        <v>0</v>
      </c>
      <c r="L58" s="486">
        <f t="shared" si="19"/>
        <v>0</v>
      </c>
      <c r="M58" s="486">
        <f t="shared" si="19"/>
        <v>0</v>
      </c>
      <c r="N58" s="486">
        <f t="shared" si="19"/>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1" t="str">
        <f>'1.  LRAMVA Summary'!B33</f>
        <v>Large Use - Ford Annex</v>
      </c>
      <c r="C60" s="812" t="str">
        <f>'2. LRAMVA Threshold'!J43</f>
        <v>kW</v>
      </c>
      <c r="D60" s="47">
        <v>0</v>
      </c>
      <c r="E60" s="47">
        <v>0</v>
      </c>
      <c r="F60" s="47">
        <v>0</v>
      </c>
      <c r="G60" s="47">
        <v>0</v>
      </c>
      <c r="H60" s="47">
        <v>0</v>
      </c>
      <c r="I60" s="47">
        <v>0</v>
      </c>
      <c r="J60" s="47">
        <v>0</v>
      </c>
      <c r="K60" s="47"/>
      <c r="L60" s="47"/>
      <c r="M60" s="47"/>
      <c r="N60" s="47"/>
      <c r="O60" s="71"/>
    </row>
    <row r="61" spans="1:15" s="18" customFormat="1" outlineLevel="1">
      <c r="A61" s="4"/>
      <c r="B61" s="533" t="s">
        <v>512</v>
      </c>
      <c r="C61" s="813"/>
      <c r="D61" s="47"/>
      <c r="E61" s="47">
        <v>-6.93E-2</v>
      </c>
      <c r="F61" s="47">
        <v>-8.5199999999999998E-2</v>
      </c>
      <c r="G61" s="47">
        <v>-7.9600000000000004E-2</v>
      </c>
      <c r="H61" s="47">
        <v>-7.9600000000000004E-2</v>
      </c>
      <c r="I61" s="47">
        <v>-8.4199999999999997E-2</v>
      </c>
      <c r="J61" s="47">
        <v>-9.1399999999999995E-2</v>
      </c>
      <c r="K61" s="47"/>
      <c r="L61" s="47"/>
      <c r="M61" s="47"/>
      <c r="N61" s="47"/>
      <c r="O61" s="71"/>
    </row>
    <row r="62" spans="1:15" s="18" customFormat="1" outlineLevel="1">
      <c r="A62" s="4"/>
      <c r="B62" s="533" t="s">
        <v>513</v>
      </c>
      <c r="C62" s="813"/>
      <c r="D62" s="47"/>
      <c r="E62" s="47"/>
      <c r="F62" s="47"/>
      <c r="G62" s="47"/>
      <c r="H62" s="47"/>
      <c r="I62" s="47"/>
      <c r="J62" s="47"/>
      <c r="K62" s="47"/>
      <c r="L62" s="47"/>
      <c r="M62" s="47"/>
      <c r="N62" s="47"/>
      <c r="O62" s="71"/>
    </row>
    <row r="63" spans="1:15" s="18" customFormat="1" outlineLevel="1">
      <c r="A63" s="4"/>
      <c r="B63" s="533" t="s">
        <v>491</v>
      </c>
      <c r="C63" s="813"/>
      <c r="D63" s="47"/>
      <c r="E63" s="47"/>
      <c r="F63" s="47"/>
      <c r="G63" s="47"/>
      <c r="H63" s="47"/>
      <c r="I63" s="47"/>
      <c r="J63" s="47"/>
      <c r="K63" s="47"/>
      <c r="L63" s="47"/>
      <c r="M63" s="47"/>
      <c r="N63" s="47"/>
      <c r="O63" s="71"/>
    </row>
    <row r="64" spans="1:15" s="18" customFormat="1">
      <c r="A64" s="4"/>
      <c r="B64" s="533" t="s">
        <v>514</v>
      </c>
      <c r="C64" s="814"/>
      <c r="D64" s="67">
        <f>SUM(D60:D63)</f>
        <v>0</v>
      </c>
      <c r="E64" s="67">
        <f t="shared" ref="E64:N64" si="20">SUM(E60:E63)</f>
        <v>-6.93E-2</v>
      </c>
      <c r="F64" s="67">
        <f t="shared" si="20"/>
        <v>-8.5199999999999998E-2</v>
      </c>
      <c r="G64" s="67">
        <f t="shared" si="20"/>
        <v>-7.9600000000000004E-2</v>
      </c>
      <c r="H64" s="67">
        <f t="shared" si="20"/>
        <v>-7.9600000000000004E-2</v>
      </c>
      <c r="I64" s="67">
        <f t="shared" si="20"/>
        <v>-8.4199999999999997E-2</v>
      </c>
      <c r="J64" s="67">
        <f t="shared" si="20"/>
        <v>-9.1399999999999995E-2</v>
      </c>
      <c r="K64" s="67">
        <f t="shared" si="20"/>
        <v>0</v>
      </c>
      <c r="L64" s="67">
        <f t="shared" si="20"/>
        <v>0</v>
      </c>
      <c r="M64" s="67">
        <f t="shared" si="20"/>
        <v>0</v>
      </c>
      <c r="N64" s="67">
        <f t="shared" si="20"/>
        <v>0</v>
      </c>
      <c r="O64" s="79"/>
    </row>
    <row r="65" spans="1:15" s="14" customFormat="1">
      <c r="A65" s="74"/>
      <c r="B65" s="494" t="s">
        <v>515</v>
      </c>
      <c r="C65" s="490"/>
      <c r="D65" s="73"/>
      <c r="E65" s="768">
        <f t="shared" ref="E65:J65" si="21">SUM(D64*E16+E64*E17)/12</f>
        <v>-4.6199999999999998E-2</v>
      </c>
      <c r="F65" s="768">
        <f t="shared" si="21"/>
        <v>-7.9899999999999999E-2</v>
      </c>
      <c r="G65" s="768">
        <f t="shared" si="21"/>
        <v>-8.1466666666666673E-2</v>
      </c>
      <c r="H65" s="768">
        <f t="shared" si="21"/>
        <v>-7.9600000000000004E-2</v>
      </c>
      <c r="I65" s="768">
        <f t="shared" si="21"/>
        <v>-8.2666666666666666E-2</v>
      </c>
      <c r="J65" s="768">
        <f t="shared" si="21"/>
        <v>-8.900000000000001E-2</v>
      </c>
      <c r="K65" s="486">
        <f t="shared" ref="K65:N65" si="22">ROUND(SUM(J64*K16+K64*K17)/12,4)</f>
        <v>0</v>
      </c>
      <c r="L65" s="486">
        <f t="shared" si="22"/>
        <v>0</v>
      </c>
      <c r="M65" s="486">
        <f t="shared" si="22"/>
        <v>0</v>
      </c>
      <c r="N65" s="486">
        <f t="shared" si="22"/>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1" t="str">
        <f>'1.  LRAMVA Summary'!B34</f>
        <v>Other</v>
      </c>
      <c r="C67" s="812" t="str">
        <f>'2. LRAMVA Threshold'!K43</f>
        <v>kW</v>
      </c>
      <c r="D67" s="47"/>
      <c r="E67" s="47"/>
      <c r="F67" s="47"/>
      <c r="G67" s="47"/>
      <c r="H67" s="47"/>
      <c r="I67" s="47"/>
      <c r="J67" s="47"/>
      <c r="K67" s="47"/>
      <c r="L67" s="47"/>
      <c r="M67" s="47"/>
      <c r="N67" s="47"/>
      <c r="O67" s="71"/>
    </row>
    <row r="68" spans="1:15" s="18" customFormat="1" outlineLevel="1">
      <c r="A68" s="4"/>
      <c r="B68" s="533" t="s">
        <v>512</v>
      </c>
      <c r="C68" s="813"/>
      <c r="D68" s="47"/>
      <c r="E68" s="47"/>
      <c r="F68" s="47"/>
      <c r="G68" s="47"/>
      <c r="H68" s="47"/>
      <c r="I68" s="47"/>
      <c r="J68" s="47"/>
      <c r="K68" s="47"/>
      <c r="L68" s="47"/>
      <c r="M68" s="47"/>
      <c r="N68" s="47"/>
      <c r="O68" s="71"/>
    </row>
    <row r="69" spans="1:15" s="18" customFormat="1" outlineLevel="1">
      <c r="A69" s="4"/>
      <c r="B69" s="533" t="s">
        <v>513</v>
      </c>
      <c r="C69" s="813"/>
      <c r="D69" s="47"/>
      <c r="E69" s="47"/>
      <c r="F69" s="47"/>
      <c r="G69" s="47"/>
      <c r="H69" s="47"/>
      <c r="I69" s="47"/>
      <c r="J69" s="47"/>
      <c r="K69" s="47"/>
      <c r="L69" s="47"/>
      <c r="M69" s="47"/>
      <c r="N69" s="47"/>
      <c r="O69" s="71"/>
    </row>
    <row r="70" spans="1:15" s="18" customFormat="1" outlineLevel="1">
      <c r="A70" s="4"/>
      <c r="B70" s="533" t="s">
        <v>491</v>
      </c>
      <c r="C70" s="813"/>
      <c r="D70" s="47"/>
      <c r="E70" s="47"/>
      <c r="F70" s="47"/>
      <c r="G70" s="47"/>
      <c r="H70" s="47"/>
      <c r="I70" s="47"/>
      <c r="J70" s="47"/>
      <c r="K70" s="47"/>
      <c r="L70" s="47"/>
      <c r="M70" s="47"/>
      <c r="N70" s="47"/>
      <c r="O70" s="71"/>
    </row>
    <row r="71" spans="1:15" s="18" customFormat="1">
      <c r="A71" s="4"/>
      <c r="B71" s="533" t="s">
        <v>514</v>
      </c>
      <c r="C71" s="814"/>
      <c r="D71" s="67">
        <f>SUM(D67:D70)</f>
        <v>0</v>
      </c>
      <c r="E71" s="67">
        <f t="shared" ref="E71:N71" si="23">SUM(E67:E70)</f>
        <v>0</v>
      </c>
      <c r="F71" s="67">
        <f>SUM(F67:F70)</f>
        <v>0</v>
      </c>
      <c r="G71" s="67">
        <f t="shared" si="23"/>
        <v>0</v>
      </c>
      <c r="H71" s="67">
        <f t="shared" si="23"/>
        <v>0</v>
      </c>
      <c r="I71" s="67">
        <f t="shared" si="23"/>
        <v>0</v>
      </c>
      <c r="J71" s="67">
        <f t="shared" si="23"/>
        <v>0</v>
      </c>
      <c r="K71" s="67">
        <f t="shared" si="23"/>
        <v>0</v>
      </c>
      <c r="L71" s="67">
        <f t="shared" si="23"/>
        <v>0</v>
      </c>
      <c r="M71" s="67">
        <f t="shared" si="23"/>
        <v>0</v>
      </c>
      <c r="N71" s="67">
        <f t="shared" si="23"/>
        <v>0</v>
      </c>
      <c r="O71" s="79"/>
    </row>
    <row r="72" spans="1:15" s="14" customFormat="1">
      <c r="A72" s="74"/>
      <c r="B72" s="494" t="s">
        <v>515</v>
      </c>
      <c r="C72" s="490"/>
      <c r="D72" s="73"/>
      <c r="E72" s="486">
        <f t="shared" ref="E72:N72" si="24">ROUND(SUM(D71*E16+E71*E17)/12,4)</f>
        <v>0</v>
      </c>
      <c r="F72" s="486">
        <f t="shared" si="24"/>
        <v>0</v>
      </c>
      <c r="G72" s="486">
        <f t="shared" si="24"/>
        <v>0</v>
      </c>
      <c r="H72" s="486">
        <f t="shared" si="24"/>
        <v>0</v>
      </c>
      <c r="I72" s="486">
        <f t="shared" si="24"/>
        <v>0</v>
      </c>
      <c r="J72" s="486">
        <f t="shared" si="24"/>
        <v>0</v>
      </c>
      <c r="K72" s="486">
        <f t="shared" si="24"/>
        <v>0</v>
      </c>
      <c r="L72" s="486">
        <f t="shared" si="24"/>
        <v>0</v>
      </c>
      <c r="M72" s="486">
        <f t="shared" si="24"/>
        <v>0</v>
      </c>
      <c r="N72" s="486">
        <f t="shared" si="24"/>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1">
        <f>'1.  LRAMVA Summary'!B35</f>
        <v>0</v>
      </c>
      <c r="C74" s="812">
        <f>'2. LRAMVA Threshold'!L43</f>
        <v>0</v>
      </c>
      <c r="D74" s="47"/>
      <c r="E74" s="47"/>
      <c r="F74" s="47"/>
      <c r="G74" s="47"/>
      <c r="H74" s="47"/>
      <c r="I74" s="47"/>
      <c r="J74" s="47"/>
      <c r="K74" s="47"/>
      <c r="L74" s="47"/>
      <c r="M74" s="47"/>
      <c r="N74" s="47"/>
      <c r="O74" s="71"/>
    </row>
    <row r="75" spans="1:15" s="18" customFormat="1" outlineLevel="1">
      <c r="A75" s="4"/>
      <c r="B75" s="533" t="s">
        <v>512</v>
      </c>
      <c r="C75" s="813"/>
      <c r="D75" s="47"/>
      <c r="E75" s="47"/>
      <c r="F75" s="47"/>
      <c r="G75" s="47"/>
      <c r="H75" s="47"/>
      <c r="I75" s="47"/>
      <c r="J75" s="47"/>
      <c r="K75" s="47"/>
      <c r="L75" s="47"/>
      <c r="M75" s="47"/>
      <c r="N75" s="47"/>
      <c r="O75" s="71"/>
    </row>
    <row r="76" spans="1:15" s="18" customFormat="1" outlineLevel="1">
      <c r="A76" s="4"/>
      <c r="B76" s="533" t="s">
        <v>513</v>
      </c>
      <c r="C76" s="813"/>
      <c r="D76" s="47"/>
      <c r="E76" s="47"/>
      <c r="F76" s="47"/>
      <c r="G76" s="47"/>
      <c r="H76" s="47"/>
      <c r="I76" s="47"/>
      <c r="J76" s="47"/>
      <c r="K76" s="47"/>
      <c r="L76" s="47"/>
      <c r="M76" s="47"/>
      <c r="N76" s="47"/>
      <c r="O76" s="71"/>
    </row>
    <row r="77" spans="1:15" s="18" customFormat="1" outlineLevel="1">
      <c r="A77" s="4"/>
      <c r="B77" s="533" t="s">
        <v>491</v>
      </c>
      <c r="C77" s="813"/>
      <c r="D77" s="47"/>
      <c r="E77" s="47"/>
      <c r="F77" s="47"/>
      <c r="G77" s="47"/>
      <c r="H77" s="47"/>
      <c r="I77" s="47"/>
      <c r="J77" s="47"/>
      <c r="K77" s="47"/>
      <c r="L77" s="47"/>
      <c r="M77" s="47"/>
      <c r="N77" s="47"/>
      <c r="O77" s="71"/>
    </row>
    <row r="78" spans="1:15" s="18" customFormat="1">
      <c r="A78" s="4"/>
      <c r="B78" s="533" t="s">
        <v>514</v>
      </c>
      <c r="C78" s="814"/>
      <c r="D78" s="67">
        <f>SUM(D74:D77)</f>
        <v>0</v>
      </c>
      <c r="E78" s="67">
        <f>SUM(E74:E77)</f>
        <v>0</v>
      </c>
      <c r="F78" s="67">
        <f t="shared" ref="F78:N78" si="25">SUM(F74:F77)</f>
        <v>0</v>
      </c>
      <c r="G78" s="67">
        <f t="shared" si="25"/>
        <v>0</v>
      </c>
      <c r="H78" s="67">
        <f t="shared" si="25"/>
        <v>0</v>
      </c>
      <c r="I78" s="67">
        <f t="shared" si="25"/>
        <v>0</v>
      </c>
      <c r="J78" s="67">
        <f t="shared" si="25"/>
        <v>0</v>
      </c>
      <c r="K78" s="67">
        <f t="shared" si="25"/>
        <v>0</v>
      </c>
      <c r="L78" s="67">
        <f t="shared" si="25"/>
        <v>0</v>
      </c>
      <c r="M78" s="67">
        <f t="shared" si="25"/>
        <v>0</v>
      </c>
      <c r="N78" s="67">
        <f t="shared" si="25"/>
        <v>0</v>
      </c>
      <c r="O78" s="79"/>
    </row>
    <row r="79" spans="1:15" s="14" customFormat="1">
      <c r="A79" s="74"/>
      <c r="B79" s="494" t="s">
        <v>515</v>
      </c>
      <c r="C79" s="490"/>
      <c r="D79" s="73"/>
      <c r="E79" s="486">
        <f t="shared" ref="E79:N79" si="26">ROUND(SUM(D78*E16+E78*E17)/12,4)</f>
        <v>0</v>
      </c>
      <c r="F79" s="486">
        <f t="shared" si="26"/>
        <v>0</v>
      </c>
      <c r="G79" s="486">
        <f t="shared" si="26"/>
        <v>0</v>
      </c>
      <c r="H79" s="486">
        <f t="shared" si="26"/>
        <v>0</v>
      </c>
      <c r="I79" s="486">
        <f t="shared" si="26"/>
        <v>0</v>
      </c>
      <c r="J79" s="486">
        <f t="shared" si="26"/>
        <v>0</v>
      </c>
      <c r="K79" s="486">
        <f t="shared" si="26"/>
        <v>0</v>
      </c>
      <c r="L79" s="486">
        <f t="shared" si="26"/>
        <v>0</v>
      </c>
      <c r="M79" s="486">
        <f t="shared" si="26"/>
        <v>0</v>
      </c>
      <c r="N79" s="486">
        <f t="shared" si="26"/>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1">
        <f>'1.  LRAMVA Summary'!B36</f>
        <v>0</v>
      </c>
      <c r="C81" s="812">
        <f>'2. LRAMVA Threshold'!M43</f>
        <v>0</v>
      </c>
      <c r="D81" s="47"/>
      <c r="E81" s="47"/>
      <c r="F81" s="47"/>
      <c r="G81" s="47"/>
      <c r="H81" s="47"/>
      <c r="I81" s="47"/>
      <c r="J81" s="47"/>
      <c r="K81" s="47"/>
      <c r="L81" s="47"/>
      <c r="M81" s="47"/>
      <c r="N81" s="47"/>
      <c r="O81" s="71"/>
    </row>
    <row r="82" spans="1:15" s="18" customFormat="1" outlineLevel="1">
      <c r="A82" s="4"/>
      <c r="B82" s="533" t="s">
        <v>512</v>
      </c>
      <c r="C82" s="813"/>
      <c r="D82" s="47"/>
      <c r="E82" s="47"/>
      <c r="F82" s="47"/>
      <c r="G82" s="47"/>
      <c r="H82" s="47"/>
      <c r="I82" s="47"/>
      <c r="J82" s="47"/>
      <c r="K82" s="47"/>
      <c r="L82" s="47"/>
      <c r="M82" s="47"/>
      <c r="N82" s="47"/>
      <c r="O82" s="71"/>
    </row>
    <row r="83" spans="1:15" s="18" customFormat="1" outlineLevel="1">
      <c r="A83" s="4"/>
      <c r="B83" s="533" t="s">
        <v>513</v>
      </c>
      <c r="C83" s="813"/>
      <c r="D83" s="47"/>
      <c r="E83" s="47"/>
      <c r="F83" s="47"/>
      <c r="G83" s="47"/>
      <c r="H83" s="47"/>
      <c r="I83" s="47"/>
      <c r="J83" s="47"/>
      <c r="K83" s="47"/>
      <c r="L83" s="47"/>
      <c r="M83" s="47"/>
      <c r="N83" s="47"/>
      <c r="O83" s="71"/>
    </row>
    <row r="84" spans="1:15" s="18" customFormat="1" outlineLevel="1">
      <c r="A84" s="4"/>
      <c r="B84" s="533" t="s">
        <v>491</v>
      </c>
      <c r="C84" s="813"/>
      <c r="D84" s="47"/>
      <c r="E84" s="47"/>
      <c r="F84" s="47"/>
      <c r="G84" s="47"/>
      <c r="H84" s="47"/>
      <c r="I84" s="47"/>
      <c r="J84" s="47"/>
      <c r="K84" s="47"/>
      <c r="L84" s="47"/>
      <c r="M84" s="47"/>
      <c r="N84" s="47"/>
      <c r="O84" s="71"/>
    </row>
    <row r="85" spans="1:15" s="18" customFormat="1">
      <c r="A85" s="4"/>
      <c r="B85" s="533" t="s">
        <v>514</v>
      </c>
      <c r="C85" s="814"/>
      <c r="D85" s="67">
        <f>SUM(D81:D84)</f>
        <v>0</v>
      </c>
      <c r="E85" s="67">
        <f>SUM(E81:E84)</f>
        <v>0</v>
      </c>
      <c r="F85" s="67">
        <f t="shared" ref="F85:N85" si="27">SUM(F81:F84)</f>
        <v>0</v>
      </c>
      <c r="G85" s="67">
        <f t="shared" si="27"/>
        <v>0</v>
      </c>
      <c r="H85" s="67">
        <f t="shared" si="27"/>
        <v>0</v>
      </c>
      <c r="I85" s="67">
        <f t="shared" si="27"/>
        <v>0</v>
      </c>
      <c r="J85" s="67">
        <f t="shared" si="27"/>
        <v>0</v>
      </c>
      <c r="K85" s="67">
        <f t="shared" si="27"/>
        <v>0</v>
      </c>
      <c r="L85" s="67">
        <f t="shared" si="27"/>
        <v>0</v>
      </c>
      <c r="M85" s="67">
        <f t="shared" si="27"/>
        <v>0</v>
      </c>
      <c r="N85" s="67">
        <f t="shared" si="27"/>
        <v>0</v>
      </c>
      <c r="O85" s="79"/>
    </row>
    <row r="86" spans="1:15" s="14" customFormat="1">
      <c r="A86" s="74"/>
      <c r="B86" s="494" t="s">
        <v>515</v>
      </c>
      <c r="C86" s="490"/>
      <c r="D86" s="73"/>
      <c r="E86" s="486">
        <f t="shared" ref="E86:N86" si="28">ROUND(SUM(D85*E16+E85*E17)/12,4)</f>
        <v>0</v>
      </c>
      <c r="F86" s="486">
        <f t="shared" si="28"/>
        <v>0</v>
      </c>
      <c r="G86" s="486">
        <f t="shared" si="28"/>
        <v>0</v>
      </c>
      <c r="H86" s="486">
        <f t="shared" si="28"/>
        <v>0</v>
      </c>
      <c r="I86" s="486">
        <f t="shared" si="28"/>
        <v>0</v>
      </c>
      <c r="J86" s="486">
        <f t="shared" si="28"/>
        <v>0</v>
      </c>
      <c r="K86" s="486">
        <f t="shared" si="28"/>
        <v>0</v>
      </c>
      <c r="L86" s="486">
        <f t="shared" si="28"/>
        <v>0</v>
      </c>
      <c r="M86" s="486">
        <f t="shared" si="28"/>
        <v>0</v>
      </c>
      <c r="N86" s="486">
        <f t="shared" si="28"/>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1">
        <f>'1.  LRAMVA Summary'!B37</f>
        <v>0</v>
      </c>
      <c r="C88" s="812">
        <f>'2. LRAMVA Threshold'!N43</f>
        <v>0</v>
      </c>
      <c r="D88" s="47"/>
      <c r="E88" s="47"/>
      <c r="F88" s="47"/>
      <c r="G88" s="47"/>
      <c r="H88" s="47"/>
      <c r="I88" s="47"/>
      <c r="J88" s="47"/>
      <c r="K88" s="47"/>
      <c r="L88" s="47"/>
      <c r="M88" s="47"/>
      <c r="N88" s="47"/>
      <c r="O88" s="71"/>
    </row>
    <row r="89" spans="1:15" s="18" customFormat="1" outlineLevel="1">
      <c r="A89" s="4"/>
      <c r="B89" s="533" t="s">
        <v>512</v>
      </c>
      <c r="C89" s="813"/>
      <c r="D89" s="47"/>
      <c r="E89" s="47"/>
      <c r="F89" s="47"/>
      <c r="G89" s="47"/>
      <c r="H89" s="47"/>
      <c r="I89" s="47"/>
      <c r="J89" s="47"/>
      <c r="K89" s="47"/>
      <c r="L89" s="47"/>
      <c r="M89" s="47"/>
      <c r="N89" s="47"/>
      <c r="O89" s="71"/>
    </row>
    <row r="90" spans="1:15" s="18" customFormat="1" outlineLevel="1">
      <c r="A90" s="4"/>
      <c r="B90" s="533" t="s">
        <v>513</v>
      </c>
      <c r="C90" s="813"/>
      <c r="D90" s="47"/>
      <c r="E90" s="47"/>
      <c r="F90" s="47"/>
      <c r="G90" s="47"/>
      <c r="H90" s="47"/>
      <c r="I90" s="47"/>
      <c r="J90" s="47"/>
      <c r="K90" s="47"/>
      <c r="L90" s="47"/>
      <c r="M90" s="47"/>
      <c r="N90" s="47"/>
      <c r="O90" s="71"/>
    </row>
    <row r="91" spans="1:15" s="18" customFormat="1" outlineLevel="1">
      <c r="A91" s="4"/>
      <c r="B91" s="533" t="s">
        <v>491</v>
      </c>
      <c r="C91" s="813"/>
      <c r="D91" s="47"/>
      <c r="E91" s="47"/>
      <c r="F91" s="47"/>
      <c r="G91" s="47"/>
      <c r="H91" s="47"/>
      <c r="I91" s="47"/>
      <c r="J91" s="47"/>
      <c r="K91" s="47"/>
      <c r="L91" s="47"/>
      <c r="M91" s="47"/>
      <c r="N91" s="47"/>
      <c r="O91" s="71"/>
    </row>
    <row r="92" spans="1:15" s="18" customFormat="1">
      <c r="A92" s="4"/>
      <c r="B92" s="533" t="s">
        <v>514</v>
      </c>
      <c r="C92" s="814"/>
      <c r="D92" s="67">
        <f>SUM(D88:D91)</f>
        <v>0</v>
      </c>
      <c r="E92" s="67">
        <f>SUM(E88:E91)</f>
        <v>0</v>
      </c>
      <c r="F92" s="67">
        <f t="shared" ref="F92:N92" si="29">SUM(F88:F91)</f>
        <v>0</v>
      </c>
      <c r="G92" s="67">
        <f t="shared" si="29"/>
        <v>0</v>
      </c>
      <c r="H92" s="67">
        <f t="shared" si="29"/>
        <v>0</v>
      </c>
      <c r="I92" s="67">
        <f t="shared" si="29"/>
        <v>0</v>
      </c>
      <c r="J92" s="67">
        <f t="shared" si="29"/>
        <v>0</v>
      </c>
      <c r="K92" s="67">
        <f t="shared" si="29"/>
        <v>0</v>
      </c>
      <c r="L92" s="67">
        <f t="shared" si="29"/>
        <v>0</v>
      </c>
      <c r="M92" s="67">
        <f t="shared" si="29"/>
        <v>0</v>
      </c>
      <c r="N92" s="67">
        <f t="shared" si="29"/>
        <v>0</v>
      </c>
      <c r="O92" s="79"/>
    </row>
    <row r="93" spans="1:15" s="14" customFormat="1">
      <c r="A93" s="74"/>
      <c r="B93" s="494" t="s">
        <v>515</v>
      </c>
      <c r="C93" s="490"/>
      <c r="D93" s="73"/>
      <c r="E93" s="486">
        <f t="shared" ref="E93:N93" si="30">ROUND(SUM(D92*E16+E92*E17)/12,4)</f>
        <v>0</v>
      </c>
      <c r="F93" s="486">
        <f t="shared" si="30"/>
        <v>0</v>
      </c>
      <c r="G93" s="486">
        <f t="shared" si="30"/>
        <v>0</v>
      </c>
      <c r="H93" s="486">
        <f t="shared" si="30"/>
        <v>0</v>
      </c>
      <c r="I93" s="486">
        <f t="shared" si="30"/>
        <v>0</v>
      </c>
      <c r="J93" s="486">
        <f t="shared" si="30"/>
        <v>0</v>
      </c>
      <c r="K93" s="486">
        <f t="shared" si="30"/>
        <v>0</v>
      </c>
      <c r="L93" s="486">
        <f t="shared" si="30"/>
        <v>0</v>
      </c>
      <c r="M93" s="486">
        <f t="shared" si="30"/>
        <v>0</v>
      </c>
      <c r="N93" s="486">
        <f t="shared" si="30"/>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1">
        <f>'1.  LRAMVA Summary'!B38</f>
        <v>0</v>
      </c>
      <c r="C95" s="812">
        <f>'2. LRAMVA Threshold'!O43</f>
        <v>0</v>
      </c>
      <c r="D95" s="47"/>
      <c r="E95" s="47"/>
      <c r="F95" s="47"/>
      <c r="G95" s="47"/>
      <c r="H95" s="47"/>
      <c r="I95" s="47"/>
      <c r="J95" s="47"/>
      <c r="K95" s="47"/>
      <c r="L95" s="47"/>
      <c r="M95" s="47"/>
      <c r="N95" s="47"/>
      <c r="O95" s="71"/>
    </row>
    <row r="96" spans="1:15" s="18" customFormat="1" outlineLevel="1">
      <c r="A96" s="4"/>
      <c r="B96" s="533" t="s">
        <v>512</v>
      </c>
      <c r="C96" s="813"/>
      <c r="D96" s="47"/>
      <c r="E96" s="47"/>
      <c r="F96" s="47"/>
      <c r="G96" s="47"/>
      <c r="H96" s="47"/>
      <c r="I96" s="47"/>
      <c r="J96" s="47"/>
      <c r="K96" s="47"/>
      <c r="L96" s="47"/>
      <c r="M96" s="47"/>
      <c r="N96" s="47"/>
      <c r="O96" s="71"/>
    </row>
    <row r="97" spans="1:15" s="18" customFormat="1" outlineLevel="1">
      <c r="A97" s="4"/>
      <c r="B97" s="533" t="s">
        <v>513</v>
      </c>
      <c r="C97" s="813"/>
      <c r="D97" s="47"/>
      <c r="E97" s="47"/>
      <c r="F97" s="47"/>
      <c r="G97" s="47"/>
      <c r="H97" s="47"/>
      <c r="I97" s="47"/>
      <c r="J97" s="47"/>
      <c r="K97" s="47"/>
      <c r="L97" s="47"/>
      <c r="M97" s="47"/>
      <c r="N97" s="47"/>
      <c r="O97" s="71"/>
    </row>
    <row r="98" spans="1:15" s="18" customFormat="1" outlineLevel="1">
      <c r="A98" s="4"/>
      <c r="B98" s="533" t="s">
        <v>491</v>
      </c>
      <c r="C98" s="813"/>
      <c r="D98" s="47"/>
      <c r="E98" s="47"/>
      <c r="F98" s="47"/>
      <c r="G98" s="47"/>
      <c r="H98" s="47"/>
      <c r="I98" s="47"/>
      <c r="J98" s="47"/>
      <c r="K98" s="47"/>
      <c r="L98" s="47"/>
      <c r="M98" s="47"/>
      <c r="N98" s="47"/>
      <c r="O98" s="71"/>
    </row>
    <row r="99" spans="1:15" s="18" customFormat="1">
      <c r="A99" s="4"/>
      <c r="B99" s="533" t="s">
        <v>514</v>
      </c>
      <c r="C99" s="814"/>
      <c r="D99" s="67">
        <f>SUM(D95:D98)</f>
        <v>0</v>
      </c>
      <c r="E99" s="67">
        <f>SUM(E95:E98)</f>
        <v>0</v>
      </c>
      <c r="F99" s="67">
        <f t="shared" ref="F99:N99" si="31">SUM(F95:F98)</f>
        <v>0</v>
      </c>
      <c r="G99" s="67">
        <f t="shared" si="31"/>
        <v>0</v>
      </c>
      <c r="H99" s="67">
        <f t="shared" si="31"/>
        <v>0</v>
      </c>
      <c r="I99" s="67">
        <f t="shared" si="31"/>
        <v>0</v>
      </c>
      <c r="J99" s="67">
        <f t="shared" si="31"/>
        <v>0</v>
      </c>
      <c r="K99" s="67">
        <f t="shared" si="31"/>
        <v>0</v>
      </c>
      <c r="L99" s="67">
        <f t="shared" si="31"/>
        <v>0</v>
      </c>
      <c r="M99" s="67">
        <f t="shared" si="31"/>
        <v>0</v>
      </c>
      <c r="N99" s="67">
        <f t="shared" si="31"/>
        <v>0</v>
      </c>
      <c r="O99" s="79"/>
    </row>
    <row r="100" spans="1:15" s="14" customFormat="1">
      <c r="A100" s="74"/>
      <c r="B100" s="494" t="s">
        <v>515</v>
      </c>
      <c r="C100" s="490"/>
      <c r="D100" s="73"/>
      <c r="E100" s="486">
        <f t="shared" ref="E100:N100" si="32">ROUND(SUM(D99*E16+E99*E17)/12,4)</f>
        <v>0</v>
      </c>
      <c r="F100" s="486">
        <f t="shared" si="32"/>
        <v>0</v>
      </c>
      <c r="G100" s="486">
        <f t="shared" si="32"/>
        <v>0</v>
      </c>
      <c r="H100" s="486">
        <f t="shared" si="32"/>
        <v>0</v>
      </c>
      <c r="I100" s="486">
        <f t="shared" si="32"/>
        <v>0</v>
      </c>
      <c r="J100" s="486">
        <f t="shared" si="32"/>
        <v>0</v>
      </c>
      <c r="K100" s="486">
        <f t="shared" si="32"/>
        <v>0</v>
      </c>
      <c r="L100" s="486">
        <f t="shared" si="32"/>
        <v>0</v>
      </c>
      <c r="M100" s="486">
        <f t="shared" si="32"/>
        <v>0</v>
      </c>
      <c r="N100" s="486">
        <f t="shared" si="32"/>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1">
        <f>'1.  LRAMVA Summary'!B39</f>
        <v>0</v>
      </c>
      <c r="C102" s="812">
        <f>'2. LRAMVA Threshold'!P43</f>
        <v>0</v>
      </c>
      <c r="D102" s="47"/>
      <c r="E102" s="47"/>
      <c r="F102" s="47"/>
      <c r="G102" s="47"/>
      <c r="H102" s="47"/>
      <c r="I102" s="47"/>
      <c r="J102" s="47"/>
      <c r="K102" s="47"/>
      <c r="L102" s="47"/>
      <c r="M102" s="47"/>
      <c r="N102" s="47"/>
      <c r="O102" s="71"/>
    </row>
    <row r="103" spans="1:15" s="18" customFormat="1" outlineLevel="1">
      <c r="A103" s="4"/>
      <c r="B103" s="533" t="s">
        <v>512</v>
      </c>
      <c r="C103" s="813"/>
      <c r="D103" s="47"/>
      <c r="E103" s="47"/>
      <c r="F103" s="47"/>
      <c r="G103" s="47"/>
      <c r="H103" s="47"/>
      <c r="I103" s="47"/>
      <c r="J103" s="47"/>
      <c r="K103" s="47"/>
      <c r="L103" s="47"/>
      <c r="M103" s="47"/>
      <c r="N103" s="47"/>
      <c r="O103" s="71"/>
    </row>
    <row r="104" spans="1:15" s="18" customFormat="1" outlineLevel="1">
      <c r="A104" s="4"/>
      <c r="B104" s="533" t="s">
        <v>513</v>
      </c>
      <c r="C104" s="813"/>
      <c r="D104" s="47"/>
      <c r="E104" s="47"/>
      <c r="F104" s="47"/>
      <c r="G104" s="47"/>
      <c r="H104" s="47"/>
      <c r="I104" s="47"/>
      <c r="J104" s="47"/>
      <c r="K104" s="47"/>
      <c r="L104" s="47"/>
      <c r="M104" s="47"/>
      <c r="N104" s="47"/>
      <c r="O104" s="71"/>
    </row>
    <row r="105" spans="1:15" s="18" customFormat="1" outlineLevel="1">
      <c r="A105" s="4"/>
      <c r="B105" s="533" t="s">
        <v>491</v>
      </c>
      <c r="C105" s="813"/>
      <c r="D105" s="47"/>
      <c r="E105" s="47"/>
      <c r="F105" s="47"/>
      <c r="G105" s="47"/>
      <c r="H105" s="47"/>
      <c r="I105" s="47"/>
      <c r="J105" s="47"/>
      <c r="K105" s="47"/>
      <c r="L105" s="47"/>
      <c r="M105" s="47"/>
      <c r="N105" s="47"/>
      <c r="O105" s="71"/>
    </row>
    <row r="106" spans="1:15" s="18" customFormat="1">
      <c r="A106" s="4"/>
      <c r="B106" s="533" t="s">
        <v>514</v>
      </c>
      <c r="C106" s="814"/>
      <c r="D106" s="67">
        <f>SUM(D102:D105)</f>
        <v>0</v>
      </c>
      <c r="E106" s="67">
        <f>SUM(E102:E105)</f>
        <v>0</v>
      </c>
      <c r="F106" s="67">
        <f>SUM(F102:F105)</f>
        <v>0</v>
      </c>
      <c r="G106" s="67">
        <f t="shared" ref="G106:N106" si="33">SUM(G102:G105)</f>
        <v>0</v>
      </c>
      <c r="H106" s="67">
        <f t="shared" si="33"/>
        <v>0</v>
      </c>
      <c r="I106" s="67">
        <f t="shared" si="33"/>
        <v>0</v>
      </c>
      <c r="J106" s="67">
        <f t="shared" si="33"/>
        <v>0</v>
      </c>
      <c r="K106" s="67">
        <f t="shared" si="33"/>
        <v>0</v>
      </c>
      <c r="L106" s="67">
        <f t="shared" si="33"/>
        <v>0</v>
      </c>
      <c r="M106" s="67">
        <f t="shared" si="33"/>
        <v>0</v>
      </c>
      <c r="N106" s="67">
        <f t="shared" si="33"/>
        <v>0</v>
      </c>
      <c r="O106" s="79"/>
    </row>
    <row r="107" spans="1:15" s="14" customFormat="1">
      <c r="A107" s="74"/>
      <c r="B107" s="494" t="s">
        <v>515</v>
      </c>
      <c r="C107" s="490"/>
      <c r="D107" s="73"/>
      <c r="E107" s="486">
        <f t="shared" ref="E107:N107" si="34">ROUND(SUM(D106*E16+E106*E17)/12,4)</f>
        <v>0</v>
      </c>
      <c r="F107" s="486">
        <f t="shared" si="34"/>
        <v>0</v>
      </c>
      <c r="G107" s="486">
        <f t="shared" si="34"/>
        <v>0</v>
      </c>
      <c r="H107" s="486">
        <f t="shared" si="34"/>
        <v>0</v>
      </c>
      <c r="I107" s="486">
        <f t="shared" si="34"/>
        <v>0</v>
      </c>
      <c r="J107" s="486">
        <f t="shared" si="34"/>
        <v>0</v>
      </c>
      <c r="K107" s="486">
        <f t="shared" si="34"/>
        <v>0</v>
      </c>
      <c r="L107" s="486">
        <f t="shared" si="34"/>
        <v>0</v>
      </c>
      <c r="M107" s="486">
        <f t="shared" si="34"/>
        <v>0</v>
      </c>
      <c r="N107" s="486">
        <f t="shared" si="34"/>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1">
        <f>'1.  LRAMVA Summary'!B40</f>
        <v>0</v>
      </c>
      <c r="C109" s="812">
        <f>'2. LRAMVA Threshold'!Q43</f>
        <v>0</v>
      </c>
      <c r="D109" s="47"/>
      <c r="E109" s="47"/>
      <c r="F109" s="47"/>
      <c r="G109" s="47"/>
      <c r="H109" s="47"/>
      <c r="I109" s="47"/>
      <c r="J109" s="47"/>
      <c r="K109" s="47"/>
      <c r="L109" s="47"/>
      <c r="M109" s="47"/>
      <c r="N109" s="47"/>
      <c r="O109" s="71"/>
    </row>
    <row r="110" spans="1:15" s="18" customFormat="1" outlineLevel="1">
      <c r="A110" s="4"/>
      <c r="B110" s="533" t="s">
        <v>512</v>
      </c>
      <c r="C110" s="813"/>
      <c r="D110" s="47"/>
      <c r="E110" s="47"/>
      <c r="F110" s="47"/>
      <c r="G110" s="47"/>
      <c r="H110" s="47"/>
      <c r="I110" s="47"/>
      <c r="J110" s="47"/>
      <c r="K110" s="47"/>
      <c r="L110" s="47"/>
      <c r="M110" s="47"/>
      <c r="N110" s="47"/>
      <c r="O110" s="71"/>
    </row>
    <row r="111" spans="1:15" s="18" customFormat="1" outlineLevel="1">
      <c r="A111" s="4"/>
      <c r="B111" s="533" t="s">
        <v>513</v>
      </c>
      <c r="C111" s="813"/>
      <c r="D111" s="47"/>
      <c r="E111" s="47"/>
      <c r="F111" s="47"/>
      <c r="G111" s="47"/>
      <c r="H111" s="47"/>
      <c r="I111" s="47"/>
      <c r="J111" s="47"/>
      <c r="K111" s="47"/>
      <c r="L111" s="47"/>
      <c r="M111" s="47"/>
      <c r="N111" s="47"/>
      <c r="O111" s="71"/>
    </row>
    <row r="112" spans="1:15" s="18" customFormat="1" outlineLevel="1">
      <c r="A112" s="4"/>
      <c r="B112" s="533" t="s">
        <v>491</v>
      </c>
      <c r="C112" s="813"/>
      <c r="D112" s="47"/>
      <c r="E112" s="47"/>
      <c r="F112" s="47"/>
      <c r="G112" s="47"/>
      <c r="H112" s="47"/>
      <c r="I112" s="47"/>
      <c r="J112" s="47"/>
      <c r="K112" s="47"/>
      <c r="L112" s="47"/>
      <c r="M112" s="47"/>
      <c r="N112" s="47"/>
      <c r="O112" s="71"/>
    </row>
    <row r="113" spans="1:17" s="18" customFormat="1">
      <c r="A113" s="4"/>
      <c r="B113" s="533" t="s">
        <v>514</v>
      </c>
      <c r="C113" s="814"/>
      <c r="D113" s="67">
        <f>SUM(D109:D112)</f>
        <v>0</v>
      </c>
      <c r="E113" s="67">
        <f>SUM(E109:E112)</f>
        <v>0</v>
      </c>
      <c r="F113" s="67">
        <f>SUM(F109:F112)</f>
        <v>0</v>
      </c>
      <c r="G113" s="67">
        <f>SUM(G109:G112)</f>
        <v>0</v>
      </c>
      <c r="H113" s="67">
        <f t="shared" ref="H113:N113" si="35">SUM(H109:H112)</f>
        <v>0</v>
      </c>
      <c r="I113" s="67">
        <f t="shared" si="35"/>
        <v>0</v>
      </c>
      <c r="J113" s="67">
        <f t="shared" si="35"/>
        <v>0</v>
      </c>
      <c r="K113" s="67">
        <f t="shared" si="35"/>
        <v>0</v>
      </c>
      <c r="L113" s="67">
        <f t="shared" si="35"/>
        <v>0</v>
      </c>
      <c r="M113" s="67">
        <f t="shared" si="35"/>
        <v>0</v>
      </c>
      <c r="N113" s="67">
        <f t="shared" si="35"/>
        <v>0</v>
      </c>
      <c r="O113" s="79"/>
    </row>
    <row r="114" spans="1:17" s="14" customFormat="1">
      <c r="A114" s="74"/>
      <c r="B114" s="494" t="s">
        <v>515</v>
      </c>
      <c r="C114" s="490"/>
      <c r="D114" s="73"/>
      <c r="E114" s="486">
        <f t="shared" ref="E114:N114" si="36">ROUND(SUM(D113*E16+E113*E17)/12,4)</f>
        <v>0</v>
      </c>
      <c r="F114" s="486">
        <f t="shared" si="36"/>
        <v>0</v>
      </c>
      <c r="G114" s="486">
        <f t="shared" si="36"/>
        <v>0</v>
      </c>
      <c r="H114" s="486">
        <f t="shared" si="36"/>
        <v>0</v>
      </c>
      <c r="I114" s="486">
        <f t="shared" si="36"/>
        <v>0</v>
      </c>
      <c r="J114" s="486">
        <f t="shared" si="36"/>
        <v>0</v>
      </c>
      <c r="K114" s="486">
        <f t="shared" si="36"/>
        <v>0</v>
      </c>
      <c r="L114" s="486">
        <f t="shared" si="36"/>
        <v>0</v>
      </c>
      <c r="M114" s="486">
        <f t="shared" si="36"/>
        <v>0</v>
      </c>
      <c r="N114" s="486">
        <f t="shared" si="36"/>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619</v>
      </c>
      <c r="C116" s="100"/>
      <c r="D116" s="501"/>
      <c r="E116" s="501"/>
      <c r="F116" s="501"/>
      <c r="G116" s="501"/>
      <c r="H116" s="501"/>
      <c r="I116" s="501"/>
      <c r="J116" s="501"/>
      <c r="K116" s="501"/>
      <c r="L116" s="501"/>
      <c r="M116" s="501"/>
      <c r="N116" s="501"/>
      <c r="O116" s="501"/>
    </row>
    <row r="119" spans="1:17" ht="15.75">
      <c r="B119" s="120" t="s">
        <v>485</v>
      </c>
      <c r="J119" s="18"/>
    </row>
    <row r="120" spans="1:17" s="14" customFormat="1" ht="55.5" customHeight="1">
      <c r="A120" s="74"/>
      <c r="B120" s="816" t="s">
        <v>621</v>
      </c>
      <c r="C120" s="816"/>
      <c r="D120" s="816"/>
      <c r="E120" s="816"/>
      <c r="F120" s="816"/>
      <c r="G120" s="816"/>
      <c r="H120" s="816"/>
      <c r="I120" s="816"/>
      <c r="J120" s="816"/>
      <c r="K120" s="816"/>
      <c r="L120" s="816"/>
      <c r="M120" s="816"/>
      <c r="N120" s="816"/>
      <c r="O120" s="816"/>
      <c r="P120" s="816"/>
    </row>
    <row r="121" spans="1:17" s="18" customFormat="1" ht="9" customHeight="1">
      <c r="A121" s="4"/>
      <c r="B121" s="120"/>
      <c r="C121" s="80"/>
    </row>
    <row r="122" spans="1:17" ht="63.75" customHeight="1">
      <c r="B122" s="246" t="s">
        <v>235</v>
      </c>
      <c r="C122" s="246" t="str">
        <f>'1.  LRAMVA Summary'!D50</f>
        <v>Residential</v>
      </c>
      <c r="D122" s="246" t="str">
        <f>'1.  LRAMVA Summary'!E50</f>
        <v>General Service &lt; 50 kW</v>
      </c>
      <c r="E122" s="246" t="str">
        <f>'1.  LRAMVA Summary'!F50</f>
        <v>General Service 50 - 4,999 kW</v>
      </c>
      <c r="F122" s="246" t="str">
        <f>'1.  LRAMVA Summary'!G50</f>
        <v>General Service 3,000 - 4,999 kW</v>
      </c>
      <c r="G122" s="246" t="str">
        <f>'1.  LRAMVA Summary'!H50</f>
        <v>Large Use - Regular</v>
      </c>
      <c r="H122" s="246" t="str">
        <f>'1.  LRAMVA Summary'!I50</f>
        <v>Large Use - 3TS</v>
      </c>
      <c r="I122" s="246" t="str">
        <f>'1.  LRAMVA Summary'!J50</f>
        <v>Large Use - Ford Annex</v>
      </c>
      <c r="J122" s="246" t="str">
        <f>'1.  LRAMVA Summary'!K50</f>
        <v>Other</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2"/>
      <c r="C123" s="583" t="str">
        <f>'1.  LRAMVA Summary'!D51</f>
        <v>kWh</v>
      </c>
      <c r="D123" s="583" t="str">
        <f>'1.  LRAMVA Summary'!E51</f>
        <v>kWh</v>
      </c>
      <c r="E123" s="583" t="str">
        <f>'1.  LRAMVA Summary'!F51</f>
        <v>kW</v>
      </c>
      <c r="F123" s="583" t="str">
        <f>'1.  LRAMVA Summary'!G51</f>
        <v>kW</v>
      </c>
      <c r="G123" s="583" t="str">
        <f>'1.  LRAMVA Summary'!H51</f>
        <v>kW</v>
      </c>
      <c r="H123" s="583" t="str">
        <f>'1.  LRAMVA Summary'!I51</f>
        <v>kW</v>
      </c>
      <c r="I123" s="583" t="str">
        <f>'1.  LRAMVA Summary'!J51</f>
        <v>kW</v>
      </c>
      <c r="J123" s="583" t="str">
        <f>'1.  LRAMVA Summary'!K51</f>
        <v>kW</v>
      </c>
      <c r="K123" s="583">
        <f>'1.  LRAMVA Summary'!L51</f>
        <v>0</v>
      </c>
      <c r="L123" s="583">
        <f>'1.  LRAMVA Summary'!M51</f>
        <v>0</v>
      </c>
      <c r="M123" s="583">
        <f>'1.  LRAMVA Summary'!N51</f>
        <v>0</v>
      </c>
      <c r="N123" s="583">
        <f>'1.  LRAMVA Summary'!O51</f>
        <v>0</v>
      </c>
      <c r="O123" s="583">
        <f>'1.  LRAMVA Summary'!P51</f>
        <v>0</v>
      </c>
      <c r="P123" s="584">
        <f>'1.  LRAMVA Summary'!Q51</f>
        <v>0</v>
      </c>
    </row>
    <row r="124" spans="1:17">
      <c r="B124" s="502">
        <v>2011</v>
      </c>
      <c r="C124" s="678">
        <f t="shared" ref="C124:C129" si="37">HLOOKUP(B124,$E$15:$O$114,9,FALSE)</f>
        <v>1.9766666666666665E-2</v>
      </c>
      <c r="D124" s="679">
        <f>HLOOKUP(B124,$E$15:$O$114,16,FALSE)</f>
        <v>1.6066666666666667E-2</v>
      </c>
      <c r="E124" s="680">
        <f>HLOOKUP(B124,$E$15:$O$114,23,FALSE)</f>
        <v>4.6248333333333331</v>
      </c>
      <c r="F124" s="679">
        <f>HLOOKUP(B124,$E$15:$O$114,30,FALSE)</f>
        <v>1.9204666666666668</v>
      </c>
      <c r="G124" s="680">
        <f>HLOOKUP(B124,$E$15:$O$114,37,FALSE)</f>
        <v>2.1688666666666667</v>
      </c>
      <c r="H124" s="679">
        <f>HLOOKUP(B124,$E$15:$O$114,44,FALSE)</f>
        <v>2.5127666666666664</v>
      </c>
      <c r="I124" s="680">
        <f>HLOOKUP(B124,$E$15:$O$114,51,FALSE)</f>
        <v>-4.6199999999999998E-2</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3">
        <v>2012</v>
      </c>
      <c r="C125" s="681">
        <f t="shared" si="37"/>
        <v>1.9766666666666665E-2</v>
      </c>
      <c r="D125" s="682">
        <f>HLOOKUP(B125,$E$15:$O$114,16,FALSE)</f>
        <v>1.6066666666666667E-2</v>
      </c>
      <c r="E125" s="683">
        <f>HLOOKUP(B125,$E$15:$O$114,23,FALSE)</f>
        <v>4.5983666666666672</v>
      </c>
      <c r="F125" s="682">
        <f>HLOOKUP(B125,$E$15:$O$114,30,FALSE)</f>
        <v>1.9214000000000002</v>
      </c>
      <c r="G125" s="683">
        <f>HLOOKUP(B125,$E$15:$O$114,37,FALSE)</f>
        <v>2.1683000000000003</v>
      </c>
      <c r="H125" s="682">
        <f>HLOOKUP(B125,$E$15:$O$114,44,FALSE)</f>
        <v>2.6074666666666668</v>
      </c>
      <c r="I125" s="683">
        <f>HLOOKUP(B125,$E$15:$O$114,51,FALSE)</f>
        <v>-7.9899999999999999E-2</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8">HLOOKUP(B125,$E$15:$O$114,100,FALSE)</f>
        <v>0</v>
      </c>
    </row>
    <row r="126" spans="1:17">
      <c r="B126" s="503">
        <v>2013</v>
      </c>
      <c r="C126" s="681">
        <f t="shared" si="37"/>
        <v>1.9866666666666664E-2</v>
      </c>
      <c r="D126" s="682">
        <f t="shared" ref="D126:D133" si="39">HLOOKUP(B126,$E$15:$O$114,16,FALSE)</f>
        <v>1.6166666666666666E-2</v>
      </c>
      <c r="E126" s="683">
        <f t="shared" ref="E126:E133" si="40">HLOOKUP(B126,$E$15:$O$114,23,FALSE)</f>
        <v>4.6227999999999998</v>
      </c>
      <c r="F126" s="682">
        <f t="shared" ref="F126:F133" si="41">HLOOKUP(B126,$E$15:$O$114,30,FALSE)</f>
        <v>1.9315999999999998</v>
      </c>
      <c r="G126" s="683">
        <f t="shared" ref="G126:G132" si="42">HLOOKUP(B126,$E$15:$O$114,37,FALSE)</f>
        <v>2.1798000000000002</v>
      </c>
      <c r="H126" s="682">
        <f t="shared" ref="H126:H133" si="43">HLOOKUP(B126,$E$15:$O$114,44,FALSE)</f>
        <v>2.7180333333333331</v>
      </c>
      <c r="I126" s="683">
        <f t="shared" ref="I126:I133" si="44">HLOOKUP(B126,$E$15:$O$114,51,FALSE)</f>
        <v>-8.1466666666666673E-2</v>
      </c>
      <c r="J126" s="683">
        <f t="shared" ref="J126:J133" si="45">HLOOKUP(B126,$E$15:$O$114,58,FALSE)</f>
        <v>0</v>
      </c>
      <c r="K126" s="683">
        <f t="shared" ref="K126:K133" si="46">HLOOKUP(B126,$E$15:$O$114,65,FALSE)</f>
        <v>0</v>
      </c>
      <c r="L126" s="683">
        <f>HLOOKUP(B126,$E$15:$O$114,72,FALSE)</f>
        <v>0</v>
      </c>
      <c r="M126" s="683">
        <f t="shared" ref="M126:M133" si="47">HLOOKUP(B126,$E$15:$O$114,79,FALSE)</f>
        <v>0</v>
      </c>
      <c r="N126" s="683">
        <f t="shared" ref="N126:N133" si="48">HLOOKUP(B126,$E$15:$O$114,86,FALSE)</f>
        <v>0</v>
      </c>
      <c r="O126" s="683">
        <f t="shared" ref="O126:O133" si="49">HLOOKUP(B126,$E$15:$O$114,93,FALSE)</f>
        <v>0</v>
      </c>
      <c r="P126" s="683">
        <f t="shared" si="38"/>
        <v>0</v>
      </c>
    </row>
    <row r="127" spans="1:17">
      <c r="B127" s="503">
        <v>2014</v>
      </c>
      <c r="C127" s="681">
        <f t="shared" si="37"/>
        <v>2.0033333333333334E-2</v>
      </c>
      <c r="D127" s="682">
        <f>HLOOKUP(B127,$E$15:$O$114,16,FALSE)</f>
        <v>1.6333333333333335E-2</v>
      </c>
      <c r="E127" s="683">
        <f>HLOOKUP(B127,$E$15:$O$114,23,FALSE)</f>
        <v>4.665566666666666</v>
      </c>
      <c r="F127" s="682">
        <f>HLOOKUP(B127,$E$15:$O$114,30,FALSE)</f>
        <v>1.9495333333333331</v>
      </c>
      <c r="G127" s="683">
        <f>HLOOKUP(B127,$E$15:$O$114,37,FALSE)</f>
        <v>2.2002000000000002</v>
      </c>
      <c r="H127" s="682">
        <f>HLOOKUP(B127,$E$15:$O$114,44,FALSE)</f>
        <v>2.7435666666666663</v>
      </c>
      <c r="I127" s="683">
        <f>HLOOKUP(B127,$E$15:$O$114,51,FALSE)</f>
        <v>-7.9600000000000004E-2</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3">
        <v>2015</v>
      </c>
      <c r="C128" s="681">
        <f t="shared" si="37"/>
        <v>2.0233333333333332E-2</v>
      </c>
      <c r="D128" s="682">
        <f t="shared" si="39"/>
        <v>1.6533333333333334E-2</v>
      </c>
      <c r="E128" s="683">
        <f t="shared" si="40"/>
        <v>4.7110999999999992</v>
      </c>
      <c r="F128" s="682">
        <f t="shared" si="41"/>
        <v>1.9690333333333332</v>
      </c>
      <c r="G128" s="683">
        <f t="shared" si="42"/>
        <v>2.2221666666666668</v>
      </c>
      <c r="H128" s="682">
        <f t="shared" si="43"/>
        <v>2.7708999999999997</v>
      </c>
      <c r="I128" s="683">
        <f t="shared" si="44"/>
        <v>-8.2666666666666666E-2</v>
      </c>
      <c r="J128" s="683">
        <f t="shared" si="45"/>
        <v>0</v>
      </c>
      <c r="K128" s="683">
        <f t="shared" si="46"/>
        <v>0</v>
      </c>
      <c r="L128" s="683">
        <f t="shared" ref="L128:L133" si="50">HLOOKUP(B128,$E$15:$O$114,72,FALSE)</f>
        <v>0</v>
      </c>
      <c r="M128" s="683">
        <f t="shared" si="47"/>
        <v>0</v>
      </c>
      <c r="N128" s="683">
        <f t="shared" si="48"/>
        <v>0</v>
      </c>
      <c r="O128" s="683">
        <f t="shared" si="49"/>
        <v>0</v>
      </c>
      <c r="P128" s="683">
        <f t="shared" si="38"/>
        <v>0</v>
      </c>
    </row>
    <row r="129" spans="2:16">
      <c r="B129" s="503">
        <v>2016</v>
      </c>
      <c r="C129" s="681">
        <f t="shared" si="37"/>
        <v>1.7233333333333333E-2</v>
      </c>
      <c r="D129" s="682">
        <f t="shared" si="39"/>
        <v>1.6799999999999999E-2</v>
      </c>
      <c r="E129" s="683">
        <f t="shared" si="40"/>
        <v>4.7832333333333326</v>
      </c>
      <c r="F129" s="682">
        <f t="shared" si="41"/>
        <v>1.9987999999999999</v>
      </c>
      <c r="G129" s="683">
        <f t="shared" si="42"/>
        <v>2.2579000000000007</v>
      </c>
      <c r="H129" s="682">
        <f t="shared" si="43"/>
        <v>2.8113666666666663</v>
      </c>
      <c r="I129" s="683">
        <f t="shared" si="44"/>
        <v>-8.900000000000001E-2</v>
      </c>
      <c r="J129" s="683">
        <f t="shared" si="45"/>
        <v>0</v>
      </c>
      <c r="K129" s="683">
        <f t="shared" si="46"/>
        <v>0</v>
      </c>
      <c r="L129" s="683">
        <f t="shared" si="50"/>
        <v>0</v>
      </c>
      <c r="M129" s="683">
        <f t="shared" si="47"/>
        <v>0</v>
      </c>
      <c r="N129" s="683">
        <f t="shared" si="48"/>
        <v>0</v>
      </c>
      <c r="O129" s="683">
        <f t="shared" si="49"/>
        <v>0</v>
      </c>
      <c r="P129" s="683">
        <f t="shared" si="38"/>
        <v>0</v>
      </c>
    </row>
    <row r="130" spans="2:16" hidden="1">
      <c r="B130" s="503">
        <v>2017</v>
      </c>
      <c r="C130" s="681">
        <f>HLOOKUP(B130,$E$15:$O$114,9,FALSE)</f>
        <v>0</v>
      </c>
      <c r="D130" s="682">
        <f t="shared" si="39"/>
        <v>0</v>
      </c>
      <c r="E130" s="683">
        <f t="shared" si="40"/>
        <v>0</v>
      </c>
      <c r="F130" s="682">
        <f t="shared" si="41"/>
        <v>0</v>
      </c>
      <c r="G130" s="683">
        <f t="shared" si="42"/>
        <v>0</v>
      </c>
      <c r="H130" s="682">
        <f t="shared" si="43"/>
        <v>0</v>
      </c>
      <c r="I130" s="683">
        <f t="shared" si="44"/>
        <v>0</v>
      </c>
      <c r="J130" s="683">
        <f t="shared" si="45"/>
        <v>0</v>
      </c>
      <c r="K130" s="683">
        <f t="shared" si="46"/>
        <v>0</v>
      </c>
      <c r="L130" s="683">
        <f t="shared" si="50"/>
        <v>0</v>
      </c>
      <c r="M130" s="683">
        <f t="shared" si="47"/>
        <v>0</v>
      </c>
      <c r="N130" s="683">
        <f t="shared" si="48"/>
        <v>0</v>
      </c>
      <c r="O130" s="683">
        <f t="shared" si="49"/>
        <v>0</v>
      </c>
      <c r="P130" s="683">
        <f t="shared" si="38"/>
        <v>0</v>
      </c>
    </row>
    <row r="131" spans="2:16" hidden="1">
      <c r="B131" s="503">
        <v>2018</v>
      </c>
      <c r="C131" s="681">
        <f t="shared" ref="C131:C133" si="51">HLOOKUP(B131,$E$15:$O$114,9,FALSE)</f>
        <v>0</v>
      </c>
      <c r="D131" s="682">
        <f t="shared" si="39"/>
        <v>0</v>
      </c>
      <c r="E131" s="683">
        <f t="shared" si="40"/>
        <v>0</v>
      </c>
      <c r="F131" s="682">
        <f t="shared" si="41"/>
        <v>0</v>
      </c>
      <c r="G131" s="683">
        <f t="shared" si="42"/>
        <v>0</v>
      </c>
      <c r="H131" s="682">
        <f t="shared" si="43"/>
        <v>0</v>
      </c>
      <c r="I131" s="683">
        <f t="shared" si="44"/>
        <v>0</v>
      </c>
      <c r="J131" s="683">
        <f t="shared" si="45"/>
        <v>0</v>
      </c>
      <c r="K131" s="683">
        <f t="shared" si="46"/>
        <v>0</v>
      </c>
      <c r="L131" s="683">
        <f t="shared" si="50"/>
        <v>0</v>
      </c>
      <c r="M131" s="683">
        <f t="shared" si="47"/>
        <v>0</v>
      </c>
      <c r="N131" s="683">
        <f t="shared" si="48"/>
        <v>0</v>
      </c>
      <c r="O131" s="683">
        <f t="shared" si="49"/>
        <v>0</v>
      </c>
      <c r="P131" s="683">
        <f t="shared" si="38"/>
        <v>0</v>
      </c>
    </row>
    <row r="132" spans="2:16" hidden="1">
      <c r="B132" s="503">
        <v>2019</v>
      </c>
      <c r="C132" s="681">
        <f t="shared" si="51"/>
        <v>0</v>
      </c>
      <c r="D132" s="682">
        <f t="shared" si="39"/>
        <v>0</v>
      </c>
      <c r="E132" s="683">
        <f t="shared" si="40"/>
        <v>0</v>
      </c>
      <c r="F132" s="682">
        <f t="shared" si="41"/>
        <v>0</v>
      </c>
      <c r="G132" s="683">
        <f t="shared" si="42"/>
        <v>0</v>
      </c>
      <c r="H132" s="682">
        <f t="shared" si="43"/>
        <v>0</v>
      </c>
      <c r="I132" s="683">
        <f t="shared" si="44"/>
        <v>0</v>
      </c>
      <c r="J132" s="683">
        <f t="shared" si="45"/>
        <v>0</v>
      </c>
      <c r="K132" s="683">
        <f t="shared" si="46"/>
        <v>0</v>
      </c>
      <c r="L132" s="683">
        <f t="shared" si="50"/>
        <v>0</v>
      </c>
      <c r="M132" s="683">
        <f t="shared" si="47"/>
        <v>0</v>
      </c>
      <c r="N132" s="683">
        <f t="shared" si="48"/>
        <v>0</v>
      </c>
      <c r="O132" s="683">
        <f t="shared" si="49"/>
        <v>0</v>
      </c>
      <c r="P132" s="683">
        <f t="shared" si="38"/>
        <v>0</v>
      </c>
    </row>
    <row r="133" spans="2:16" hidden="1">
      <c r="B133" s="504">
        <v>2020</v>
      </c>
      <c r="C133" s="684">
        <f t="shared" si="51"/>
        <v>0</v>
      </c>
      <c r="D133" s="685">
        <f t="shared" si="39"/>
        <v>0</v>
      </c>
      <c r="E133" s="686">
        <f t="shared" si="40"/>
        <v>0</v>
      </c>
      <c r="F133" s="685">
        <f t="shared" si="41"/>
        <v>0</v>
      </c>
      <c r="G133" s="686">
        <f>HLOOKUP(B133,$E$15:$O$114,37,FALSE)</f>
        <v>0</v>
      </c>
      <c r="H133" s="685">
        <f t="shared" si="43"/>
        <v>0</v>
      </c>
      <c r="I133" s="686">
        <f t="shared" si="44"/>
        <v>0</v>
      </c>
      <c r="J133" s="686">
        <f t="shared" si="45"/>
        <v>0</v>
      </c>
      <c r="K133" s="686">
        <f t="shared" si="46"/>
        <v>0</v>
      </c>
      <c r="L133" s="686">
        <f t="shared" si="50"/>
        <v>0</v>
      </c>
      <c r="M133" s="686">
        <f t="shared" si="47"/>
        <v>0</v>
      </c>
      <c r="N133" s="686">
        <f t="shared" si="48"/>
        <v>0</v>
      </c>
      <c r="O133" s="686">
        <f t="shared" si="49"/>
        <v>0</v>
      </c>
      <c r="P133" s="686">
        <f t="shared" si="38"/>
        <v>0</v>
      </c>
    </row>
    <row r="134" spans="2:16" ht="18.75" customHeight="1">
      <c r="B134" s="500" t="s">
        <v>638</v>
      </c>
      <c r="C134" s="595"/>
      <c r="D134" s="596"/>
      <c r="E134" s="597"/>
      <c r="F134" s="596"/>
      <c r="G134" s="596"/>
      <c r="H134" s="596"/>
      <c r="I134" s="596"/>
      <c r="J134" s="596"/>
      <c r="K134" s="596"/>
      <c r="L134" s="596"/>
      <c r="M134" s="596"/>
      <c r="N134" s="596"/>
      <c r="O134" s="596"/>
      <c r="P134" s="596"/>
    </row>
    <row r="136" spans="2:16">
      <c r="B136" s="589"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23622047244094491" right="0.23622047244094491" top="0.74803149606299213" bottom="0.74803149606299213" header="0.31496062992125984" footer="0.31496062992125984"/>
  <pageSetup scale="30" orientation="portrait" r:id="rId1"/>
  <headerFooter>
    <oddHeader>&amp;RPage &amp;P of &amp;N</oddHead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41"/>
  <sheetViews>
    <sheetView zoomScaleNormal="100" workbookViewId="0">
      <selection activeCell="U22" sqref="U22"/>
    </sheetView>
  </sheetViews>
  <sheetFormatPr defaultColWidth="9.140625" defaultRowHeight="15"/>
  <cols>
    <col min="1" max="1" width="9.140625" style="12"/>
    <col min="2" max="2" width="12.42578125" style="12" customWidth="1"/>
    <col min="3" max="16384" width="9.140625" style="12"/>
  </cols>
  <sheetData>
    <row r="14" spans="2:24" ht="15.75">
      <c r="B14" s="585" t="s">
        <v>506</v>
      </c>
    </row>
    <row r="15" spans="2:24" ht="15.75">
      <c r="B15" s="585"/>
    </row>
    <row r="16" spans="2:24" s="665" customFormat="1" ht="28.5" customHeight="1">
      <c r="B16" s="822" t="s">
        <v>643</v>
      </c>
      <c r="C16" s="822"/>
      <c r="D16" s="822"/>
      <c r="E16" s="822"/>
      <c r="F16" s="822"/>
      <c r="G16" s="822"/>
      <c r="H16" s="822"/>
      <c r="I16" s="822"/>
      <c r="J16" s="822"/>
      <c r="K16" s="822"/>
      <c r="L16" s="822"/>
      <c r="M16" s="822"/>
      <c r="N16" s="822"/>
      <c r="O16" s="822"/>
      <c r="P16" s="822"/>
      <c r="Q16" s="822"/>
      <c r="R16" s="822"/>
      <c r="S16" s="822"/>
      <c r="T16" s="822"/>
      <c r="U16" s="822"/>
      <c r="V16" s="822"/>
      <c r="W16" s="822"/>
      <c r="X16" s="822"/>
    </row>
    <row r="17" spans="2:24" s="665" customFormat="1" ht="28.5" customHeight="1">
      <c r="B17" s="766"/>
      <c r="C17" s="766"/>
      <c r="D17" s="766"/>
      <c r="E17" s="766"/>
      <c r="F17" s="766"/>
      <c r="G17" s="766"/>
      <c r="H17" s="766"/>
      <c r="I17" s="766"/>
      <c r="J17" s="766"/>
      <c r="K17" s="766"/>
      <c r="L17" s="766"/>
      <c r="M17" s="766"/>
      <c r="N17" s="766"/>
      <c r="O17" s="766"/>
      <c r="P17" s="766"/>
      <c r="Q17" s="766"/>
      <c r="R17" s="766"/>
      <c r="S17" s="766"/>
      <c r="T17" s="766"/>
      <c r="U17" s="766"/>
      <c r="V17" s="766"/>
      <c r="W17" s="766"/>
      <c r="X17" s="766"/>
    </row>
    <row r="18" spans="2:24" s="665" customFormat="1" ht="15" customHeight="1">
      <c r="B18" s="767" t="s">
        <v>932</v>
      </c>
      <c r="C18" s="766"/>
      <c r="D18" s="766"/>
      <c r="E18" s="766"/>
      <c r="F18" s="766"/>
      <c r="G18" s="766"/>
      <c r="H18" s="766"/>
      <c r="I18" s="766"/>
      <c r="J18" s="766"/>
      <c r="K18" s="766"/>
      <c r="L18" s="766"/>
      <c r="M18" s="766"/>
      <c r="N18" s="766"/>
      <c r="O18" s="766"/>
      <c r="P18" s="766"/>
      <c r="Q18" s="766"/>
      <c r="R18" s="766"/>
      <c r="S18" s="766"/>
      <c r="T18" s="766"/>
      <c r="U18" s="766"/>
      <c r="V18" s="766"/>
      <c r="W18" s="766"/>
      <c r="X18" s="766"/>
    </row>
    <row r="20" spans="2:24" ht="356.25" customHeight="1">
      <c r="B20" s="823" t="s">
        <v>940</v>
      </c>
      <c r="C20" s="823"/>
      <c r="D20" s="823"/>
      <c r="E20" s="823"/>
      <c r="F20" s="823"/>
      <c r="G20" s="823"/>
      <c r="H20" s="823"/>
      <c r="I20" s="823"/>
      <c r="J20" s="823"/>
      <c r="K20" s="823"/>
      <c r="L20" s="823"/>
      <c r="M20" s="823"/>
      <c r="N20" s="823"/>
      <c r="O20" s="823"/>
      <c r="P20" s="823"/>
      <c r="Q20" s="823"/>
      <c r="R20" s="823"/>
    </row>
    <row r="22" spans="2:24" ht="100.5" customHeight="1">
      <c r="B22" s="823" t="s">
        <v>930</v>
      </c>
      <c r="C22" s="823"/>
      <c r="D22" s="823"/>
      <c r="E22" s="823"/>
      <c r="F22" s="823"/>
      <c r="G22" s="823"/>
      <c r="H22" s="823"/>
      <c r="I22" s="823"/>
      <c r="J22" s="823"/>
      <c r="K22" s="823"/>
      <c r="L22" s="823"/>
      <c r="M22" s="823"/>
      <c r="N22" s="823"/>
      <c r="O22" s="823"/>
      <c r="P22" s="823"/>
      <c r="Q22" s="823"/>
      <c r="R22" s="823"/>
    </row>
    <row r="37" spans="2:2">
      <c r="B37" s="765" t="s">
        <v>931</v>
      </c>
    </row>
    <row r="40" spans="2:2">
      <c r="B40" s="12" t="s">
        <v>942</v>
      </c>
    </row>
    <row r="41" spans="2:2">
      <c r="B41" s="12" t="s">
        <v>943</v>
      </c>
    </row>
  </sheetData>
  <mergeCells count="3">
    <mergeCell ref="B16:X16"/>
    <mergeCell ref="B20:R20"/>
    <mergeCell ref="B22:R22"/>
  </mergeCells>
  <pageMargins left="0.70866141732283472" right="0.70866141732283472" top="0.74803149606299213" bottom="0.74803149606299213" header="0.31496062992125984" footer="0.31496062992125984"/>
  <pageSetup scale="48" orientation="landscape" r:id="rId1"/>
  <headerFooter>
    <oddHeader>&amp;RPage &amp;P of &amp;N</oddHead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June Broadfoot</cp:lastModifiedBy>
  <cp:lastPrinted>2017-10-30T16:47:52Z</cp:lastPrinted>
  <dcterms:created xsi:type="dcterms:W3CDTF">2012-03-05T18:56:04Z</dcterms:created>
  <dcterms:modified xsi:type="dcterms:W3CDTF">2017-10-30T16:55:43Z</dcterms:modified>
</cp:coreProperties>
</file>