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528"/>
  <workbookPr defaultThemeVersion="124226"/>
  <mc:AlternateContent xmlns:mc="http://schemas.openxmlformats.org/markup-compatibility/2006">
    <mc:Choice Requires="x15">
      <x15ac:absPath xmlns:x15ac="http://schemas.microsoft.com/office/spreadsheetml/2010/11/ac" url="N:\Regulatory\OEB\IRM\2018 IRM\Appendix &amp; Tables\November 6th Submission\"/>
    </mc:Choice>
  </mc:AlternateContent>
  <bookViews>
    <workbookView xWindow="480" yWindow="345" windowWidth="19410" windowHeight="11520" activeTab="1" xr2:uid="{00000000-000D-0000-FFFF-FFFF00000000}"/>
  </bookViews>
  <sheets>
    <sheet name="Instructions" sheetId="2" r:id="rId1"/>
    <sheet name="GA Analysis 2016" sheetId="4" r:id="rId2"/>
    <sheet name="GA Analysis 2015" sheetId="6" r:id="rId3"/>
  </sheets>
  <definedNames>
    <definedName name="GARate" localSheetId="2">#REF!</definedName>
    <definedName name="GARate" localSheetId="1">#REF!</definedName>
    <definedName name="GARate">#REF!</definedName>
    <definedName name="GARate2015">#REF!</definedName>
    <definedName name="_xlnm.Print_Area" localSheetId="2">'GA Analysis 2015'!$A$12:$K$107</definedName>
    <definedName name="_xlnm.Print_Area" localSheetId="1">'GA Analysis 2016'!$A$12:$K$107</definedName>
    <definedName name="_xlnm.Print_Area" localSheetId="0">Instructions!$A$11:$C$83</definedName>
  </definedNames>
  <calcPr calcId="171027"/>
</workbook>
</file>

<file path=xl/calcChain.xml><?xml version="1.0" encoding="utf-8"?>
<calcChain xmlns="http://schemas.openxmlformats.org/spreadsheetml/2006/main">
  <c r="F88" i="6" l="1"/>
  <c r="L51" i="6"/>
  <c r="L55" i="6"/>
  <c r="L49" i="6"/>
  <c r="L50" i="6"/>
  <c r="L52" i="6"/>
  <c r="L53" i="6"/>
  <c r="L54" i="6"/>
  <c r="L56" i="6"/>
  <c r="L57" i="6"/>
  <c r="L58" i="6"/>
  <c r="L47" i="6"/>
  <c r="L48" i="6" l="1"/>
  <c r="E92" i="6" l="1"/>
  <c r="D92" i="6"/>
  <c r="F91" i="6"/>
  <c r="G91" i="6" s="1"/>
  <c r="I91" i="6" s="1"/>
  <c r="F90" i="6"/>
  <c r="G90" i="6" s="1"/>
  <c r="I90" i="6" s="1"/>
  <c r="F89" i="6"/>
  <c r="G89" i="6" s="1"/>
  <c r="I89" i="6" s="1"/>
  <c r="E59" i="6"/>
  <c r="D59" i="6"/>
  <c r="C59" i="6"/>
  <c r="F58" i="6"/>
  <c r="F57" i="6"/>
  <c r="J57" i="6" s="1"/>
  <c r="F56" i="6"/>
  <c r="H56" i="6" s="1"/>
  <c r="F55" i="6"/>
  <c r="F54" i="6"/>
  <c r="H54" i="6" s="1"/>
  <c r="F53" i="6"/>
  <c r="J53" i="6" s="1"/>
  <c r="F52" i="6"/>
  <c r="H52" i="6" s="1"/>
  <c r="F51" i="6"/>
  <c r="F50" i="6"/>
  <c r="F49" i="6"/>
  <c r="J49" i="6" s="1"/>
  <c r="F48" i="6"/>
  <c r="H48" i="6" s="1"/>
  <c r="F47" i="6"/>
  <c r="D24" i="6"/>
  <c r="D22" i="6" s="1"/>
  <c r="F26" i="6" s="1"/>
  <c r="F24" i="6" l="1"/>
  <c r="J47" i="6"/>
  <c r="J55" i="6"/>
  <c r="H49" i="6"/>
  <c r="K49" i="6" s="1"/>
  <c r="H53" i="6"/>
  <c r="K53" i="6" s="1"/>
  <c r="H57" i="6"/>
  <c r="K57" i="6" s="1"/>
  <c r="H55" i="6"/>
  <c r="H51" i="6"/>
  <c r="H47" i="6"/>
  <c r="J51" i="6"/>
  <c r="H50" i="6"/>
  <c r="H58" i="6"/>
  <c r="F25" i="6"/>
  <c r="J48" i="6"/>
  <c r="K48" i="6" s="1"/>
  <c r="J50" i="6"/>
  <c r="J52" i="6"/>
  <c r="K52" i="6" s="1"/>
  <c r="J54" i="6"/>
  <c r="K54" i="6" s="1"/>
  <c r="J56" i="6"/>
  <c r="K56" i="6" s="1"/>
  <c r="J58" i="6"/>
  <c r="F23" i="6"/>
  <c r="F59" i="6"/>
  <c r="F92" i="6"/>
  <c r="K47" i="6" l="1"/>
  <c r="K55" i="6"/>
  <c r="K51" i="6"/>
  <c r="K58" i="6"/>
  <c r="K50" i="6"/>
  <c r="H59" i="6"/>
  <c r="J59" i="6"/>
  <c r="H92" i="6" l="1"/>
  <c r="K59" i="6"/>
  <c r="D80" i="6" l="1"/>
  <c r="G91" i="4"/>
  <c r="G90" i="4"/>
  <c r="F88" i="4"/>
  <c r="F89" i="4"/>
  <c r="F90" i="4"/>
  <c r="F91" i="4"/>
  <c r="G88" i="4" l="1"/>
  <c r="G88" i="6"/>
  <c r="C92" i="6"/>
  <c r="F47" i="4"/>
  <c r="H47" i="4" s="1"/>
  <c r="I88" i="4" l="1"/>
  <c r="G92" i="6"/>
  <c r="I88" i="6"/>
  <c r="J47" i="4"/>
  <c r="K47" i="4" s="1"/>
  <c r="F51" i="4" l="1"/>
  <c r="F52" i="4"/>
  <c r="J52" i="4" s="1"/>
  <c r="F53" i="4"/>
  <c r="F54" i="4"/>
  <c r="H54" i="4" s="1"/>
  <c r="F58" i="4"/>
  <c r="F56" i="4"/>
  <c r="J56" i="4" s="1"/>
  <c r="F57" i="4"/>
  <c r="I91" i="4"/>
  <c r="I90"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G89" i="4" s="1"/>
  <c r="C92" i="4"/>
  <c r="G92" i="4" l="1"/>
  <c r="I89" i="4"/>
  <c r="D80" i="4"/>
  <c r="H92" i="4"/>
  <c r="E92" i="4" l="1"/>
  <c r="D79" i="6" l="1"/>
  <c r="D81" i="6" s="1"/>
  <c r="D82" i="6" s="1"/>
  <c r="E82" i="6" s="1"/>
  <c r="D79" i="4" l="1"/>
  <c r="D81" i="4" s="1"/>
  <c r="D82" i="4" s="1"/>
  <c r="E82" i="4" s="1"/>
</calcChain>
</file>

<file path=xl/sharedStrings.xml><?xml version="1.0" encoding="utf-8"?>
<sst xmlns="http://schemas.openxmlformats.org/spreadsheetml/2006/main" count="356" uniqueCount="168">
  <si>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</si>
  <si>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</si>
  <si>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</si>
  <si>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</si>
  <si>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</si>
  <si>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</si>
  <si>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</si>
  <si>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</si>
  <si>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</si>
  <si>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</si>
  <si>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</si>
  <si>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</si>
  <si>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</si>
  <si>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</si>
  <si>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</si>
  <si>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</si>
  <si>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</si>
  <si>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</si>
  <si>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</si>
  <si>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</si>
  <si>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</si>
  <si>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</si>
  <si>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</si>
  <si>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</si>
  <si>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</si>
  <si>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</si>
  <si>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</si>
  <si>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</si>
  <si>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</si>
  <si>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</si>
  <si>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</si>
  <si>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</si>
  <si>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</si>
  <si>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</si>
  <si>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</si>
  <si>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</si>
  <si>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</si>
  <si>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</si>
  <si>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</si>
  <si>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</si>
  <si>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</si>
  <si>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</si>
  <si>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</si>
  <si>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</si>
  <si>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</si>
  <si>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</si>
  <si>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</si>
  <si>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</si>
  <si>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</si>
  <si>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</si>
  <si>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</si>
  <si>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</si>
  <si>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</si>
  <si>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</si>
  <si>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</si>
  <si>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</si>
  <si>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</si>
  <si>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</si>
  <si>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</si>
  <si>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</si>
  <si>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</si>
  <si>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</si>
  <si>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</si>
  <si>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</si>
  <si>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</si>
  <si>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</si>
  <si>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</si>
  <si>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</si>
  <si>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</si>
  <si>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</si>
  <si>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</si>
  <si>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</si>
  <si>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</si>
  <si>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</si>
  <si>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</si>
  <si>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</si>
  <si>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</si>
  <si>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</si>
  <si>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</si>
  <si>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</si>
  <si>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</si>
  <si>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</si>
  <si>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</si>
  <si>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</si>
  <si>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</si>
  <si>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</si>
  <si>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</si>
  <si>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</si>
  <si>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</si>
  <si>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</si>
  <si>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</si>
  <si>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</si>
  <si>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</si>
  <si>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</si>
  <si>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</si>
  <si>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</si>
  <si>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</si>
  <si>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</si>
  <si>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</si>
  <si>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</si>
  <si>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</si>
  <si>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</si>
  <si>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</si>
  <si>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</si>
  <si>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</si>
  <si>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</si>
  <si>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</si>
  <si>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</si>
  <si>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</si>
  <si>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</si>
  <si>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</si>
  <si>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</si>
  <si>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</si>
  <si>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</si>
  <si>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</si>
  <si>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</si>
  <si>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</si>
  <si>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</si>
  <si>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</si>
  <si>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</si>
  <si>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</si>
  <si>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</si>
  <si>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</si>
  <si>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</si>
  <si>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</si>
  <si>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</si>
  <si>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</si>
  <si>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</si>
  <si>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</si>
  <si>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</si>
  <si>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</si>
  <si>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</si>
  <si>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</si>
  <si>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</si>
  <si>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</si>
  <si>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</si>
  <si>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</si>
  <si>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</si>
  <si>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</si>
  <si>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</si>
  <si>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</si>
  <si>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</si>
  <si>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</si>
  <si>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</si>
  <si>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</si>
  <si>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</si>
  <si>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</si>
  <si>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</si>
  <si>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</si>
  <si>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</si>
  <si>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</si>
  <si>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</si>
  <si>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</si>
  <si>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</si>
  <si>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</si>
  <si>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</si>
  <si>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</si>
  <si>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</si>
  <si>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</si>
  <si>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</si>
  <si>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</si>
  <si>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</si>
  <si>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</si>
  <si>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2015 and 2016</t>
  </si>
  <si>
    <t>No</t>
  </si>
  <si>
    <t>Do not have Class A Customers in this year.</t>
  </si>
  <si>
    <t>No significant prior period billing adjustments</t>
  </si>
  <si>
    <t>Not a reconciling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</si>
</sst>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11" fillId="0" borderId="0" xfId="0" applyFont="1" applyAlignment="1">
      <alignment horizontal="right"/>
    </xf>
    <xf numFmtId="43" fontId="2" fillId="0" borderId="0" xfId="0"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3DE315B7-2508-480F-ABB0-8B39F3A2F2F0}"/>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B746CC01-F92A-4FE3-9527-C5DA512FA299}"/>
            </a:ext>
          </a:extLst>
        </xdr:cNvPr>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CE13A0EB-E6EB-4307-8EFE-014FA7F5D23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85B189B-8AA3-4A0E-A05E-5E829F6E5C0B}"/>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86767918-AA4F-4E2A-8D6D-A06C0DE3CB7D}"/>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93DC5B09-B1A6-4302-A829-C37BE4E60B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4BF1F79-DD08-4317-BEF5-67B51A5038EB}"/>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41" zoomScaleNormal="100" zoomScaleSheetLayoutView="85" workbookViewId="0">
      <selection activeCell="C44" sqref="C44"/>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9" t="s">
        <v>161</v>
      </c>
    </row>
    <row r="11" spans="1:3" ht="15.75" x14ac:dyDescent="0.2">
      <c r="A11" s="43" t="s">
        <v>122</v>
      </c>
    </row>
    <row r="13" spans="1:3" ht="15.75" x14ac:dyDescent="0.2">
      <c r="A13" s="44" t="s">
        <v>31</v>
      </c>
    </row>
    <row r="14" spans="1:3" ht="34.5" customHeight="1" x14ac:dyDescent="0.2">
      <c r="A14" s="142" t="s">
        <v>154</v>
      </c>
      <c r="B14" s="142"/>
      <c r="C14" s="142"/>
    </row>
    <row r="16" spans="1:3" ht="15.75" x14ac:dyDescent="0.2">
      <c r="A16" s="44" t="s">
        <v>46</v>
      </c>
    </row>
    <row r="17" spans="1:26" x14ac:dyDescent="0.2">
      <c r="A17" s="42" t="s">
        <v>47</v>
      </c>
    </row>
    <row r="18" spans="1:26" ht="33" customHeight="1" x14ac:dyDescent="0.2">
      <c r="A18" s="144" t="s">
        <v>85</v>
      </c>
      <c r="B18" s="144"/>
      <c r="C18" s="144"/>
    </row>
    <row r="20" spans="1:26" x14ac:dyDescent="0.2">
      <c r="A20" s="42">
        <v>1</v>
      </c>
      <c r="B20" s="141" t="s">
        <v>140</v>
      </c>
      <c r="C20" s="141"/>
    </row>
    <row r="21" spans="1:26" x14ac:dyDescent="0.2">
      <c r="B21" s="133"/>
      <c r="C21" s="133"/>
    </row>
    <row r="23" spans="1:26" ht="31.5" customHeight="1" x14ac:dyDescent="0.2">
      <c r="A23" s="42">
        <v>2</v>
      </c>
      <c r="B23" s="142" t="s">
        <v>86</v>
      </c>
      <c r="C23" s="142"/>
    </row>
    <row r="24" spans="1:26" x14ac:dyDescent="0.2">
      <c r="B24" s="132"/>
      <c r="C24" s="132"/>
    </row>
    <row r="26" spans="1:26" x14ac:dyDescent="0.2">
      <c r="A26" s="42">
        <v>3</v>
      </c>
      <c r="B26" s="143" t="s">
        <v>109</v>
      </c>
      <c r="C26" s="143"/>
    </row>
    <row r="27" spans="1:26" ht="32.25" customHeight="1" x14ac:dyDescent="0.2">
      <c r="B27" s="142" t="s">
        <v>117</v>
      </c>
      <c r="C27" s="142"/>
    </row>
    <row r="28" spans="1:26" ht="63" customHeight="1" x14ac:dyDescent="0.2">
      <c r="B28" s="142" t="s">
        <v>129</v>
      </c>
      <c r="C28" s="142"/>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2" t="s">
        <v>118</v>
      </c>
      <c r="C29" s="142"/>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2" t="s">
        <v>155</v>
      </c>
      <c r="B33" s="142"/>
      <c r="C33" s="142"/>
    </row>
    <row r="34" spans="1:3" x14ac:dyDescent="0.2">
      <c r="B34" s="132"/>
      <c r="C34" s="132"/>
    </row>
    <row r="35" spans="1:3" x14ac:dyDescent="0.2">
      <c r="B35" s="85"/>
    </row>
    <row r="36" spans="1:3" x14ac:dyDescent="0.2">
      <c r="A36" s="42">
        <v>4</v>
      </c>
      <c r="B36" s="143" t="s">
        <v>141</v>
      </c>
      <c r="C36" s="143"/>
    </row>
    <row r="37" spans="1:3" ht="78.75" customHeight="1" x14ac:dyDescent="0.2">
      <c r="B37" s="142" t="s">
        <v>142</v>
      </c>
      <c r="C37" s="142"/>
    </row>
    <row r="38" spans="1:3" ht="65.25" customHeight="1" x14ac:dyDescent="0.2">
      <c r="B38" s="142" t="s">
        <v>124</v>
      </c>
      <c r="C38" s="142"/>
    </row>
    <row r="39" spans="1:3" ht="31.5" customHeight="1" x14ac:dyDescent="0.2">
      <c r="B39" s="142" t="s">
        <v>123</v>
      </c>
      <c r="C39" s="142"/>
    </row>
    <row r="40" spans="1:3" ht="30" customHeight="1" x14ac:dyDescent="0.2">
      <c r="B40" s="142" t="s">
        <v>125</v>
      </c>
      <c r="C40" s="142"/>
    </row>
    <row r="41" spans="1:3" x14ac:dyDescent="0.2">
      <c r="B41" s="132"/>
      <c r="C41" s="132"/>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2" t="s">
        <v>135</v>
      </c>
      <c r="C49" s="142"/>
    </row>
    <row r="51" spans="2:3" ht="30" customHeight="1" x14ac:dyDescent="0.2">
      <c r="B51" s="142" t="s">
        <v>120</v>
      </c>
      <c r="C51" s="142"/>
    </row>
    <row r="52" spans="2:3" ht="30" customHeight="1" x14ac:dyDescent="0.2">
      <c r="B52" s="142" t="s">
        <v>88</v>
      </c>
      <c r="C52" s="142"/>
    </row>
    <row r="53" spans="2:3" x14ac:dyDescent="0.2">
      <c r="B53" s="132"/>
      <c r="C53" s="132"/>
    </row>
    <row r="54" spans="2:3" x14ac:dyDescent="0.2">
      <c r="B54" s="135"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2"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2" t="s">
        <v>144</v>
      </c>
    </row>
    <row r="69" spans="1:3" ht="30" x14ac:dyDescent="0.2">
      <c r="B69" s="93"/>
      <c r="C69" s="132" t="s">
        <v>145</v>
      </c>
    </row>
    <row r="70" spans="1:3" x14ac:dyDescent="0.2">
      <c r="B70" s="93" t="s">
        <v>106</v>
      </c>
      <c r="C70" s="40" t="s">
        <v>105</v>
      </c>
    </row>
    <row r="71" spans="1:3" ht="30" x14ac:dyDescent="0.2">
      <c r="B71" s="93"/>
      <c r="C71" s="132" t="s">
        <v>107</v>
      </c>
    </row>
    <row r="72" spans="1:3" x14ac:dyDescent="0.2">
      <c r="B72" s="93" t="s">
        <v>146</v>
      </c>
      <c r="C72" s="132" t="s">
        <v>137</v>
      </c>
    </row>
    <row r="73" spans="1:3" ht="45" x14ac:dyDescent="0.2">
      <c r="B73" s="93"/>
      <c r="C73" s="132" t="s">
        <v>148</v>
      </c>
    </row>
    <row r="74" spans="1:3" x14ac:dyDescent="0.2">
      <c r="B74" s="93" t="s">
        <v>147</v>
      </c>
      <c r="C74" s="132" t="s">
        <v>149</v>
      </c>
    </row>
    <row r="75" spans="1:3" ht="30" x14ac:dyDescent="0.2">
      <c r="B75" s="93"/>
      <c r="C75" s="132" t="s">
        <v>127</v>
      </c>
    </row>
    <row r="76" spans="1:3" x14ac:dyDescent="0.2">
      <c r="B76" s="93"/>
      <c r="C76" s="132"/>
    </row>
    <row r="77" spans="1:3" x14ac:dyDescent="0.2">
      <c r="A77" s="42">
        <v>6</v>
      </c>
      <c r="B77" s="136" t="s">
        <v>151</v>
      </c>
      <c r="C77" s="132"/>
    </row>
    <row r="78" spans="1:3" ht="59.25" customHeight="1" x14ac:dyDescent="0.2">
      <c r="B78" s="144" t="s">
        <v>152</v>
      </c>
      <c r="C78" s="144"/>
    </row>
    <row r="79" spans="1:3" x14ac:dyDescent="0.2">
      <c r="B79" s="87"/>
      <c r="C79" s="132"/>
    </row>
    <row r="81" spans="1:3" ht="30.75" customHeight="1" x14ac:dyDescent="0.2">
      <c r="A81" s="42">
        <v>7</v>
      </c>
      <c r="B81" s="142" t="s">
        <v>153</v>
      </c>
      <c r="C81" s="142"/>
    </row>
    <row r="82" spans="1:3" x14ac:dyDescent="0.2">
      <c r="B82" s="132"/>
      <c r="C82" s="132"/>
    </row>
    <row r="83" spans="1:3" ht="15.75" customHeight="1" x14ac:dyDescent="0.2">
      <c r="B83" s="141" t="s">
        <v>108</v>
      </c>
      <c r="C83" s="141"/>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X103"/>
  <sheetViews>
    <sheetView tabSelected="1" zoomScaleNormal="100" zoomScaleSheetLayoutView="100" workbookViewId="0">
      <selection activeCell="L22" sqref="L2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6" ht="15" x14ac:dyDescent="0.25">
      <c r="A12" s="47" t="s">
        <v>48</v>
      </c>
      <c r="B12" s="4"/>
      <c r="C12" s="47"/>
    </row>
    <row r="13" spans="1:6" x14ac:dyDescent="0.2">
      <c r="A13" s="4"/>
      <c r="B13" s="4"/>
      <c r="C13" s="4"/>
    </row>
    <row r="14" spans="1:6" ht="15" x14ac:dyDescent="0.2">
      <c r="A14" s="4"/>
      <c r="B14" s="4" t="s">
        <v>32</v>
      </c>
      <c r="C14" s="23"/>
      <c r="D14" s="4"/>
      <c r="E14" s="4"/>
      <c r="F14" s="4"/>
    </row>
    <row r="15" spans="1:6" ht="15" x14ac:dyDescent="0.2">
      <c r="A15" s="4"/>
      <c r="B15" s="4" t="s">
        <v>60</v>
      </c>
      <c r="C15" s="55"/>
      <c r="D15" s="4"/>
      <c r="E15" s="4"/>
      <c r="F15" s="4"/>
    </row>
    <row r="16" spans="1:6" ht="15" x14ac:dyDescent="0.2">
      <c r="A16" s="4"/>
      <c r="B16" s="14"/>
      <c r="C16" s="14"/>
      <c r="D16" s="4"/>
      <c r="E16" s="4"/>
      <c r="F16" s="4"/>
    </row>
    <row r="17" spans="1:19" ht="15" x14ac:dyDescent="0.2">
      <c r="A17" s="4" t="s">
        <v>33</v>
      </c>
      <c r="B17" s="14" t="s">
        <v>130</v>
      </c>
      <c r="C17" s="24" t="s">
        <v>163</v>
      </c>
      <c r="D17" s="4"/>
      <c r="E17" s="4"/>
      <c r="F17" s="4"/>
    </row>
    <row r="18" spans="1:19" ht="15" x14ac:dyDescent="0.2">
      <c r="A18" s="4"/>
      <c r="B18" s="14"/>
      <c r="C18" s="14"/>
      <c r="D18" s="4"/>
      <c r="E18" s="4"/>
      <c r="F18" s="4"/>
    </row>
    <row r="19" spans="1:19" ht="15" x14ac:dyDescent="0.2">
      <c r="A19" s="4"/>
      <c r="B19" s="14"/>
      <c r="C19" s="14"/>
      <c r="D19" s="4"/>
      <c r="E19" s="4"/>
      <c r="F19" s="4"/>
    </row>
    <row r="20" spans="1:19" ht="15" x14ac:dyDescent="0.2">
      <c r="A20" s="4" t="s">
        <v>34</v>
      </c>
      <c r="B20" s="22" t="s">
        <v>82</v>
      </c>
      <c r="C20" s="21"/>
      <c r="D20" s="21"/>
      <c r="E20" s="21"/>
      <c r="F20" s="21"/>
      <c r="I20" s="79"/>
      <c r="J20" s="79"/>
      <c r="K20" s="79"/>
      <c r="L20" s="79"/>
      <c r="M20" s="79"/>
      <c r="N20" s="79"/>
      <c r="O20" s="79"/>
      <c r="P20" s="79"/>
      <c r="Q20" s="79"/>
      <c r="R20" s="79"/>
      <c r="S20" s="79"/>
    </row>
    <row r="21" spans="1:19" ht="15" x14ac:dyDescent="0.2">
      <c r="A21" s="4"/>
      <c r="B21" s="150" t="s">
        <v>25</v>
      </c>
      <c r="C21" s="150"/>
      <c r="D21" s="24">
        <v>2016</v>
      </c>
      <c r="E21" s="151"/>
      <c r="F21" s="152"/>
      <c r="G21" s="79"/>
      <c r="H21" s="79"/>
      <c r="I21" s="79"/>
      <c r="J21" s="79"/>
      <c r="K21" s="79"/>
      <c r="L21" s="79"/>
      <c r="M21" s="79"/>
      <c r="N21" s="79"/>
      <c r="O21" s="79"/>
      <c r="P21" s="79"/>
      <c r="Q21" s="79"/>
    </row>
    <row r="22" spans="1:19" ht="15" thickBot="1" x14ac:dyDescent="0.25">
      <c r="A22" s="4"/>
      <c r="B22" s="5" t="s">
        <v>3</v>
      </c>
      <c r="C22" s="5" t="s">
        <v>2</v>
      </c>
      <c r="D22" s="116">
        <f>D23+D24</f>
        <v>555469167</v>
      </c>
      <c r="E22" s="6" t="s">
        <v>0</v>
      </c>
      <c r="F22" s="7">
        <v>1</v>
      </c>
      <c r="G22" s="79"/>
      <c r="H22" s="79"/>
      <c r="I22" s="79"/>
      <c r="J22" s="79"/>
      <c r="K22" s="79"/>
      <c r="L22" s="79"/>
      <c r="M22" s="79"/>
      <c r="N22" s="79"/>
      <c r="O22" s="79"/>
      <c r="P22" s="79"/>
      <c r="Q22" s="79"/>
    </row>
    <row r="23" spans="1:19" x14ac:dyDescent="0.2">
      <c r="B23" s="5" t="s">
        <v>7</v>
      </c>
      <c r="C23" s="5" t="s">
        <v>1</v>
      </c>
      <c r="D23" s="117">
        <v>305579069</v>
      </c>
      <c r="E23" s="6" t="s">
        <v>0</v>
      </c>
      <c r="F23" s="8">
        <f>IFERROR(D23/$D$22,0)</f>
        <v>0.55012786875351449</v>
      </c>
    </row>
    <row r="24" spans="1:19" ht="15" thickBot="1" x14ac:dyDescent="0.25">
      <c r="B24" s="5" t="s">
        <v>8</v>
      </c>
      <c r="C24" s="5" t="s">
        <v>6</v>
      </c>
      <c r="D24" s="116">
        <f>D25+D26</f>
        <v>249890098</v>
      </c>
      <c r="E24" s="6" t="s">
        <v>0</v>
      </c>
      <c r="F24" s="8">
        <f>IFERROR(D24/$D$22,0)</f>
        <v>0.44987213124648556</v>
      </c>
    </row>
    <row r="25" spans="1:19" x14ac:dyDescent="0.2">
      <c r="B25" s="5" t="s">
        <v>9</v>
      </c>
      <c r="C25" s="5" t="s">
        <v>4</v>
      </c>
      <c r="D25" s="117">
        <v>0</v>
      </c>
      <c r="E25" s="6" t="s">
        <v>0</v>
      </c>
      <c r="F25" s="8">
        <f>IFERROR(D25/$D$22,0)</f>
        <v>0</v>
      </c>
    </row>
    <row r="26" spans="1:19" x14ac:dyDescent="0.2">
      <c r="B26" s="5" t="s">
        <v>61</v>
      </c>
      <c r="C26" s="5" t="s">
        <v>5</v>
      </c>
      <c r="D26" s="118">
        <v>249890098</v>
      </c>
      <c r="E26" s="6" t="s">
        <v>0</v>
      </c>
      <c r="F26" s="8">
        <f>IFERROR(D26/$D$22,0)</f>
        <v>0.44987213124648556</v>
      </c>
      <c r="G26" s="29"/>
      <c r="H26" s="29"/>
    </row>
    <row r="27" spans="1:19" ht="34.5" customHeight="1" x14ac:dyDescent="0.2">
      <c r="B27" s="153" t="s">
        <v>77</v>
      </c>
      <c r="C27" s="153"/>
      <c r="D27" s="153"/>
      <c r="E27" s="153"/>
      <c r="F27" s="153"/>
      <c r="G27" s="154"/>
      <c r="H27" s="154"/>
    </row>
    <row r="28" spans="1:19" x14ac:dyDescent="0.2">
      <c r="D28" s="119"/>
      <c r="E28" s="35"/>
      <c r="F28" s="35"/>
      <c r="G28" s="35"/>
    </row>
    <row r="29" spans="1:19" ht="15" x14ac:dyDescent="0.25">
      <c r="A29" s="1" t="s">
        <v>35</v>
      </c>
      <c r="B29" s="3" t="s">
        <v>41</v>
      </c>
    </row>
    <row r="30" spans="1:19" ht="15" x14ac:dyDescent="0.25">
      <c r="B30" s="3"/>
    </row>
    <row r="31" spans="1:19" ht="15" x14ac:dyDescent="0.25">
      <c r="B31" s="2" t="s">
        <v>22</v>
      </c>
      <c r="C31" s="52" t="s">
        <v>162</v>
      </c>
      <c r="E31" s="79"/>
      <c r="F31" s="35"/>
      <c r="G31" s="35"/>
      <c r="H31" s="35"/>
      <c r="I31" s="35"/>
      <c r="J31" s="35"/>
      <c r="K31" s="35"/>
    </row>
    <row r="32" spans="1:19"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5">
        <v>2016</v>
      </c>
      <c r="P45" s="145"/>
      <c r="Q45" s="145"/>
      <c r="R45" s="145">
        <v>2015</v>
      </c>
      <c r="S45" s="145"/>
      <c r="T45" s="145"/>
      <c r="U45" s="145">
        <v>2014</v>
      </c>
      <c r="V45" s="145"/>
      <c r="W45" s="145"/>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24915004</v>
      </c>
      <c r="D47" s="94">
        <v>24915004</v>
      </c>
      <c r="E47" s="60">
        <v>22558915</v>
      </c>
      <c r="F47" s="51">
        <f>C47-D47+E47</f>
        <v>22558915</v>
      </c>
      <c r="G47" s="110">
        <v>8.4229999999999999E-2</v>
      </c>
      <c r="H47" s="15">
        <f>F47*G47</f>
        <v>1900137.4104500001</v>
      </c>
      <c r="I47" s="110">
        <v>9.1789999999999997E-2</v>
      </c>
      <c r="J47" s="17">
        <f>F47*I47</f>
        <v>2070682.80785</v>
      </c>
      <c r="K47" s="16">
        <f>J47-H47</f>
        <v>170545.3973999999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22558915</v>
      </c>
      <c r="D48" s="94">
        <v>22558915</v>
      </c>
      <c r="E48" s="60">
        <v>21879919</v>
      </c>
      <c r="F48" s="51">
        <f t="shared" ref="F48:F58" si="0">C48-D48+E48</f>
        <v>21879919</v>
      </c>
      <c r="G48" s="110">
        <v>0.10384</v>
      </c>
      <c r="H48" s="15">
        <f t="shared" ref="H48:H58" si="1">F48*G48</f>
        <v>2272010.78896</v>
      </c>
      <c r="I48" s="110">
        <v>9.851E-2</v>
      </c>
      <c r="J48" s="17">
        <f t="shared" ref="J48:J58" si="2">F48*I48</f>
        <v>2155390.82069</v>
      </c>
      <c r="K48" s="16">
        <f t="shared" ref="K48:K58" si="3">J48-H48</f>
        <v>-116619.96827000007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21879919</v>
      </c>
      <c r="D49" s="94">
        <v>21879919</v>
      </c>
      <c r="E49" s="60">
        <v>24495975</v>
      </c>
      <c r="F49" s="51">
        <f t="shared" si="0"/>
        <v>24495975</v>
      </c>
      <c r="G49" s="110">
        <v>9.0219999999999995E-2</v>
      </c>
      <c r="H49" s="15">
        <f t="shared" si="1"/>
        <v>2210026.8644999997</v>
      </c>
      <c r="I49" s="110">
        <v>0.1061</v>
      </c>
      <c r="J49" s="17">
        <f t="shared" si="2"/>
        <v>2599022.9474999998</v>
      </c>
      <c r="K49" s="16">
        <f t="shared" si="3"/>
        <v>388996.0830000001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24495975</v>
      </c>
      <c r="D50" s="94">
        <v>24495975</v>
      </c>
      <c r="E50" s="60">
        <v>21630411</v>
      </c>
      <c r="F50" s="51">
        <f t="shared" si="0"/>
        <v>21630411</v>
      </c>
      <c r="G50" s="110">
        <v>0.12114999999999999</v>
      </c>
      <c r="H50" s="15">
        <f t="shared" si="1"/>
        <v>2620524.2926499997</v>
      </c>
      <c r="I50" s="110">
        <v>0.11132</v>
      </c>
      <c r="J50" s="17">
        <f t="shared" si="2"/>
        <v>2407897.3525200002</v>
      </c>
      <c r="K50" s="16">
        <f t="shared" si="3"/>
        <v>-212626.94012999954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21630411</v>
      </c>
      <c r="D51" s="94">
        <v>21630411</v>
      </c>
      <c r="E51" s="60">
        <v>23580831</v>
      </c>
      <c r="F51" s="51">
        <f t="shared" si="0"/>
        <v>23580831</v>
      </c>
      <c r="G51" s="110">
        <v>0.10405</v>
      </c>
      <c r="H51" s="15">
        <f t="shared" si="1"/>
        <v>2453585.4655500003</v>
      </c>
      <c r="I51" s="110">
        <v>0.10749</v>
      </c>
      <c r="J51" s="17">
        <f t="shared" si="2"/>
        <v>2534703.5241900003</v>
      </c>
      <c r="K51" s="16">
        <f t="shared" si="3"/>
        <v>81118.058639999945</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23580831</v>
      </c>
      <c r="D52" s="94">
        <v>23580831</v>
      </c>
      <c r="E52" s="60">
        <v>24684350</v>
      </c>
      <c r="F52" s="51">
        <f t="shared" si="0"/>
        <v>24684350</v>
      </c>
      <c r="G52" s="110">
        <v>0.11650000000000001</v>
      </c>
      <c r="H52" s="15">
        <f t="shared" si="1"/>
        <v>2875726.7750000004</v>
      </c>
      <c r="I52" s="110">
        <v>9.5449999999999993E-2</v>
      </c>
      <c r="J52" s="17">
        <f t="shared" si="2"/>
        <v>2356121.2075</v>
      </c>
      <c r="K52" s="16">
        <f t="shared" si="3"/>
        <v>-519605.56750000035</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4">
        <v>24684350</v>
      </c>
      <c r="D53" s="94">
        <v>24684350</v>
      </c>
      <c r="E53" s="60">
        <v>28230551</v>
      </c>
      <c r="F53" s="51">
        <f t="shared" si="0"/>
        <v>28230551</v>
      </c>
      <c r="G53" s="110">
        <v>7.6670000000000002E-2</v>
      </c>
      <c r="H53" s="15">
        <f t="shared" si="1"/>
        <v>2164436.3451700001</v>
      </c>
      <c r="I53" s="110">
        <v>8.3059999999999995E-2</v>
      </c>
      <c r="J53" s="17">
        <f t="shared" si="2"/>
        <v>2344829.5660599996</v>
      </c>
      <c r="K53" s="16">
        <f t="shared" si="3"/>
        <v>180393.22088999953</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4">
        <v>28230551</v>
      </c>
      <c r="D54" s="94">
        <v>28230551</v>
      </c>
      <c r="E54" s="60">
        <v>27783261</v>
      </c>
      <c r="F54" s="51">
        <f t="shared" si="0"/>
        <v>27783261</v>
      </c>
      <c r="G54" s="110">
        <v>8.5690000000000002E-2</v>
      </c>
      <c r="H54" s="15">
        <f t="shared" si="1"/>
        <v>2380747.63509</v>
      </c>
      <c r="I54" s="110">
        <v>7.1029999999999996E-2</v>
      </c>
      <c r="J54" s="17">
        <f t="shared" si="2"/>
        <v>1973445.02883</v>
      </c>
      <c r="K54" s="16">
        <f t="shared" si="3"/>
        <v>-407302.60626000003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4">
        <v>27783261</v>
      </c>
      <c r="D55" s="94">
        <v>27783261</v>
      </c>
      <c r="E55" s="60">
        <v>19576681</v>
      </c>
      <c r="F55" s="51">
        <f t="shared" si="0"/>
        <v>19576681</v>
      </c>
      <c r="G55" s="110">
        <v>7.0599999999999996E-2</v>
      </c>
      <c r="H55" s="15">
        <f t="shared" si="1"/>
        <v>1382113.6786</v>
      </c>
      <c r="I55" s="110">
        <v>9.5310000000000006E-2</v>
      </c>
      <c r="J55" s="17">
        <f t="shared" si="2"/>
        <v>1865853.4661100002</v>
      </c>
      <c r="K55" s="16">
        <f t="shared" si="3"/>
        <v>483739.78751000017</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4">
        <v>19576681</v>
      </c>
      <c r="D56" s="94">
        <v>19576681</v>
      </c>
      <c r="E56" s="60">
        <v>21657637</v>
      </c>
      <c r="F56" s="51">
        <f t="shared" si="0"/>
        <v>21657637</v>
      </c>
      <c r="G56" s="110">
        <v>9.7199999999999995E-2</v>
      </c>
      <c r="H56" s="15">
        <f t="shared" si="1"/>
        <v>2105122.3163999999</v>
      </c>
      <c r="I56" s="110">
        <v>0.11226</v>
      </c>
      <c r="J56" s="17">
        <f t="shared" si="2"/>
        <v>2431286.32962</v>
      </c>
      <c r="K56" s="16">
        <f t="shared" si="3"/>
        <v>326164.01322000008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4">
        <v>21657637</v>
      </c>
      <c r="D57" s="94">
        <v>21657637</v>
      </c>
      <c r="E57" s="60">
        <v>23317385</v>
      </c>
      <c r="F57" s="51">
        <f t="shared" si="0"/>
        <v>23317385</v>
      </c>
      <c r="G57" s="110">
        <v>0.12271</v>
      </c>
      <c r="H57" s="15">
        <f t="shared" si="1"/>
        <v>2861276.31335</v>
      </c>
      <c r="I57" s="110">
        <v>0.11108999999999999</v>
      </c>
      <c r="J57" s="17">
        <f t="shared" si="2"/>
        <v>2590328.2996499999</v>
      </c>
      <c r="K57" s="16">
        <f t="shared" si="3"/>
        <v>-270948.01370000001</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v>23317385</v>
      </c>
      <c r="D58" s="94">
        <v>23317385</v>
      </c>
      <c r="E58" s="60">
        <v>26534825</v>
      </c>
      <c r="F58" s="51">
        <f t="shared" si="0"/>
        <v>26534825</v>
      </c>
      <c r="G58" s="110">
        <v>0.10594000000000001</v>
      </c>
      <c r="H58" s="15">
        <f t="shared" si="1"/>
        <v>2811099.3605</v>
      </c>
      <c r="I58" s="110">
        <v>8.7080000000000005E-2</v>
      </c>
      <c r="J58" s="17">
        <f t="shared" si="2"/>
        <v>2310652.5610000002</v>
      </c>
      <c r="K58" s="16">
        <f t="shared" si="3"/>
        <v>-500446.79949999973</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284310920</v>
      </c>
      <c r="D59" s="96">
        <f>SUM(D47:D58)</f>
        <v>284310920</v>
      </c>
      <c r="E59" s="96">
        <f>SUM(E47:E58)</f>
        <v>285930741</v>
      </c>
      <c r="F59" s="96">
        <f>SUM(F47:F58)</f>
        <v>285930741</v>
      </c>
      <c r="G59" s="37"/>
      <c r="H59" s="38">
        <f>SUM(H47:H58)</f>
        <v>28036807.246219996</v>
      </c>
      <c r="I59" s="37"/>
      <c r="J59" s="38">
        <f>SUM(J47:J58)</f>
        <v>27640213.911519997</v>
      </c>
      <c r="K59" s="39">
        <f>SUM(K47:K58)</f>
        <v>-396593.33470000001</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1" t="s">
        <v>45</v>
      </c>
      <c r="C64" s="48" t="s">
        <v>67</v>
      </c>
      <c r="D64" s="48" t="s">
        <v>121</v>
      </c>
      <c r="E64" s="155" t="s">
        <v>44</v>
      </c>
      <c r="F64" s="155"/>
      <c r="G64" s="155"/>
      <c r="H64" s="155"/>
      <c r="I64" s="155"/>
      <c r="K64" s="120"/>
      <c r="O64" s="29"/>
      <c r="P64" s="29"/>
      <c r="Q64" s="29"/>
      <c r="R64" s="29"/>
      <c r="S64" s="29"/>
      <c r="T64" s="29"/>
      <c r="U64" s="29"/>
      <c r="V64" s="29"/>
      <c r="W64" s="29"/>
      <c r="X64" s="29"/>
    </row>
    <row r="65" spans="1:24" ht="30.75" customHeight="1" x14ac:dyDescent="0.25">
      <c r="A65" s="156" t="s">
        <v>134</v>
      </c>
      <c r="B65" s="157"/>
      <c r="C65" s="158"/>
      <c r="D65" s="126">
        <v>-485995</v>
      </c>
      <c r="E65" s="146"/>
      <c r="F65" s="147"/>
      <c r="G65" s="147"/>
      <c r="H65" s="147"/>
      <c r="I65" s="148"/>
      <c r="K65" s="120"/>
      <c r="O65" s="29"/>
      <c r="P65" s="29"/>
      <c r="Q65" s="29"/>
      <c r="R65" s="29"/>
      <c r="S65" s="29"/>
      <c r="T65" s="29"/>
      <c r="U65" s="29"/>
      <c r="V65" s="29"/>
      <c r="W65" s="29"/>
      <c r="X65" s="29"/>
    </row>
    <row r="66" spans="1:24" ht="28.5" x14ac:dyDescent="0.2">
      <c r="A66" s="70" t="s">
        <v>51</v>
      </c>
      <c r="B66" s="49" t="s">
        <v>62</v>
      </c>
      <c r="C66" s="111" t="s">
        <v>164</v>
      </c>
      <c r="D66" s="97"/>
      <c r="E66" s="149" t="s">
        <v>167</v>
      </c>
      <c r="F66" s="149"/>
      <c r="G66" s="149"/>
      <c r="H66" s="149"/>
      <c r="I66" s="149"/>
      <c r="K66" s="120"/>
      <c r="O66" s="29"/>
      <c r="P66" s="29"/>
      <c r="Q66" s="29"/>
      <c r="R66" s="29"/>
      <c r="S66" s="29"/>
      <c r="T66" s="29"/>
      <c r="U66" s="29"/>
      <c r="V66" s="29"/>
      <c r="W66" s="29"/>
      <c r="X66" s="29"/>
    </row>
    <row r="67" spans="1:24" ht="28.5" x14ac:dyDescent="0.2">
      <c r="A67" s="70" t="s">
        <v>52</v>
      </c>
      <c r="B67" s="49" t="s">
        <v>79</v>
      </c>
      <c r="C67" s="111" t="s">
        <v>164</v>
      </c>
      <c r="D67" s="113"/>
      <c r="E67" s="149" t="s">
        <v>167</v>
      </c>
      <c r="F67" s="149"/>
      <c r="G67" s="149"/>
      <c r="H67" s="149"/>
      <c r="I67" s="149"/>
      <c r="J67" s="79"/>
      <c r="K67" s="121"/>
      <c r="L67" s="79"/>
      <c r="M67" s="79"/>
      <c r="N67" s="79"/>
      <c r="O67" s="79"/>
      <c r="P67" s="79"/>
      <c r="Q67" s="79"/>
    </row>
    <row r="68" spans="1:24" ht="28.5" x14ac:dyDescent="0.2">
      <c r="A68" s="70" t="s">
        <v>65</v>
      </c>
      <c r="B68" s="49" t="s">
        <v>64</v>
      </c>
      <c r="C68" s="111" t="s">
        <v>164</v>
      </c>
      <c r="D68" s="113"/>
      <c r="E68" s="149" t="s">
        <v>167</v>
      </c>
      <c r="F68" s="149"/>
      <c r="G68" s="149"/>
      <c r="H68" s="149"/>
      <c r="I68" s="149"/>
      <c r="J68" s="79"/>
      <c r="K68" s="121"/>
      <c r="L68" s="79"/>
      <c r="M68" s="79"/>
      <c r="N68" s="79"/>
      <c r="O68" s="79"/>
      <c r="P68" s="79"/>
      <c r="Q68" s="79"/>
    </row>
    <row r="69" spans="1:24" ht="28.5" x14ac:dyDescent="0.2">
      <c r="A69" s="70" t="s">
        <v>66</v>
      </c>
      <c r="B69" s="49" t="s">
        <v>63</v>
      </c>
      <c r="C69" s="112" t="s">
        <v>164</v>
      </c>
      <c r="D69" s="113"/>
      <c r="E69" s="149" t="s">
        <v>167</v>
      </c>
      <c r="F69" s="149"/>
      <c r="G69" s="149"/>
      <c r="H69" s="149"/>
      <c r="I69" s="149"/>
      <c r="J69" s="79"/>
      <c r="K69" s="124"/>
      <c r="L69" s="79"/>
      <c r="M69" s="79"/>
      <c r="N69" s="79"/>
      <c r="O69" s="79"/>
      <c r="P69" s="79"/>
      <c r="Q69" s="79"/>
    </row>
    <row r="70" spans="1:24" ht="28.5" x14ac:dyDescent="0.2">
      <c r="A70" s="70" t="s">
        <v>69</v>
      </c>
      <c r="B70" s="49" t="s">
        <v>71</v>
      </c>
      <c r="C70" s="111" t="s">
        <v>164</v>
      </c>
      <c r="D70" s="97"/>
      <c r="E70" s="149" t="s">
        <v>167</v>
      </c>
      <c r="F70" s="149"/>
      <c r="G70" s="149"/>
      <c r="H70" s="149"/>
      <c r="I70" s="149"/>
      <c r="J70" s="79"/>
      <c r="K70" s="124"/>
      <c r="L70" s="79"/>
      <c r="M70" s="79"/>
      <c r="N70" s="79"/>
      <c r="O70" s="79"/>
      <c r="P70" s="79"/>
      <c r="Q70" s="79"/>
    </row>
    <row r="71" spans="1:24" ht="28.5" x14ac:dyDescent="0.2">
      <c r="A71" s="70" t="s">
        <v>70</v>
      </c>
      <c r="B71" s="49" t="s">
        <v>72</v>
      </c>
      <c r="C71" s="111" t="s">
        <v>164</v>
      </c>
      <c r="D71" s="97"/>
      <c r="E71" s="149" t="s">
        <v>167</v>
      </c>
      <c r="F71" s="149"/>
      <c r="G71" s="149"/>
      <c r="H71" s="149"/>
      <c r="I71" s="149"/>
      <c r="J71" s="79"/>
      <c r="K71" s="124"/>
      <c r="L71" s="79"/>
      <c r="M71" s="79"/>
      <c r="N71" s="79"/>
      <c r="O71" s="79"/>
      <c r="P71" s="79"/>
      <c r="Q71" s="79"/>
    </row>
    <row r="72" spans="1:24" ht="33.75" customHeight="1" x14ac:dyDescent="0.2">
      <c r="A72" s="70">
        <v>4</v>
      </c>
      <c r="B72" s="49" t="s">
        <v>68</v>
      </c>
      <c r="C72" s="111" t="s">
        <v>164</v>
      </c>
      <c r="D72" s="97"/>
      <c r="E72" s="149" t="s">
        <v>165</v>
      </c>
      <c r="F72" s="149"/>
      <c r="G72" s="149"/>
      <c r="H72" s="149"/>
      <c r="I72" s="149"/>
      <c r="J72" s="79"/>
      <c r="K72" s="124"/>
      <c r="L72" s="79"/>
      <c r="M72" s="79"/>
      <c r="N72" s="79"/>
      <c r="O72" s="79"/>
      <c r="P72" s="79"/>
      <c r="Q72" s="79"/>
    </row>
    <row r="73" spans="1:24" ht="42.75" x14ac:dyDescent="0.2">
      <c r="A73" s="70">
        <v>5</v>
      </c>
      <c r="B73" s="49" t="s">
        <v>81</v>
      </c>
      <c r="C73" s="111" t="s">
        <v>164</v>
      </c>
      <c r="D73" s="97"/>
      <c r="E73" s="149" t="s">
        <v>166</v>
      </c>
      <c r="F73" s="149"/>
      <c r="G73" s="149"/>
      <c r="H73" s="149"/>
      <c r="I73" s="149"/>
      <c r="J73" s="79"/>
      <c r="K73" s="124"/>
      <c r="L73" s="79"/>
      <c r="M73" s="79"/>
      <c r="N73" s="79"/>
      <c r="O73" s="79"/>
      <c r="P73" s="79"/>
      <c r="Q73" s="79"/>
    </row>
    <row r="74" spans="1:24" ht="28.5" x14ac:dyDescent="0.2">
      <c r="A74" s="54">
        <v>6</v>
      </c>
      <c r="B74" s="128" t="s">
        <v>137</v>
      </c>
      <c r="C74" s="111" t="s">
        <v>164</v>
      </c>
      <c r="D74" s="97"/>
      <c r="E74" s="149" t="s">
        <v>167</v>
      </c>
      <c r="F74" s="149"/>
      <c r="G74" s="149"/>
      <c r="H74" s="149"/>
      <c r="I74" s="149"/>
      <c r="K74" s="29"/>
    </row>
    <row r="75" spans="1:24" x14ac:dyDescent="0.2">
      <c r="A75" s="54">
        <v>7</v>
      </c>
      <c r="B75" s="46"/>
      <c r="C75" s="10"/>
      <c r="D75" s="97"/>
      <c r="E75" s="149"/>
      <c r="F75" s="149"/>
      <c r="G75" s="149"/>
      <c r="H75" s="149"/>
      <c r="I75" s="149"/>
    </row>
    <row r="76" spans="1:24" x14ac:dyDescent="0.2">
      <c r="A76" s="54">
        <v>8</v>
      </c>
      <c r="B76" s="46"/>
      <c r="C76" s="10"/>
      <c r="D76" s="97"/>
      <c r="E76" s="149"/>
      <c r="F76" s="149"/>
      <c r="G76" s="149"/>
      <c r="H76" s="149"/>
      <c r="I76" s="149"/>
    </row>
    <row r="77" spans="1:24" x14ac:dyDescent="0.2">
      <c r="A77" s="54">
        <v>9</v>
      </c>
      <c r="B77" s="46"/>
      <c r="C77" s="10"/>
      <c r="D77" s="97"/>
      <c r="E77" s="159"/>
      <c r="F77" s="160"/>
      <c r="G77" s="160"/>
      <c r="H77" s="160"/>
      <c r="I77" s="161"/>
    </row>
    <row r="78" spans="1:24" x14ac:dyDescent="0.2">
      <c r="A78" s="54">
        <v>10</v>
      </c>
      <c r="B78" s="46"/>
      <c r="C78" s="10"/>
      <c r="D78" s="97"/>
      <c r="E78" s="149"/>
      <c r="F78" s="149"/>
      <c r="G78" s="149"/>
      <c r="H78" s="149"/>
      <c r="I78" s="149"/>
    </row>
    <row r="79" spans="1:24" ht="15" x14ac:dyDescent="0.25">
      <c r="A79" s="1" t="s">
        <v>150</v>
      </c>
      <c r="B79" s="2" t="s">
        <v>131</v>
      </c>
      <c r="C79" s="2"/>
      <c r="D79" s="98">
        <f>SUM(D65:D78)</f>
        <v>-485995</v>
      </c>
      <c r="E79" s="25"/>
      <c r="F79" s="25"/>
      <c r="G79" s="25"/>
      <c r="H79" s="25"/>
    </row>
    <row r="80" spans="1:24" ht="15" x14ac:dyDescent="0.25">
      <c r="B80" s="123" t="s">
        <v>132</v>
      </c>
      <c r="C80" s="71"/>
      <c r="D80" s="98">
        <f>K59</f>
        <v>-396593.33470000001</v>
      </c>
      <c r="E80" s="25"/>
      <c r="F80" s="25"/>
      <c r="G80" s="25"/>
      <c r="H80" s="25"/>
    </row>
    <row r="81" spans="1:19" ht="15" x14ac:dyDescent="0.25">
      <c r="B81" s="71" t="s">
        <v>24</v>
      </c>
      <c r="C81" s="71"/>
      <c r="D81" s="99">
        <f>D79-D80</f>
        <v>-89401.665299999993</v>
      </c>
    </row>
    <row r="82" spans="1:19" ht="15.75" thickBot="1" x14ac:dyDescent="0.3">
      <c r="B82" s="134" t="s">
        <v>73</v>
      </c>
      <c r="C82" s="72"/>
      <c r="D82" s="61">
        <f>IF(ISERROR(D81/J59),0,D81/J59)</f>
        <v>-3.2344780538307925E-3</v>
      </c>
      <c r="E82" s="103"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2"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v>2015</v>
      </c>
      <c r="C88" s="106">
        <v>313022.0645399997</v>
      </c>
      <c r="D88" s="106">
        <v>540701</v>
      </c>
      <c r="E88" s="106">
        <v>0</v>
      </c>
      <c r="F88" s="130">
        <f>SUM(D88:E88)</f>
        <v>540701</v>
      </c>
      <c r="G88" s="108">
        <f>F88-C88</f>
        <v>227678.9354600003</v>
      </c>
      <c r="H88" s="106">
        <v>23282724.788800001</v>
      </c>
      <c r="I88" s="104">
        <f>IF(ISERROR(G88/H88),0,G88/H88)</f>
        <v>9.7788784399291499E-3</v>
      </c>
      <c r="J88" s="79"/>
      <c r="K88" s="79"/>
      <c r="L88" s="35"/>
      <c r="M88" s="35"/>
      <c r="N88" s="35"/>
      <c r="O88" s="35"/>
      <c r="P88" s="35"/>
      <c r="Q88" s="35"/>
      <c r="R88" s="35"/>
      <c r="S88" s="35"/>
    </row>
    <row r="89" spans="1:19" x14ac:dyDescent="0.2">
      <c r="B89" s="115">
        <v>2016</v>
      </c>
      <c r="C89" s="106">
        <v>-396593.33470000001</v>
      </c>
      <c r="D89" s="106">
        <v>-485995</v>
      </c>
      <c r="E89" s="106">
        <v>0</v>
      </c>
      <c r="F89" s="130">
        <f t="shared" ref="F89:F91" si="4">SUM(D89:E89)</f>
        <v>-485995</v>
      </c>
      <c r="G89" s="108">
        <f>F89-C89</f>
        <v>-89401.665299999993</v>
      </c>
      <c r="H89" s="107">
        <v>27640213.911519997</v>
      </c>
      <c r="I89" s="104">
        <f>IF(ISERROR(G89/H89),0,G89/H89)</f>
        <v>-3.2344780538307925E-3</v>
      </c>
      <c r="J89" s="79"/>
      <c r="K89" s="79"/>
      <c r="L89" s="35"/>
      <c r="M89" s="35"/>
      <c r="N89" s="35"/>
      <c r="O89" s="35"/>
      <c r="P89" s="35"/>
      <c r="Q89" s="35"/>
      <c r="R89" s="35"/>
      <c r="S89" s="35"/>
    </row>
    <row r="90" spans="1:19" x14ac:dyDescent="0.2">
      <c r="B90" s="115"/>
      <c r="C90" s="106"/>
      <c r="D90" s="106"/>
      <c r="E90" s="107"/>
      <c r="F90" s="130">
        <f t="shared" si="4"/>
        <v>0</v>
      </c>
      <c r="G90" s="108">
        <f>F90-C90</f>
        <v>0</v>
      </c>
      <c r="H90" s="107"/>
      <c r="I90" s="104">
        <f>IF(ISERROR(G90/H90),0,G90/H90)</f>
        <v>0</v>
      </c>
      <c r="J90" s="79"/>
      <c r="K90" s="79"/>
      <c r="L90" s="35"/>
      <c r="M90" s="35"/>
      <c r="N90" s="35"/>
      <c r="O90" s="35"/>
      <c r="P90" s="35"/>
      <c r="Q90" s="35"/>
      <c r="R90" s="35"/>
      <c r="S90" s="35"/>
    </row>
    <row r="91" spans="1:19" ht="15" thickBot="1" x14ac:dyDescent="0.25">
      <c r="B91" s="115"/>
      <c r="C91" s="109"/>
      <c r="D91" s="109"/>
      <c r="E91" s="109"/>
      <c r="F91" s="130">
        <f t="shared" si="4"/>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5">SUM(C88:C91)</f>
        <v>-83571.270160000306</v>
      </c>
      <c r="D92" s="129">
        <f t="shared" si="5"/>
        <v>54706</v>
      </c>
      <c r="E92" s="129">
        <f t="shared" si="5"/>
        <v>0</v>
      </c>
      <c r="F92" s="131">
        <f t="shared" si="5"/>
        <v>54706</v>
      </c>
      <c r="G92" s="129">
        <f>SUM(G88:G91)</f>
        <v>138277.27016000031</v>
      </c>
      <c r="H92" s="77">
        <f t="shared" si="5"/>
        <v>50922938.700319998</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950F5-5EF3-49B4-B070-9A70DB5AA774}">
  <dimension ref="A12:X103"/>
  <sheetViews>
    <sheetView topLeftCell="A10" zoomScale="90" zoomScaleNormal="90" zoomScaleSheetLayoutView="100" workbookViewId="0">
      <selection activeCell="D25" sqref="D2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4.5703125" style="1" bestFit="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6" ht="15" x14ac:dyDescent="0.25">
      <c r="A12" s="47" t="s">
        <v>48</v>
      </c>
      <c r="B12" s="4"/>
      <c r="C12" s="47"/>
    </row>
    <row r="13" spans="1:6" x14ac:dyDescent="0.2">
      <c r="A13" s="4"/>
      <c r="B13" s="4"/>
      <c r="C13" s="4"/>
    </row>
    <row r="14" spans="1:6" ht="15" x14ac:dyDescent="0.2">
      <c r="A14" s="4"/>
      <c r="B14" s="4" t="s">
        <v>32</v>
      </c>
      <c r="C14" s="23"/>
      <c r="D14" s="4"/>
      <c r="E14" s="4"/>
      <c r="F14" s="4"/>
    </row>
    <row r="15" spans="1:6" ht="15" x14ac:dyDescent="0.2">
      <c r="A15" s="4"/>
      <c r="B15" s="4" t="s">
        <v>60</v>
      </c>
      <c r="C15" s="55"/>
      <c r="D15" s="4"/>
      <c r="E15" s="4"/>
      <c r="F15" s="4"/>
    </row>
    <row r="16" spans="1:6" ht="15" x14ac:dyDescent="0.2">
      <c r="A16" s="4"/>
      <c r="B16" s="14"/>
      <c r="C16" s="14"/>
      <c r="D16" s="4"/>
      <c r="E16" s="4"/>
      <c r="F16" s="4"/>
    </row>
    <row r="17" spans="1:19" ht="15" x14ac:dyDescent="0.2">
      <c r="A17" s="4" t="s">
        <v>33</v>
      </c>
      <c r="B17" s="14" t="s">
        <v>130</v>
      </c>
      <c r="C17" s="24">
        <v>2015</v>
      </c>
      <c r="D17" s="4"/>
      <c r="E17" s="4"/>
      <c r="F17" s="4"/>
    </row>
    <row r="18" spans="1:19" ht="15" x14ac:dyDescent="0.2">
      <c r="A18" s="4"/>
      <c r="B18" s="14"/>
      <c r="C18" s="14"/>
      <c r="D18" s="4"/>
      <c r="E18" s="4"/>
      <c r="F18" s="4"/>
    </row>
    <row r="19" spans="1:19" ht="15" x14ac:dyDescent="0.2">
      <c r="A19" s="4"/>
      <c r="B19" s="14"/>
      <c r="C19" s="14"/>
      <c r="D19" s="4"/>
      <c r="E19" s="4"/>
      <c r="F19" s="4"/>
    </row>
    <row r="20" spans="1:19" ht="15" x14ac:dyDescent="0.2">
      <c r="A20" s="4" t="s">
        <v>34</v>
      </c>
      <c r="B20" s="22" t="s">
        <v>82</v>
      </c>
      <c r="C20" s="21"/>
      <c r="D20" s="21"/>
      <c r="E20" s="21"/>
      <c r="F20" s="21"/>
      <c r="I20" s="79"/>
      <c r="J20" s="79"/>
      <c r="K20" s="79"/>
      <c r="L20" s="79"/>
      <c r="M20" s="79"/>
      <c r="N20" s="79"/>
      <c r="O20" s="79"/>
      <c r="P20" s="79"/>
      <c r="Q20" s="79"/>
      <c r="R20" s="79"/>
      <c r="S20" s="79"/>
    </row>
    <row r="21" spans="1:19" ht="15" x14ac:dyDescent="0.2">
      <c r="A21" s="4"/>
      <c r="B21" s="150" t="s">
        <v>25</v>
      </c>
      <c r="C21" s="150"/>
      <c r="D21" s="24">
        <v>2015</v>
      </c>
      <c r="E21" s="151"/>
      <c r="F21" s="152"/>
      <c r="G21" s="79"/>
      <c r="H21" s="79"/>
      <c r="I21" s="79"/>
      <c r="J21" s="79"/>
      <c r="K21" s="79"/>
      <c r="L21" s="79"/>
      <c r="M21" s="79"/>
      <c r="N21" s="79"/>
      <c r="O21" s="79"/>
      <c r="P21" s="79"/>
      <c r="Q21" s="79"/>
    </row>
    <row r="22" spans="1:19" ht="15" thickBot="1" x14ac:dyDescent="0.25">
      <c r="A22" s="4"/>
      <c r="B22" s="5" t="s">
        <v>3</v>
      </c>
      <c r="C22" s="5" t="s">
        <v>2</v>
      </c>
      <c r="D22" s="116">
        <f>D23+D24</f>
        <v>556887297</v>
      </c>
      <c r="E22" s="6" t="s">
        <v>0</v>
      </c>
      <c r="F22" s="7">
        <v>1</v>
      </c>
      <c r="G22" s="79"/>
      <c r="H22" s="79"/>
      <c r="I22" s="79"/>
      <c r="J22" s="79"/>
      <c r="K22" s="79"/>
      <c r="L22" s="79"/>
      <c r="M22" s="79"/>
      <c r="N22" s="79"/>
      <c r="O22" s="79"/>
      <c r="P22" s="79"/>
      <c r="Q22" s="79"/>
    </row>
    <row r="23" spans="1:19" x14ac:dyDescent="0.2">
      <c r="B23" s="5" t="s">
        <v>7</v>
      </c>
      <c r="C23" s="5" t="s">
        <v>1</v>
      </c>
      <c r="D23" s="117">
        <v>317007389</v>
      </c>
      <c r="E23" s="6" t="s">
        <v>0</v>
      </c>
      <c r="F23" s="8">
        <f>IFERROR(D23/$D$22,0)</f>
        <v>0.56924873436285262</v>
      </c>
    </row>
    <row r="24" spans="1:19" ht="15" thickBot="1" x14ac:dyDescent="0.25">
      <c r="B24" s="5" t="s">
        <v>8</v>
      </c>
      <c r="C24" s="5" t="s">
        <v>6</v>
      </c>
      <c r="D24" s="116">
        <f>D25+D26</f>
        <v>239879908</v>
      </c>
      <c r="E24" s="6" t="s">
        <v>0</v>
      </c>
      <c r="F24" s="8">
        <f>IFERROR(D24/$D$22,0)</f>
        <v>0.43075126563714738</v>
      </c>
    </row>
    <row r="25" spans="1:19" x14ac:dyDescent="0.2">
      <c r="B25" s="5" t="s">
        <v>9</v>
      </c>
      <c r="C25" s="5" t="s">
        <v>4</v>
      </c>
      <c r="D25" s="117"/>
      <c r="E25" s="6" t="s">
        <v>0</v>
      </c>
      <c r="F25" s="8">
        <f>IFERROR(D25/$D$22,0)</f>
        <v>0</v>
      </c>
    </row>
    <row r="26" spans="1:19" x14ac:dyDescent="0.2">
      <c r="B26" s="5" t="s">
        <v>61</v>
      </c>
      <c r="C26" s="5" t="s">
        <v>5</v>
      </c>
      <c r="D26" s="118">
        <v>239879908</v>
      </c>
      <c r="E26" s="6" t="s">
        <v>0</v>
      </c>
      <c r="F26" s="8">
        <f>IFERROR(D26/$D$22,0)</f>
        <v>0.43075126563714738</v>
      </c>
      <c r="G26" s="29"/>
      <c r="H26" s="29"/>
    </row>
    <row r="27" spans="1:19" ht="34.5" customHeight="1" x14ac:dyDescent="0.2">
      <c r="B27" s="153" t="s">
        <v>77</v>
      </c>
      <c r="C27" s="153"/>
      <c r="D27" s="153"/>
      <c r="E27" s="153"/>
      <c r="F27" s="153"/>
      <c r="G27" s="154"/>
      <c r="H27" s="154"/>
    </row>
    <row r="28" spans="1:19" x14ac:dyDescent="0.2">
      <c r="D28" s="119"/>
      <c r="E28" s="35"/>
      <c r="F28" s="35"/>
      <c r="G28" s="35"/>
    </row>
    <row r="29" spans="1:19" ht="15" x14ac:dyDescent="0.25">
      <c r="A29" s="1" t="s">
        <v>35</v>
      </c>
      <c r="B29" s="3" t="s">
        <v>41</v>
      </c>
    </row>
    <row r="30" spans="1:19" ht="15" x14ac:dyDescent="0.25">
      <c r="B30" s="3"/>
    </row>
    <row r="31" spans="1:19" ht="15" x14ac:dyDescent="0.25">
      <c r="B31" s="2" t="s">
        <v>22</v>
      </c>
      <c r="C31" s="52" t="s">
        <v>162</v>
      </c>
      <c r="E31" s="79"/>
      <c r="F31" s="35"/>
      <c r="G31" s="35"/>
      <c r="H31" s="35"/>
      <c r="I31" s="35"/>
      <c r="J31" s="35"/>
      <c r="K31" s="35"/>
    </row>
    <row r="32" spans="1:19"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2015</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5">
        <v>2016</v>
      </c>
      <c r="P45" s="145"/>
      <c r="Q45" s="145"/>
      <c r="R45" s="145">
        <v>2015</v>
      </c>
      <c r="S45" s="145"/>
      <c r="T45" s="145"/>
      <c r="U45" s="145">
        <v>2014</v>
      </c>
      <c r="V45" s="145"/>
      <c r="W45" s="145"/>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26446795</v>
      </c>
      <c r="D47" s="94">
        <v>26446795</v>
      </c>
      <c r="E47" s="60">
        <v>26989002</v>
      </c>
      <c r="F47" s="51">
        <f>C47-D47+E47</f>
        <v>26989002</v>
      </c>
      <c r="G47" s="110">
        <v>5.5490000000000005E-2</v>
      </c>
      <c r="H47" s="15">
        <f>F47*G47</f>
        <v>1497619.7209800002</v>
      </c>
      <c r="I47" s="110">
        <v>5.0680000000000003E-2</v>
      </c>
      <c r="J47" s="17">
        <f>F47*I47</f>
        <v>1367802.62136</v>
      </c>
      <c r="K47" s="16">
        <f>J47-H47</f>
        <v>-129817.09962000023</v>
      </c>
      <c r="L47" s="140">
        <f>C47*G47</f>
        <v>1467532.6545500001</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26989002</v>
      </c>
      <c r="D48" s="94">
        <v>26989002</v>
      </c>
      <c r="E48" s="60">
        <v>23430191</v>
      </c>
      <c r="F48" s="51">
        <f t="shared" ref="F48:F58" si="0">C48-D48+E48</f>
        <v>23430191</v>
      </c>
      <c r="G48" s="110">
        <v>6.9809999999999997E-2</v>
      </c>
      <c r="H48" s="15">
        <f t="shared" ref="H48:H58" si="1">F48*G48</f>
        <v>1635661.63371</v>
      </c>
      <c r="I48" s="110">
        <v>3.9609999999999999E-2</v>
      </c>
      <c r="J48" s="17">
        <f t="shared" ref="J48:J58" si="2">F48*I48</f>
        <v>928069.86551000003</v>
      </c>
      <c r="K48" s="16">
        <f t="shared" ref="K48:K58" si="3">J48-H48</f>
        <v>-707591.76819999993</v>
      </c>
      <c r="L48" s="140">
        <f t="shared" ref="L48:L58" si="4">C48*G48</f>
        <v>1884102.2296199999</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23430191</v>
      </c>
      <c r="D49" s="94">
        <v>23430191</v>
      </c>
      <c r="E49" s="60">
        <v>24842336</v>
      </c>
      <c r="F49" s="51">
        <f t="shared" si="0"/>
        <v>24842336</v>
      </c>
      <c r="G49" s="110">
        <v>3.6040000000000003E-2</v>
      </c>
      <c r="H49" s="15">
        <f t="shared" si="1"/>
        <v>895317.78944000008</v>
      </c>
      <c r="I49" s="110">
        <v>6.2899999999999998E-2</v>
      </c>
      <c r="J49" s="17">
        <f t="shared" si="2"/>
        <v>1562582.9343999999</v>
      </c>
      <c r="K49" s="16">
        <f t="shared" si="3"/>
        <v>667265.14495999983</v>
      </c>
      <c r="L49" s="140">
        <f t="shared" si="4"/>
        <v>844424.08364000008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24842336</v>
      </c>
      <c r="D50" s="94">
        <v>24842336</v>
      </c>
      <c r="E50" s="60">
        <v>20959984</v>
      </c>
      <c r="F50" s="51">
        <f t="shared" si="0"/>
        <v>20959984</v>
      </c>
      <c r="G50" s="110">
        <v>6.7049999999999998E-2</v>
      </c>
      <c r="H50" s="15">
        <f t="shared" si="1"/>
        <v>1405366.9272</v>
      </c>
      <c r="I50" s="110">
        <v>9.5590000000000008E-2</v>
      </c>
      <c r="J50" s="17">
        <f t="shared" si="2"/>
        <v>2003564.8705600002</v>
      </c>
      <c r="K50" s="16">
        <f t="shared" si="3"/>
        <v>598197.94336000015</v>
      </c>
      <c r="L50" s="140">
        <f t="shared" si="4"/>
        <v>1665678.6288000001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20959984</v>
      </c>
      <c r="D51" s="94">
        <v>20959984</v>
      </c>
      <c r="E51" s="60">
        <v>25303880</v>
      </c>
      <c r="F51" s="51">
        <f t="shared" si="0"/>
        <v>25303880</v>
      </c>
      <c r="G51" s="110">
        <v>9.4159999999999994E-2</v>
      </c>
      <c r="H51" s="15">
        <f t="shared" si="1"/>
        <v>2382613.3407999999</v>
      </c>
      <c r="I51" s="110">
        <v>9.6680000000000002E-2</v>
      </c>
      <c r="J51" s="17">
        <f t="shared" si="2"/>
        <v>2446379.1184</v>
      </c>
      <c r="K51" s="16">
        <f t="shared" si="3"/>
        <v>63765.777600000147</v>
      </c>
      <c r="L51" s="140">
        <f t="shared" si="4"/>
        <v>1973592.09344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25303880</v>
      </c>
      <c r="D52" s="94">
        <v>25303880</v>
      </c>
      <c r="E52" s="60">
        <v>24564769</v>
      </c>
      <c r="F52" s="51">
        <f t="shared" si="0"/>
        <v>24564769</v>
      </c>
      <c r="G52" s="110">
        <v>9.2280000000000001E-2</v>
      </c>
      <c r="H52" s="15">
        <f t="shared" si="1"/>
        <v>2266836.88332</v>
      </c>
      <c r="I52" s="110">
        <v>9.5400000000000013E-2</v>
      </c>
      <c r="J52" s="17">
        <f t="shared" si="2"/>
        <v>2343478.9626000002</v>
      </c>
      <c r="K52" s="16">
        <f t="shared" si="3"/>
        <v>76642.07928000018</v>
      </c>
      <c r="L52" s="140">
        <f t="shared" si="4"/>
        <v>2335042.0463999999</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4">
        <v>24564769</v>
      </c>
      <c r="D53" s="94">
        <v>24564769</v>
      </c>
      <c r="E53" s="60">
        <v>29979437</v>
      </c>
      <c r="F53" s="51">
        <f t="shared" si="0"/>
        <v>29979437</v>
      </c>
      <c r="G53" s="110">
        <v>8.8880000000000001E-2</v>
      </c>
      <c r="H53" s="15">
        <f t="shared" si="1"/>
        <v>2664572.3605599999</v>
      </c>
      <c r="I53" s="110">
        <v>7.8829999999999997E-2</v>
      </c>
      <c r="J53" s="17">
        <f t="shared" si="2"/>
        <v>2363279.01871</v>
      </c>
      <c r="K53" s="16">
        <f t="shared" si="3"/>
        <v>-301293.34184999997</v>
      </c>
      <c r="L53" s="140">
        <f t="shared" si="4"/>
        <v>2183316.66872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4">
        <v>29979437</v>
      </c>
      <c r="D54" s="94">
        <v>29979437</v>
      </c>
      <c r="E54" s="60">
        <v>24295786</v>
      </c>
      <c r="F54" s="51">
        <f t="shared" si="0"/>
        <v>24295786</v>
      </c>
      <c r="G54" s="110">
        <v>8.8050000000000003E-2</v>
      </c>
      <c r="H54" s="15">
        <f t="shared" si="1"/>
        <v>2139243.9572999999</v>
      </c>
      <c r="I54" s="110">
        <v>8.0099999999999991E-2</v>
      </c>
      <c r="J54" s="17">
        <f t="shared" si="2"/>
        <v>1946092.4585999998</v>
      </c>
      <c r="K54" s="16">
        <f t="shared" si="3"/>
        <v>-193151.49870000011</v>
      </c>
      <c r="L54" s="140">
        <f t="shared" si="4"/>
        <v>2639689.4278500001</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4">
        <v>24295786</v>
      </c>
      <c r="D55" s="94">
        <v>24295786</v>
      </c>
      <c r="E55" s="60">
        <v>24950290</v>
      </c>
      <c r="F55" s="51">
        <f t="shared" si="0"/>
        <v>24950290</v>
      </c>
      <c r="G55" s="110">
        <v>8.270000000000001E-2</v>
      </c>
      <c r="H55" s="15">
        <f t="shared" si="1"/>
        <v>2063388.9830000002</v>
      </c>
      <c r="I55" s="110">
        <v>6.7030000000000006E-2</v>
      </c>
      <c r="J55" s="17">
        <f t="shared" si="2"/>
        <v>1672417.9387000001</v>
      </c>
      <c r="K55" s="16">
        <f t="shared" si="3"/>
        <v>-390971.04430000018</v>
      </c>
      <c r="L55" s="140">
        <f t="shared" si="4"/>
        <v>2009261.5022000002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4">
        <v>24950290</v>
      </c>
      <c r="D56" s="94">
        <v>24950290</v>
      </c>
      <c r="E56" s="60">
        <v>21291358</v>
      </c>
      <c r="F56" s="51">
        <f t="shared" si="0"/>
        <v>21291358</v>
      </c>
      <c r="G56" s="110">
        <v>6.3710000000000003E-2</v>
      </c>
      <c r="H56" s="15">
        <f t="shared" si="1"/>
        <v>1356472.41818</v>
      </c>
      <c r="I56" s="110">
        <v>7.5439999999999993E-2</v>
      </c>
      <c r="J56" s="17">
        <f t="shared" si="2"/>
        <v>1606220.0475199998</v>
      </c>
      <c r="K56" s="16">
        <f>J56-H56</f>
        <v>249747.62933999975</v>
      </c>
      <c r="L56" s="140">
        <f t="shared" si="4"/>
        <v>1589582.9759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4">
        <v>21291358</v>
      </c>
      <c r="D57" s="94">
        <v>21291358</v>
      </c>
      <c r="E57" s="60">
        <v>23702623</v>
      </c>
      <c r="F57" s="51">
        <f t="shared" si="0"/>
        <v>23702623</v>
      </c>
      <c r="G57" s="110">
        <v>7.6230000000000006E-2</v>
      </c>
      <c r="H57" s="15">
        <f t="shared" si="1"/>
        <v>1806850.9512900002</v>
      </c>
      <c r="I57" s="110">
        <v>0.11320000000000001</v>
      </c>
      <c r="J57" s="17">
        <f t="shared" si="2"/>
        <v>2683136.9236000003</v>
      </c>
      <c r="K57" s="16">
        <f t="shared" si="3"/>
        <v>876285.9723100001</v>
      </c>
      <c r="L57" s="140">
        <f t="shared" si="4"/>
        <v>1623040.2203400002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v>23702623</v>
      </c>
      <c r="D58" s="94">
        <v>23702623</v>
      </c>
      <c r="E58" s="60">
        <v>24915004</v>
      </c>
      <c r="F58" s="51">
        <f t="shared" si="0"/>
        <v>24915004</v>
      </c>
      <c r="G58" s="110">
        <v>0.11462</v>
      </c>
      <c r="H58" s="15">
        <f t="shared" si="1"/>
        <v>2855757.7584799998</v>
      </c>
      <c r="I58" s="110">
        <v>9.4709999999999989E-2</v>
      </c>
      <c r="J58" s="17">
        <f t="shared" si="2"/>
        <v>2359700.0288399998</v>
      </c>
      <c r="K58" s="16">
        <f t="shared" si="3"/>
        <v>-496057.72964000003</v>
      </c>
      <c r="L58" s="140">
        <f t="shared" si="4"/>
        <v>2716794.6482600002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296756451</v>
      </c>
      <c r="D59" s="96">
        <f>SUM(D47:D58)</f>
        <v>296756451</v>
      </c>
      <c r="E59" s="96">
        <f>SUM(E47:E58)</f>
        <v>295224660</v>
      </c>
      <c r="F59" s="96">
        <f>SUM(F47:F58)</f>
        <v>295224660</v>
      </c>
      <c r="G59" s="37"/>
      <c r="H59" s="38">
        <f>SUM(H47:H58)</f>
        <v>22969702.724260002</v>
      </c>
      <c r="I59" s="37"/>
      <c r="J59" s="38">
        <f>SUM(J47:J58)</f>
        <v>23282724.788800001</v>
      </c>
      <c r="K59" s="39">
        <f>SUM(K47:K58)</f>
        <v>313022.0645399997</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37" t="s">
        <v>45</v>
      </c>
      <c r="C64" s="48" t="s">
        <v>67</v>
      </c>
      <c r="D64" s="48" t="s">
        <v>121</v>
      </c>
      <c r="E64" s="155" t="s">
        <v>44</v>
      </c>
      <c r="F64" s="155"/>
      <c r="G64" s="155"/>
      <c r="H64" s="155"/>
      <c r="I64" s="155"/>
      <c r="K64" s="120"/>
      <c r="O64" s="29"/>
      <c r="P64" s="29"/>
      <c r="Q64" s="29"/>
      <c r="R64" s="29"/>
      <c r="S64" s="29"/>
      <c r="T64" s="29"/>
      <c r="U64" s="29"/>
      <c r="V64" s="29"/>
      <c r="W64" s="29"/>
      <c r="X64" s="29"/>
    </row>
    <row r="65" spans="1:24" ht="30.75" customHeight="1" x14ac:dyDescent="0.25">
      <c r="A65" s="156" t="s">
        <v>134</v>
      </c>
      <c r="B65" s="157"/>
      <c r="C65" s="158"/>
      <c r="D65" s="126">
        <v>540701</v>
      </c>
      <c r="E65" s="146"/>
      <c r="F65" s="147"/>
      <c r="G65" s="147"/>
      <c r="H65" s="147"/>
      <c r="I65" s="148"/>
      <c r="K65" s="120"/>
      <c r="O65" s="29"/>
      <c r="P65" s="29"/>
      <c r="Q65" s="29"/>
      <c r="R65" s="29"/>
      <c r="S65" s="29"/>
      <c r="T65" s="29"/>
      <c r="U65" s="29"/>
      <c r="V65" s="29"/>
      <c r="W65" s="29"/>
      <c r="X65" s="29"/>
    </row>
    <row r="66" spans="1:24" ht="28.5" x14ac:dyDescent="0.2">
      <c r="A66" s="70" t="s">
        <v>51</v>
      </c>
      <c r="B66" s="49" t="s">
        <v>62</v>
      </c>
      <c r="C66" s="111" t="s">
        <v>164</v>
      </c>
      <c r="D66" s="97"/>
      <c r="E66" s="149" t="s">
        <v>167</v>
      </c>
      <c r="F66" s="149"/>
      <c r="G66" s="149"/>
      <c r="H66" s="149"/>
      <c r="I66" s="149"/>
      <c r="K66" s="120"/>
      <c r="O66" s="29"/>
      <c r="P66" s="29"/>
      <c r="Q66" s="29"/>
      <c r="R66" s="29"/>
      <c r="S66" s="29"/>
      <c r="T66" s="29"/>
      <c r="U66" s="29"/>
      <c r="V66" s="29"/>
      <c r="W66" s="29"/>
      <c r="X66" s="29"/>
    </row>
    <row r="67" spans="1:24" ht="28.5" x14ac:dyDescent="0.2">
      <c r="A67" s="70" t="s">
        <v>52</v>
      </c>
      <c r="B67" s="49" t="s">
        <v>79</v>
      </c>
      <c r="C67" s="111" t="s">
        <v>164</v>
      </c>
      <c r="D67" s="113"/>
      <c r="E67" s="149" t="s">
        <v>167</v>
      </c>
      <c r="F67" s="149"/>
      <c r="G67" s="149"/>
      <c r="H67" s="149"/>
      <c r="I67" s="149"/>
      <c r="J67" s="79"/>
      <c r="K67" s="121"/>
      <c r="L67" s="79"/>
      <c r="M67" s="79"/>
      <c r="N67" s="79"/>
      <c r="O67" s="79"/>
      <c r="P67" s="79"/>
      <c r="Q67" s="79"/>
    </row>
    <row r="68" spans="1:24" ht="28.5" x14ac:dyDescent="0.2">
      <c r="A68" s="70" t="s">
        <v>65</v>
      </c>
      <c r="B68" s="49" t="s">
        <v>64</v>
      </c>
      <c r="C68" s="111" t="s">
        <v>164</v>
      </c>
      <c r="D68" s="113"/>
      <c r="E68" s="149" t="s">
        <v>167</v>
      </c>
      <c r="F68" s="149"/>
      <c r="G68" s="149"/>
      <c r="H68" s="149"/>
      <c r="I68" s="149"/>
      <c r="J68" s="79"/>
      <c r="K68" s="121"/>
      <c r="L68" s="79"/>
      <c r="M68" s="79"/>
      <c r="N68" s="79"/>
      <c r="O68" s="79"/>
      <c r="P68" s="79"/>
      <c r="Q68" s="79"/>
    </row>
    <row r="69" spans="1:24" ht="28.5" x14ac:dyDescent="0.2">
      <c r="A69" s="70" t="s">
        <v>66</v>
      </c>
      <c r="B69" s="49" t="s">
        <v>63</v>
      </c>
      <c r="C69" s="112" t="s">
        <v>164</v>
      </c>
      <c r="D69" s="113"/>
      <c r="E69" s="149" t="s">
        <v>167</v>
      </c>
      <c r="F69" s="149"/>
      <c r="G69" s="149"/>
      <c r="H69" s="149"/>
      <c r="I69" s="149"/>
      <c r="J69" s="79"/>
      <c r="K69" s="124"/>
      <c r="L69" s="79"/>
      <c r="M69" s="79"/>
      <c r="N69" s="79"/>
      <c r="O69" s="79"/>
      <c r="P69" s="79"/>
      <c r="Q69" s="79"/>
    </row>
    <row r="70" spans="1:24" ht="28.5" x14ac:dyDescent="0.2">
      <c r="A70" s="70" t="s">
        <v>69</v>
      </c>
      <c r="B70" s="49" t="s">
        <v>71</v>
      </c>
      <c r="C70" s="111" t="s">
        <v>164</v>
      </c>
      <c r="D70" s="97"/>
      <c r="E70" s="149" t="s">
        <v>167</v>
      </c>
      <c r="F70" s="149"/>
      <c r="G70" s="149"/>
      <c r="H70" s="149"/>
      <c r="I70" s="149"/>
      <c r="J70" s="79"/>
      <c r="K70" s="124"/>
      <c r="L70" s="79"/>
      <c r="M70" s="79"/>
      <c r="N70" s="79"/>
      <c r="O70" s="79"/>
      <c r="P70" s="79"/>
      <c r="Q70" s="79"/>
    </row>
    <row r="71" spans="1:24" ht="28.5" x14ac:dyDescent="0.2">
      <c r="A71" s="70" t="s">
        <v>70</v>
      </c>
      <c r="B71" s="49" t="s">
        <v>72</v>
      </c>
      <c r="C71" s="111" t="s">
        <v>164</v>
      </c>
      <c r="D71" s="97"/>
      <c r="E71" s="149" t="s">
        <v>167</v>
      </c>
      <c r="F71" s="149"/>
      <c r="G71" s="149"/>
      <c r="H71" s="149"/>
      <c r="I71" s="149"/>
      <c r="J71" s="79"/>
      <c r="K71" s="124"/>
      <c r="L71" s="79"/>
      <c r="M71" s="79"/>
      <c r="N71" s="79"/>
      <c r="O71" s="79"/>
      <c r="P71" s="79"/>
      <c r="Q71" s="79"/>
    </row>
    <row r="72" spans="1:24" ht="33.75" customHeight="1" x14ac:dyDescent="0.2">
      <c r="A72" s="70">
        <v>4</v>
      </c>
      <c r="B72" s="49" t="s">
        <v>68</v>
      </c>
      <c r="C72" s="111" t="s">
        <v>164</v>
      </c>
      <c r="D72" s="97"/>
      <c r="E72" s="149" t="s">
        <v>165</v>
      </c>
      <c r="F72" s="149"/>
      <c r="G72" s="149"/>
      <c r="H72" s="149"/>
      <c r="I72" s="149"/>
      <c r="J72" s="79"/>
      <c r="K72" s="124"/>
      <c r="L72" s="79"/>
      <c r="M72" s="79"/>
      <c r="N72" s="79"/>
      <c r="O72" s="79"/>
      <c r="P72" s="79"/>
      <c r="Q72" s="79"/>
    </row>
    <row r="73" spans="1:24" ht="42.75" x14ac:dyDescent="0.2">
      <c r="A73" s="70">
        <v>5</v>
      </c>
      <c r="B73" s="49" t="s">
        <v>81</v>
      </c>
      <c r="C73" s="111" t="s">
        <v>164</v>
      </c>
      <c r="D73" s="97"/>
      <c r="E73" s="149" t="s">
        <v>166</v>
      </c>
      <c r="F73" s="149"/>
      <c r="G73" s="149"/>
      <c r="H73" s="149"/>
      <c r="I73" s="149"/>
      <c r="J73" s="79"/>
      <c r="K73" s="124"/>
      <c r="L73" s="79"/>
      <c r="M73" s="79"/>
      <c r="N73" s="79"/>
      <c r="O73" s="79"/>
      <c r="P73" s="79"/>
      <c r="Q73" s="79"/>
    </row>
    <row r="74" spans="1:24" ht="28.5" x14ac:dyDescent="0.2">
      <c r="A74" s="54">
        <v>6</v>
      </c>
      <c r="B74" s="49" t="s">
        <v>137</v>
      </c>
      <c r="C74" s="111" t="s">
        <v>164</v>
      </c>
      <c r="D74" s="97"/>
      <c r="E74" s="149" t="s">
        <v>167</v>
      </c>
      <c r="F74" s="149"/>
      <c r="G74" s="149"/>
      <c r="H74" s="149"/>
      <c r="I74" s="149"/>
      <c r="K74" s="29"/>
    </row>
    <row r="75" spans="1:24" x14ac:dyDescent="0.2">
      <c r="A75" s="54">
        <v>7</v>
      </c>
      <c r="B75" s="46"/>
      <c r="C75" s="10"/>
      <c r="D75" s="97"/>
      <c r="E75" s="149"/>
      <c r="F75" s="149"/>
      <c r="G75" s="149"/>
      <c r="H75" s="149"/>
      <c r="I75" s="149"/>
    </row>
    <row r="76" spans="1:24" x14ac:dyDescent="0.2">
      <c r="A76" s="54">
        <v>8</v>
      </c>
      <c r="B76" s="46"/>
      <c r="C76" s="10"/>
      <c r="D76" s="97"/>
      <c r="E76" s="149"/>
      <c r="F76" s="149"/>
      <c r="G76" s="149"/>
      <c r="H76" s="149"/>
      <c r="I76" s="149"/>
    </row>
    <row r="77" spans="1:24" x14ac:dyDescent="0.2">
      <c r="A77" s="54">
        <v>9</v>
      </c>
      <c r="B77" s="46"/>
      <c r="C77" s="10"/>
      <c r="D77" s="97"/>
      <c r="E77" s="159"/>
      <c r="F77" s="160"/>
      <c r="G77" s="160"/>
      <c r="H77" s="160"/>
      <c r="I77" s="161"/>
    </row>
    <row r="78" spans="1:24" x14ac:dyDescent="0.2">
      <c r="A78" s="54">
        <v>10</v>
      </c>
      <c r="B78" s="46"/>
      <c r="C78" s="10"/>
      <c r="D78" s="97"/>
      <c r="E78" s="149"/>
      <c r="F78" s="149"/>
      <c r="G78" s="149"/>
      <c r="H78" s="149"/>
      <c r="I78" s="149"/>
    </row>
    <row r="79" spans="1:24" ht="15" x14ac:dyDescent="0.25">
      <c r="A79" s="1" t="s">
        <v>150</v>
      </c>
      <c r="B79" s="2" t="s">
        <v>131</v>
      </c>
      <c r="C79" s="2"/>
      <c r="D79" s="98">
        <f>SUM(D65:D78)</f>
        <v>540701</v>
      </c>
      <c r="E79" s="25"/>
      <c r="F79" s="25"/>
      <c r="G79" s="25"/>
      <c r="H79" s="25"/>
    </row>
    <row r="80" spans="1:24" ht="15" x14ac:dyDescent="0.25">
      <c r="B80" s="123" t="s">
        <v>132</v>
      </c>
      <c r="C80" s="71"/>
      <c r="D80" s="98">
        <f>K59</f>
        <v>313022.0645399997</v>
      </c>
      <c r="E80" s="25"/>
      <c r="F80" s="25"/>
      <c r="G80" s="25"/>
      <c r="H80" s="25"/>
    </row>
    <row r="81" spans="1:19" ht="15" x14ac:dyDescent="0.25">
      <c r="B81" s="71" t="s">
        <v>24</v>
      </c>
      <c r="C81" s="71"/>
      <c r="D81" s="99">
        <f>D79-D80</f>
        <v>227678.9354600003</v>
      </c>
    </row>
    <row r="82" spans="1:19" ht="15.75" thickBot="1" x14ac:dyDescent="0.3">
      <c r="B82" s="134" t="s">
        <v>73</v>
      </c>
      <c r="C82" s="72"/>
      <c r="D82" s="61">
        <f>IF(ISERROR(D81/J59),0,D81/J59)</f>
        <v>9.7788784399291499E-3</v>
      </c>
      <c r="E82" s="103"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38"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v>2015</v>
      </c>
      <c r="C88" s="106">
        <v>313022.0645399997</v>
      </c>
      <c r="D88" s="106">
        <v>540701</v>
      </c>
      <c r="E88" s="107">
        <v>0</v>
      </c>
      <c r="F88" s="130">
        <f t="shared" ref="F88" si="5">SUM(D88:E88)</f>
        <v>540701</v>
      </c>
      <c r="G88" s="108">
        <f>F88-C88</f>
        <v>227678.9354600003</v>
      </c>
      <c r="H88" s="107">
        <v>23282724.788800001</v>
      </c>
      <c r="I88" s="104">
        <f>IF(ISERROR(G88/H88),0,G88/H88)</f>
        <v>9.7788784399291499E-3</v>
      </c>
      <c r="J88" s="79"/>
      <c r="K88" s="79"/>
      <c r="L88" s="35"/>
      <c r="M88" s="35"/>
      <c r="N88" s="35"/>
      <c r="O88" s="35"/>
      <c r="P88" s="35"/>
      <c r="Q88" s="35"/>
      <c r="R88" s="35"/>
      <c r="S88" s="35"/>
    </row>
    <row r="89" spans="1:19" x14ac:dyDescent="0.2">
      <c r="B89" s="115">
        <v>2016</v>
      </c>
      <c r="C89" s="106">
        <v>-396593.33470000001</v>
      </c>
      <c r="D89" s="106">
        <v>-485995.03272743057</v>
      </c>
      <c r="E89" s="106">
        <v>0</v>
      </c>
      <c r="F89" s="130">
        <f t="shared" ref="F89:F91" si="6">SUM(D89:E89)</f>
        <v>-485995.03272743057</v>
      </c>
      <c r="G89" s="108">
        <f>F89-C89</f>
        <v>-89401.698027430568</v>
      </c>
      <c r="H89" s="107">
        <v>27640213.911519997</v>
      </c>
      <c r="I89" s="104">
        <f>IF(ISERROR(G89/H89),0,G89/H89)</f>
        <v>-3.2344792378820693E-3</v>
      </c>
      <c r="J89" s="79"/>
      <c r="K89" s="79"/>
      <c r="L89" s="35"/>
      <c r="M89" s="35"/>
      <c r="N89" s="35"/>
      <c r="O89" s="35"/>
      <c r="P89" s="35"/>
      <c r="Q89" s="35"/>
      <c r="R89" s="35"/>
      <c r="S89" s="35"/>
    </row>
    <row r="90" spans="1:19" x14ac:dyDescent="0.2">
      <c r="B90" s="115"/>
      <c r="C90" s="106"/>
      <c r="D90" s="106"/>
      <c r="E90" s="107"/>
      <c r="F90" s="130">
        <f t="shared" si="6"/>
        <v>0</v>
      </c>
      <c r="G90" s="108">
        <f>F90-C90</f>
        <v>0</v>
      </c>
      <c r="H90" s="107"/>
      <c r="I90" s="104">
        <f>IF(ISERROR(G90/H90),0,G90/H90)</f>
        <v>0</v>
      </c>
      <c r="J90" s="79"/>
      <c r="K90" s="79"/>
      <c r="L90" s="35"/>
      <c r="M90" s="35"/>
      <c r="N90" s="35"/>
      <c r="O90" s="35"/>
      <c r="P90" s="35"/>
      <c r="Q90" s="35"/>
      <c r="R90" s="35"/>
      <c r="S90" s="35"/>
    </row>
    <row r="91" spans="1:19" ht="15" thickBot="1" x14ac:dyDescent="0.25">
      <c r="B91" s="115"/>
      <c r="C91" s="109"/>
      <c r="D91" s="109"/>
      <c r="E91" s="109"/>
      <c r="F91" s="130">
        <f t="shared" si="6"/>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7">SUM(C88:C91)</f>
        <v>-83571.270160000306</v>
      </c>
      <c r="D92" s="129">
        <f t="shared" si="7"/>
        <v>54705.967272569425</v>
      </c>
      <c r="E92" s="129">
        <f t="shared" si="7"/>
        <v>0</v>
      </c>
      <c r="F92" s="131">
        <f t="shared" si="7"/>
        <v>54705.967272569425</v>
      </c>
      <c r="G92" s="129">
        <f>SUM(G88:G91)</f>
        <v>138277.23743256973</v>
      </c>
      <c r="H92" s="77">
        <f t="shared" si="7"/>
        <v>50922938.700319998</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disablePrompts="1" count="1">
    <dataValidation type="list" sqref="C31" xr:uid="{223E2CB5-41D9-4BA7-B2A8-2999E3EC4343}">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2016</vt:lpstr>
      <vt:lpstr>GA Analysis 2015</vt:lpstr>
      <vt:lpstr>'GA Analysis 2015'!Print_Area</vt:lpstr>
      <vt:lpstr>'GA Analysis 2016'!Print_Area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Michelle Reesor</cp:lastModifiedBy>
  <cp:lastPrinted>2017-07-19T17:11:44Z</cp:lastPrinted>
  <dcterms:created xsi:type="dcterms:W3CDTF">2017-05-01T19:29:01Z</dcterms:created>
  <dcterms:modified xsi:type="dcterms:W3CDTF">2017-11-06T14:42:53Z</dcterms:modified>
</cp:coreProperties>
</file>