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1910" activeTab="1"/>
  </bookViews>
  <sheets>
    <sheet name="Instructions" sheetId="2" r:id="rId1"/>
    <sheet name=" GA Analysis 2016" sheetId="1" r:id="rId2"/>
    <sheet name="GA Analysis 2015" sheetId="3" r:id="rId3"/>
  </sheets>
  <definedNames>
    <definedName name="GARate">#REF!</definedName>
    <definedName name="_xlnm.Print_Area" localSheetId="0">Instructions!$A$1:$C$67</definedName>
  </definedNames>
  <calcPr calcId="162913"/>
</workbook>
</file>

<file path=xl/calcChain.xml><?xml version="1.0" encoding="utf-8"?>
<calcChain xmlns="http://schemas.openxmlformats.org/spreadsheetml/2006/main">
  <c r="H80" i="1" l="1"/>
  <c r="F80" i="1"/>
  <c r="E80" i="1"/>
  <c r="D80" i="1"/>
  <c r="C80" i="1"/>
  <c r="D79" i="1" l="1"/>
  <c r="D11" i="1"/>
  <c r="I46" i="3" l="1"/>
  <c r="I45" i="3"/>
  <c r="I44" i="3"/>
  <c r="I43" i="3"/>
  <c r="I42" i="3"/>
  <c r="I41" i="3"/>
  <c r="I40" i="3"/>
  <c r="I39" i="3"/>
  <c r="I38" i="3"/>
  <c r="I37" i="3"/>
  <c r="I36" i="3"/>
  <c r="I35" i="3"/>
  <c r="G46" i="3"/>
  <c r="G45" i="3"/>
  <c r="G44" i="3"/>
  <c r="G43" i="3"/>
  <c r="G42" i="3"/>
  <c r="G41" i="3"/>
  <c r="G40" i="3"/>
  <c r="G39" i="3"/>
  <c r="G38" i="3"/>
  <c r="G37" i="3"/>
  <c r="G36" i="3"/>
  <c r="G35" i="3"/>
  <c r="G46" i="1" l="1"/>
  <c r="G45" i="1"/>
  <c r="G44" i="1"/>
  <c r="G43" i="1"/>
  <c r="G42" i="1"/>
  <c r="G41" i="1"/>
  <c r="G40" i="1"/>
  <c r="G39" i="1"/>
  <c r="G38" i="1"/>
  <c r="G37" i="1"/>
  <c r="G36" i="1"/>
  <c r="G35" i="1"/>
  <c r="I46" i="1"/>
  <c r="I45" i="1"/>
  <c r="I44" i="1"/>
  <c r="I43" i="1"/>
  <c r="I42" i="1"/>
  <c r="I41" i="1"/>
  <c r="I40" i="1"/>
  <c r="I39" i="1"/>
  <c r="I38" i="1"/>
  <c r="I37" i="1"/>
  <c r="I36" i="1"/>
  <c r="I35" i="1"/>
  <c r="H83" i="3"/>
  <c r="F83" i="3"/>
  <c r="E83" i="3"/>
  <c r="D83" i="3"/>
  <c r="C83" i="3"/>
  <c r="G82" i="3"/>
  <c r="I82" i="3" s="1"/>
  <c r="I81" i="3"/>
  <c r="G81" i="3"/>
  <c r="G80" i="3"/>
  <c r="I80" i="3" s="1"/>
  <c r="G79" i="3"/>
  <c r="G83" i="3" s="1"/>
  <c r="D70" i="3"/>
  <c r="E47" i="3"/>
  <c r="D47" i="3"/>
  <c r="C47" i="3"/>
  <c r="F46" i="3"/>
  <c r="F45" i="3"/>
  <c r="F44" i="3"/>
  <c r="F43" i="3"/>
  <c r="F42" i="3"/>
  <c r="F41" i="3"/>
  <c r="F40" i="3"/>
  <c r="F39" i="3"/>
  <c r="F38" i="3"/>
  <c r="F37" i="3"/>
  <c r="F36" i="3"/>
  <c r="F35" i="3"/>
  <c r="F13" i="3"/>
  <c r="F11" i="3" s="1"/>
  <c r="E13" i="3"/>
  <c r="E11" i="3"/>
  <c r="D11" i="3"/>
  <c r="H15" i="3" s="1"/>
  <c r="H46" i="3" l="1"/>
  <c r="J46" i="3"/>
  <c r="H45" i="3"/>
  <c r="K45" i="3" s="1"/>
  <c r="J45" i="3"/>
  <c r="H44" i="3"/>
  <c r="J44" i="3"/>
  <c r="K44" i="3" s="1"/>
  <c r="J43" i="3"/>
  <c r="H43" i="3"/>
  <c r="J42" i="3"/>
  <c r="H42" i="3"/>
  <c r="J41" i="3"/>
  <c r="H41" i="3"/>
  <c r="J40" i="3"/>
  <c r="H40" i="3"/>
  <c r="J39" i="3"/>
  <c r="K39" i="3" s="1"/>
  <c r="H39" i="3"/>
  <c r="J38" i="3"/>
  <c r="H38" i="3"/>
  <c r="H37" i="3"/>
  <c r="J37" i="3"/>
  <c r="H36" i="3"/>
  <c r="J36" i="3"/>
  <c r="K36" i="3" s="1"/>
  <c r="H35" i="3"/>
  <c r="J35" i="3"/>
  <c r="H12" i="3"/>
  <c r="H13" i="3"/>
  <c r="K46" i="3"/>
  <c r="K37" i="3"/>
  <c r="F47" i="3"/>
  <c r="I79" i="3"/>
  <c r="H14" i="3"/>
  <c r="D70" i="1"/>
  <c r="F79" i="1" s="1"/>
  <c r="K43" i="3" l="1"/>
  <c r="K42" i="3"/>
  <c r="K41" i="3"/>
  <c r="K40" i="3"/>
  <c r="K38" i="3"/>
  <c r="J47" i="3"/>
  <c r="H47" i="3"/>
  <c r="K35" i="3"/>
  <c r="K47" i="3" l="1"/>
  <c r="K49" i="3" s="1"/>
  <c r="D71" i="3" s="1"/>
  <c r="D72" i="3" s="1"/>
  <c r="D73" i="3" s="1"/>
  <c r="C47" i="1"/>
  <c r="D47" i="1"/>
  <c r="E47" i="1"/>
  <c r="F13" i="1" l="1"/>
  <c r="F11" i="1" s="1"/>
  <c r="E13" i="1"/>
  <c r="E11" i="1" s="1"/>
  <c r="G80" i="1" l="1"/>
  <c r="I80" i="1" s="1"/>
  <c r="G81" i="1"/>
  <c r="I81" i="1" s="1"/>
  <c r="G82" i="1"/>
  <c r="I82" i="1" s="1"/>
  <c r="F83" i="1"/>
  <c r="D83" i="1" l="1"/>
  <c r="F36" i="1" l="1"/>
  <c r="F37" i="1"/>
  <c r="F38" i="1"/>
  <c r="F39" i="1"/>
  <c r="F40" i="1"/>
  <c r="F41" i="1"/>
  <c r="F42" i="1"/>
  <c r="F43" i="1"/>
  <c r="F44" i="1"/>
  <c r="F45" i="1"/>
  <c r="F46" i="1"/>
  <c r="F35" i="1"/>
  <c r="J42" i="1" l="1"/>
  <c r="H42" i="1"/>
  <c r="J40" i="1"/>
  <c r="H40" i="1"/>
  <c r="J39" i="1"/>
  <c r="H39" i="1"/>
  <c r="J37" i="1"/>
  <c r="H37" i="1"/>
  <c r="J43" i="1"/>
  <c r="H43" i="1"/>
  <c r="J41" i="1"/>
  <c r="H41" i="1"/>
  <c r="J35" i="1"/>
  <c r="H35" i="1"/>
  <c r="J46" i="1"/>
  <c r="H46" i="1"/>
  <c r="J38" i="1"/>
  <c r="H38" i="1"/>
  <c r="J45" i="1"/>
  <c r="H45" i="1"/>
  <c r="J44" i="1"/>
  <c r="H44" i="1"/>
  <c r="H36" i="1"/>
  <c r="J36" i="1"/>
  <c r="F47" i="1"/>
  <c r="K45" i="1" l="1"/>
  <c r="K35" i="1"/>
  <c r="K41" i="1"/>
  <c r="K44" i="1"/>
  <c r="K42" i="1"/>
  <c r="K43" i="1"/>
  <c r="K39" i="1"/>
  <c r="K40" i="1"/>
  <c r="H15" i="1"/>
  <c r="H14" i="1"/>
  <c r="H13" i="1"/>
  <c r="H12" i="1"/>
  <c r="J47" i="1" l="1"/>
  <c r="H79" i="1" s="1"/>
  <c r="H83" i="1" s="1"/>
  <c r="K38" i="1"/>
  <c r="K46" i="1"/>
  <c r="K37" i="1"/>
  <c r="K36" i="1"/>
  <c r="H47" i="1"/>
  <c r="K47" i="1" l="1"/>
  <c r="K49" i="1" l="1"/>
  <c r="C79" i="1"/>
  <c r="C83" i="1" s="1"/>
  <c r="D71" i="1" l="1"/>
  <c r="D72" i="1" s="1"/>
  <c r="D73" i="1" s="1"/>
  <c r="E79" i="1"/>
  <c r="G79" i="1" l="1"/>
  <c r="E83" i="1"/>
  <c r="I79" i="1" l="1"/>
  <c r="G83" i="1"/>
</calcChain>
</file>

<file path=xl/sharedStrings.xml><?xml version="1.0" encoding="utf-8"?>
<sst xmlns="http://schemas.openxmlformats.org/spreadsheetml/2006/main" count="330" uniqueCount="171">
  <si>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</si>
  <si>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</si>
  <si>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</si>
  <si>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</si>
  <si>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</si>
  <si>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</si>
  <si>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</si>
  <si>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</si>
  <si>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</si>
  <si>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</si>
  <si>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</si>
  <si>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</si>
  <si>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</si>
  <si>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</si>
  <si>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</si>
  <si>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</si>
  <si>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</si>
  <si>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</si>
  <si>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</si>
  <si>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</si>
  <si>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</si>
  <si>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</si>
  <si>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</si>
  <si>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</si>
  <si>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</si>
  <si>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Total Reconciling Items</t>
  </si>
  <si>
    <t>Year</t>
  </si>
  <si>
    <t>First Estimate</t>
  </si>
  <si>
    <t>Second Estimate</t>
  </si>
  <si>
    <t>Actual</t>
  </si>
  <si>
    <t>GA Rates per IESO website</t>
  </si>
  <si>
    <t>($/kWh)</t>
  </si>
  <si>
    <t xml:space="preserve">Purpose: </t>
  </si>
  <si>
    <t>Years Requested for Disposition</t>
  </si>
  <si>
    <t>Input cells</t>
  </si>
  <si>
    <t>Note 1</t>
  </si>
  <si>
    <t>Note 2</t>
  </si>
  <si>
    <t>Note 3</t>
  </si>
  <si>
    <t>Note 4</t>
  </si>
  <si>
    <t>Additional Notes and Comments</t>
  </si>
  <si>
    <t>Note 5</t>
  </si>
  <si>
    <t>Note 6</t>
  </si>
  <si>
    <t>Indicate which years the balance requested for disposition pertains to (e.g. 2016 or 2016 and 2015)</t>
  </si>
  <si>
    <t>G</t>
  </si>
  <si>
    <t>Calendar Month</t>
  </si>
  <si>
    <t>F</t>
  </si>
  <si>
    <t>GA Billing Rate</t>
  </si>
  <si>
    <t>GA Billing Rate Description</t>
  </si>
  <si>
    <t>Cumulative Expected GA Balance (if multiple years requested for disposition)</t>
  </si>
  <si>
    <t>*O.Reg 429/04, section 16(3)</t>
  </si>
  <si>
    <t>GA Analysis of Expected Balance</t>
  </si>
  <si>
    <t>Explanation</t>
  </si>
  <si>
    <t xml:space="preserve"> Item</t>
  </si>
  <si>
    <t>Notes to GA Analysis:</t>
  </si>
  <si>
    <t>Refer to the GA Analysis Tab to complete the below steps.</t>
  </si>
  <si>
    <t>Reconciling Items between Expected GA Balance and Amount Requested for Disposition</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</si>
  <si>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</si>
  <si>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</si>
  <si>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</si>
  <si>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</si>
  <si>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</si>
  <si>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</si>
  <si>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</si>
  <si>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</si>
  <si>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</si>
  <si>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</si>
  <si>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</si>
  <si>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</si>
  <si>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</si>
  <si>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</si>
  <si>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</si>
  <si>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</si>
  <si>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</si>
  <si>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</si>
  <si>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</si>
  <si>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</si>
  <si>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Preliminary Difference</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</si>
  <si>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</si>
  <si>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</si>
  <si>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</si>
  <si>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</si>
  <si>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</si>
  <si>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</si>
  <si>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</si>
  <si>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</si>
  <si>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Non-RPP Class B Including Loss Adjusted Billed Consumption (kWh)</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</si>
  <si>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</si>
  <si>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</si>
  <si>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</si>
  <si>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 xml:space="preserve">Preliminary Difference </t>
  </si>
  <si>
    <t>Net Change in Expected GA Balance in the Year</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</si>
  <si>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</si>
  <si>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</si>
  <si>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</si>
  <si>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</si>
  <si>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</si>
  <si>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</si>
  <si>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 xml:space="preserve">To calculate an approximate expected balance in Account 1589 RSVA - GA and compare the expected amount to the amount being requested for disposition. Material differences between the two need to be reconciled and explained. Materiality is assessed on an annual basis based on a threshold of +/- 1% of the annual IESO GA charges. </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</si>
  <si>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</si>
  <si>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</si>
  <si>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</si>
  <si>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</si>
  <si>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</si>
  <si>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</si>
  <si>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</si>
  <si>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</si>
  <si>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</si>
  <si>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</si>
  <si>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</si>
  <si>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</si>
  <si>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</si>
  <si>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</si>
  <si>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</si>
  <si>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</si>
  <si>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</si>
  <si>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</si>
  <si>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</si>
  <si>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</si>
  <si>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</si>
  <si>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</si>
  <si>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</si>
  <si>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6-10)</t>
  </si>
  <si>
    <t>Please provide any additional details in the Additional Notes and Comments textbox.</t>
  </si>
  <si>
    <t xml:space="preserve">GA Billing Rate </t>
  </si>
  <si>
    <t>GA Analysis</t>
  </si>
  <si>
    <t xml:space="preserve">• The GA Analysis calculates a reasonably expected balance in Account 1589 RSVA – GA.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</si>
  <si>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</si>
  <si>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</si>
  <si>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</si>
  <si>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</si>
  <si>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</si>
  <si>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</si>
  <si>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</si>
  <si>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</si>
  <si>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</si>
  <si>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</si>
  <si>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</si>
  <si>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</si>
  <si>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</si>
  <si>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Distributors should create a copy of the GA Analysis table in a separate tab for each year that is being requested for disposition, calculate the expected GA balance and determine the reconciliation adjustments (see note 6) for each year.</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</si>
  <si>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</si>
  <si>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</si>
  <si>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</si>
  <si>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Enter the principal amount pertaining to the year requested for disposition from the application. If multiple years are requested for disposition, the annual amount would be the net change in the account balance in the year.</t>
  </si>
  <si>
    <t>Net Change in Account 1589 Principal Balance in the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</si>
  <si>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
    </r>
  </si>
  <si>
    <t>b.    Current year end differences should be added.</t>
  </si>
  <si>
    <t xml:space="preserve">Any other items that cause differences between the GA analysis and the amount requested for disposition. </t>
  </si>
  <si>
    <t>Any remaining unreconciled balance that is greater than +/- 1% of the GA payments to the IESO annually must be analyzed and investigated to identify any additional reconciling items or to identify corrections to the balance requested for disposition.</t>
  </si>
  <si>
    <t xml:space="preserve">Complete the table to obtain the annual GA expected transactions and cumulative GA balance requested for disposition using each of the GA Analysis of Expected Balance tables (note 5) and Reconciling Items tables (note 6) completed for each year. </t>
  </si>
  <si>
    <t>Annual Net Change in Expected GA Balance from GA Analysis (cell K47)</t>
  </si>
  <si>
    <t>Annual Net Change in Principal GA Requesed for Disposition (cell K48)</t>
  </si>
  <si>
    <t>Preliminary Difference (cell K49)</t>
  </si>
  <si>
    <t>Payments to IESO (cell J47)</t>
  </si>
  <si>
    <t xml:space="preserve">Total Reconciling Items (cell D70) </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</si>
  <si>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</si>
  <si>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</si>
  <si>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If any such balances pertaining to Class A exist, the distributor must also ensure that these amounts are excluded from the Account 1589 RSVA-GA balance requested for disposition.</t>
  </si>
  <si>
    <t>1st Estimate</t>
  </si>
  <si>
    <t>Reallocation of approval for recovery</t>
  </si>
  <si>
    <t>No</t>
  </si>
  <si>
    <t>Yes</t>
  </si>
  <si>
    <t>Error in GA expense allocated to RPP due to consumption error</t>
  </si>
  <si>
    <t>Approved for recovery EB - 2015-0111</t>
  </si>
  <si>
    <t xml:space="preserve">True up was not calculated for 2016 </t>
  </si>
  <si>
    <t>Actual vs approved loss factor difference</t>
  </si>
  <si>
    <t>2015 and 2016</t>
  </si>
  <si>
    <t>General ledger error - allocation of GA expense  on IESO invoice - code 148  between RPP and Non-RPP</t>
  </si>
  <si>
    <t>General ledger error - allocation of GA expense IESO invoice - code 148  between RPP and Non-RPP</t>
  </si>
  <si>
    <t>RPP portion $29,843.35 requires adjustment out of GA Non-RPP variance -  remainder relates to Non-RPP</t>
  </si>
  <si>
    <t>RPP portion $34,037.41 requires adjustment out of GA Non-RPP variance -  remainder relates to Non-RPP</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</si>
</sst>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 #,##0_-;_-* &quot;-&quot;_-;_-@_-"/>
    <numFmt numFmtId="44" formatCode="_-&quot;$&quot;* #,##0.00_-;\-&quot;$&quot;* #,##0.00_-;_-&quot;$&quot;* &quot;-&quot;??_-;_-@_-"/>
    <numFmt numFmtId="43" formatCode="_-* #,##0.00_-;\-* #,##0.00_-;_-* &quot;-&quot;??_-;_-@_-"/>
    <numFmt numFmtId="164" formatCode="0.0%"/>
    <numFmt numFmtId="165" formatCode="_-&quot;$&quot;* #,##0_-;\-&quot;$&quot;* #,##0_-;_-&quot;$&quot;* &quot;-&quot;??_-;_-@_-"/>
    <numFmt numFmtId="166" formatCode="0.00000"/>
    <numFmt numFmtId="167" formatCode="_-* #,##0_-;\-* #,##0_-;_-* &quot;-&quot;??_-;_-@_-"/>
  </numFmts>
  <fonts count="19"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b/>
      <sz val="11"/>
      <color rgb="FFFF0000"/>
      <name val="Arial"/>
      <family val="2"/>
    </font>
    <font>
      <sz val="11"/>
      <color rgb="FFFF0000"/>
      <name val="Arial"/>
      <family val="2"/>
    </font>
    <font>
      <strike/>
      <sz val="11"/>
      <color rgb="FFFF0000"/>
      <name val="Arial"/>
      <family val="2"/>
    </font>
    <font>
      <b/>
      <u/>
      <sz val="11"/>
      <color rgb="FFFF0000"/>
      <name val="Arial"/>
      <family val="2"/>
    </font>
    <font>
      <sz val="12"/>
      <color theme="1"/>
      <name val="Arial"/>
      <family val="2"/>
    </font>
    <font>
      <u/>
      <sz val="12"/>
      <name val="Arial"/>
      <family val="2"/>
    </font>
    <font>
      <i/>
      <sz val="12"/>
      <name val="Arial"/>
      <family val="2"/>
    </font>
  </fonts>
  <fills count="4">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s>
  <borders count="2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49">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4"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3" fillId="0" borderId="2" xfId="0" applyFont="1" applyBorder="1" applyAlignment="1">
      <alignment horizontal="center"/>
    </xf>
    <xf numFmtId="0" fontId="6" fillId="0" borderId="0" xfId="0" applyFont="1" applyFill="1" applyBorder="1" applyAlignment="1">
      <alignment horizontal="left" vertical="center"/>
    </xf>
    <xf numFmtId="165" fontId="2" fillId="0" borderId="2" xfId="1" applyNumberFormat="1" applyFont="1" applyFill="1" applyBorder="1"/>
    <xf numFmtId="165" fontId="2" fillId="0" borderId="8" xfId="1" applyNumberFormat="1" applyFont="1" applyBorder="1"/>
    <xf numFmtId="165" fontId="2" fillId="0" borderId="9" xfId="1" applyNumberFormat="1" applyFont="1" applyBorder="1"/>
    <xf numFmtId="165" fontId="2" fillId="0" borderId="2" xfId="1" applyNumberFormat="1" applyFont="1" applyBorder="1"/>
    <xf numFmtId="0" fontId="2" fillId="2" borderId="3" xfId="0" applyFont="1" applyFill="1" applyBorder="1"/>
    <xf numFmtId="0" fontId="3" fillId="0" borderId="2" xfId="0" applyFont="1" applyBorder="1" applyAlignment="1">
      <alignment wrapText="1"/>
    </xf>
    <xf numFmtId="166" fontId="2" fillId="0" borderId="2" xfId="0" applyNumberFormat="1" applyFont="1" applyBorder="1" applyAlignment="1">
      <alignment wrapText="1"/>
    </xf>
    <xf numFmtId="166" fontId="2" fillId="0" borderId="2" xfId="0" applyNumberFormat="1" applyFont="1" applyBorder="1"/>
    <xf numFmtId="0" fontId="3" fillId="0" borderId="2" xfId="0" applyFont="1" applyFill="1" applyBorder="1" applyAlignment="1">
      <alignment wrapText="1"/>
    </xf>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0" fontId="7" fillId="2" borderId="2" xfId="0" applyFont="1" applyFill="1" applyBorder="1" applyAlignment="1">
      <alignment horizontal="center" vertical="center"/>
    </xf>
    <xf numFmtId="165" fontId="2" fillId="2" borderId="0" xfId="1" applyNumberFormat="1" applyFont="1" applyFill="1"/>
    <xf numFmtId="44" fontId="2" fillId="0" borderId="0" xfId="1" applyFont="1"/>
    <xf numFmtId="0" fontId="3" fillId="0" borderId="14" xfId="0" applyFont="1" applyBorder="1" applyAlignment="1">
      <alignment horizontal="center" wrapText="1"/>
    </xf>
    <xf numFmtId="0" fontId="2" fillId="0" borderId="3" xfId="0" applyFont="1" applyBorder="1"/>
    <xf numFmtId="166" fontId="2" fillId="0" borderId="3" xfId="0" applyNumberFormat="1" applyFont="1" applyBorder="1"/>
    <xf numFmtId="0" fontId="2" fillId="0" borderId="0" xfId="0" applyFont="1" applyBorder="1"/>
    <xf numFmtId="166" fontId="2" fillId="0" borderId="0" xfId="0" applyNumberFormat="1" applyFont="1" applyBorder="1"/>
    <xf numFmtId="0" fontId="2" fillId="0" borderId="11" xfId="0" applyFont="1" applyBorder="1"/>
    <xf numFmtId="166" fontId="2" fillId="0" borderId="11"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2" borderId="3" xfId="0" applyFont="1" applyFill="1" applyBorder="1" applyAlignment="1">
      <alignment horizontal="left"/>
    </xf>
    <xf numFmtId="0" fontId="3" fillId="0" borderId="17" xfId="0" applyFont="1" applyBorder="1"/>
    <xf numFmtId="165" fontId="3" fillId="0" borderId="17" xfId="1" applyNumberFormat="1" applyFont="1" applyBorder="1"/>
    <xf numFmtId="165" fontId="3" fillId="0" borderId="18"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7" fillId="2" borderId="2" xfId="0" applyFont="1" applyFill="1" applyBorder="1" applyAlignment="1">
      <alignment wrapText="1"/>
    </xf>
    <xf numFmtId="0" fontId="6" fillId="0" borderId="2" xfId="0" applyFont="1" applyBorder="1" applyAlignment="1">
      <alignment horizontal="center" wrapText="1"/>
    </xf>
    <xf numFmtId="0" fontId="7" fillId="0" borderId="2" xfId="0" applyFont="1" applyFill="1" applyBorder="1" applyAlignment="1">
      <alignment wrapText="1"/>
    </xf>
    <xf numFmtId="0" fontId="2" fillId="2" borderId="1" xfId="0" applyFont="1" applyFill="1" applyBorder="1"/>
    <xf numFmtId="0" fontId="2" fillId="2" borderId="12" xfId="0" applyFont="1" applyFill="1" applyBorder="1"/>
    <xf numFmtId="0" fontId="3" fillId="0" borderId="19" xfId="0" applyFont="1" applyBorder="1" applyAlignment="1">
      <alignment wrapText="1"/>
    </xf>
    <xf numFmtId="167"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4" fillId="0" borderId="0" xfId="0" applyFont="1"/>
    <xf numFmtId="0" fontId="14" fillId="0" borderId="0" xfId="0" applyFont="1" applyAlignment="1">
      <alignment horizontal="right"/>
    </xf>
    <xf numFmtId="0" fontId="2" fillId="2" borderId="10" xfId="0" applyFont="1" applyFill="1" applyBorder="1"/>
    <xf numFmtId="44" fontId="2" fillId="0" borderId="11" xfId="1" applyFont="1" applyBorder="1"/>
    <xf numFmtId="0" fontId="15" fillId="0" borderId="0" xfId="0" applyFont="1" applyBorder="1"/>
    <xf numFmtId="44" fontId="13" fillId="0" borderId="0" xfId="1" applyFont="1" applyBorder="1"/>
    <xf numFmtId="9" fontId="13" fillId="0" borderId="0" xfId="4" applyFont="1" applyBorder="1"/>
    <xf numFmtId="0" fontId="12" fillId="2" borderId="2" xfId="0" applyFont="1" applyFill="1" applyBorder="1"/>
    <xf numFmtId="0" fontId="13" fillId="2" borderId="2" xfId="0" applyFont="1" applyFill="1" applyBorder="1"/>
    <xf numFmtId="167" fontId="12" fillId="2" borderId="2" xfId="5" applyNumberFormat="1" applyFont="1" applyFill="1" applyBorder="1" applyAlignment="1">
      <alignment wrapText="1"/>
    </xf>
    <xf numFmtId="167" fontId="2" fillId="2" borderId="2" xfId="5" applyNumberFormat="1" applyFont="1" applyFill="1" applyBorder="1"/>
    <xf numFmtId="164" fontId="2" fillId="0" borderId="25" xfId="4" applyNumberFormat="1" applyFont="1" applyBorder="1"/>
    <xf numFmtId="0" fontId="6" fillId="0" borderId="2" xfId="0" applyFont="1" applyBorder="1" applyAlignment="1">
      <alignment horizontal="center"/>
    </xf>
    <xf numFmtId="0" fontId="10" fillId="0" borderId="0" xfId="0" applyFont="1" applyAlignment="1">
      <alignment horizontal="left" wrapText="1"/>
    </xf>
    <xf numFmtId="0" fontId="7" fillId="2" borderId="26" xfId="0" applyFont="1" applyFill="1" applyBorder="1" applyAlignment="1">
      <alignment horizontal="center" vertical="center"/>
    </xf>
    <xf numFmtId="0" fontId="7" fillId="0" borderId="17" xfId="0" applyFont="1" applyFill="1" applyBorder="1" applyAlignment="1">
      <alignment horizontal="center" vertical="center"/>
    </xf>
    <xf numFmtId="0" fontId="6" fillId="0" borderId="13" xfId="0" applyFont="1" applyBorder="1" applyAlignment="1">
      <alignment horizontal="center" wrapText="1"/>
    </xf>
    <xf numFmtId="0" fontId="6" fillId="0" borderId="22"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4" xfId="0" applyFont="1" applyBorder="1" applyAlignment="1">
      <alignment horizontal="center" wrapText="1"/>
    </xf>
    <xf numFmtId="0" fontId="6" fillId="0" borderId="15" xfId="0" applyFont="1" applyBorder="1" applyAlignment="1">
      <alignment horizontal="center" wrapText="1"/>
    </xf>
    <xf numFmtId="9" fontId="14" fillId="0" borderId="11" xfId="4" applyFont="1" applyBorder="1"/>
    <xf numFmtId="9" fontId="14" fillId="0" borderId="0" xfId="4" applyFont="1" applyBorder="1"/>
    <xf numFmtId="0" fontId="7" fillId="0" borderId="0" xfId="0" applyFont="1" applyAlignment="1">
      <alignment horizontal="right"/>
    </xf>
    <xf numFmtId="0" fontId="6" fillId="0" borderId="16" xfId="0" applyFont="1" applyBorder="1"/>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7" fontId="13" fillId="2" borderId="17" xfId="5" applyNumberFormat="1" applyFont="1" applyFill="1" applyBorder="1"/>
    <xf numFmtId="167" fontId="2" fillId="2" borderId="17" xfId="5" applyNumberFormat="1" applyFont="1" applyFill="1" applyBorder="1"/>
    <xf numFmtId="167" fontId="2" fillId="0" borderId="17" xfId="5" applyNumberFormat="1" applyFont="1" applyFill="1" applyBorder="1"/>
    <xf numFmtId="44" fontId="6" fillId="0" borderId="14" xfId="1" applyFont="1" applyBorder="1"/>
    <xf numFmtId="44" fontId="6" fillId="0" borderId="14" xfId="1" applyFont="1" applyBorder="1" applyAlignment="1">
      <alignment horizontal="center"/>
    </xf>
    <xf numFmtId="0" fontId="7" fillId="0" borderId="0" xfId="0" applyFont="1" applyFill="1"/>
    <xf numFmtId="0" fontId="7" fillId="0" borderId="23" xfId="0" applyFont="1" applyFill="1" applyBorder="1" applyAlignment="1"/>
    <xf numFmtId="0" fontId="6" fillId="0" borderId="21" xfId="0" applyFont="1" applyFill="1" applyBorder="1" applyAlignment="1">
      <alignment horizontal="center" wrapText="1"/>
    </xf>
    <xf numFmtId="0" fontId="6" fillId="0" borderId="20"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16" fillId="0" borderId="0" xfId="0" applyFont="1" applyAlignment="1">
      <alignment horizontal="left" vertical="center"/>
    </xf>
    <xf numFmtId="0" fontId="5" fillId="0" borderId="0" xfId="0" applyFont="1" applyAlignment="1">
      <alignment horizontal="left"/>
    </xf>
    <xf numFmtId="0" fontId="10" fillId="0" borderId="0" xfId="0" applyFont="1" applyAlignment="1">
      <alignment horizontal="right"/>
    </xf>
    <xf numFmtId="0" fontId="18" fillId="0" borderId="0" xfId="0" applyFont="1" applyAlignment="1"/>
    <xf numFmtId="0" fontId="10" fillId="0" borderId="0" xfId="0" applyFont="1" applyAlignment="1">
      <alignment horizontal="left"/>
    </xf>
    <xf numFmtId="0" fontId="17" fillId="0" borderId="0" xfId="0" applyFont="1" applyAlignment="1">
      <alignment horizontal="left"/>
    </xf>
    <xf numFmtId="0" fontId="10" fillId="0" borderId="0" xfId="0" applyFont="1" applyAlignment="1">
      <alignment horizontal="left" wrapText="1"/>
    </xf>
    <xf numFmtId="0" fontId="18" fillId="0" borderId="0" xfId="0" applyFont="1" applyAlignment="1">
      <alignment vertical="top" wrapText="1"/>
    </xf>
    <xf numFmtId="0" fontId="18"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4" fontId="2" fillId="0" borderId="2" xfId="4" applyNumberFormat="1" applyFont="1" applyFill="1" applyBorder="1"/>
    <xf numFmtId="164" fontId="2" fillId="0" borderId="17" xfId="4" applyNumberFormat="1" applyFont="1" applyFill="1" applyBorder="1"/>
    <xf numFmtId="0" fontId="6" fillId="0" borderId="2" xfId="0" applyFont="1" applyBorder="1" applyAlignment="1">
      <alignment horizontal="center"/>
    </xf>
    <xf numFmtId="0" fontId="3" fillId="0" borderId="2" xfId="0" applyFont="1" applyBorder="1" applyAlignment="1">
      <alignment horizontal="center"/>
    </xf>
    <xf numFmtId="166" fontId="2" fillId="2" borderId="2" xfId="0" applyNumberFormat="1" applyFont="1" applyFill="1" applyBorder="1"/>
    <xf numFmtId="166" fontId="2" fillId="2" borderId="3" xfId="0" applyNumberFormat="1" applyFont="1" applyFill="1" applyBorder="1"/>
    <xf numFmtId="41" fontId="2" fillId="2" borderId="2" xfId="0" applyNumberFormat="1" applyFont="1" applyFill="1" applyBorder="1"/>
    <xf numFmtId="41" fontId="3" fillId="0" borderId="17" xfId="0" applyNumberFormat="1" applyFont="1" applyBorder="1"/>
    <xf numFmtId="43" fontId="2" fillId="2" borderId="2" xfId="0" applyNumberFormat="1" applyFont="1" applyFill="1" applyBorder="1"/>
    <xf numFmtId="41" fontId="2" fillId="2" borderId="1" xfId="0" applyNumberFormat="1" applyFont="1" applyFill="1" applyBorder="1"/>
    <xf numFmtId="41" fontId="2" fillId="2" borderId="12" xfId="0" applyNumberFormat="1" applyFont="1" applyFill="1" applyBorder="1"/>
    <xf numFmtId="0" fontId="10" fillId="0" borderId="0" xfId="0" applyFont="1" applyAlignment="1">
      <alignment horizontal="left" wrapText="1"/>
    </xf>
    <xf numFmtId="0" fontId="10" fillId="0" borderId="0" xfId="0" applyFont="1" applyAlignment="1">
      <alignment horizontal="left" vertical="top" wrapText="1"/>
    </xf>
    <xf numFmtId="0" fontId="17" fillId="0" borderId="0" xfId="0" applyFont="1" applyAlignment="1">
      <alignment horizontal="left" wrapText="1"/>
    </xf>
    <xf numFmtId="0" fontId="10" fillId="0" borderId="0" xfId="0" applyFont="1" applyAlignment="1">
      <alignment horizontal="left"/>
    </xf>
    <xf numFmtId="0" fontId="3" fillId="0" borderId="2" xfId="0" applyFont="1" applyBorder="1" applyAlignment="1">
      <alignment horizontal="center"/>
    </xf>
    <xf numFmtId="0" fontId="6" fillId="0" borderId="2" xfId="0" applyFont="1" applyBorder="1" applyAlignment="1">
      <alignment horizontal="left" vertical="center"/>
    </xf>
    <xf numFmtId="0" fontId="2" fillId="0" borderId="10" xfId="0" applyFont="1" applyBorder="1" applyAlignment="1">
      <alignment horizontal="center"/>
    </xf>
    <xf numFmtId="0" fontId="2" fillId="0" borderId="1" xfId="0" applyFont="1" applyBorder="1" applyAlignment="1">
      <alignment horizontal="center"/>
    </xf>
    <xf numFmtId="0" fontId="7" fillId="0" borderId="11" xfId="0" applyFont="1" applyBorder="1" applyAlignment="1">
      <alignment horizontal="left" vertical="center" wrapText="1"/>
    </xf>
    <xf numFmtId="0" fontId="6" fillId="0" borderId="2" xfId="0" applyFont="1" applyBorder="1" applyAlignment="1">
      <alignment horizontal="center"/>
    </xf>
    <xf numFmtId="0" fontId="2" fillId="2" borderId="2" xfId="0" applyFont="1" applyFill="1" applyBorder="1" applyAlignment="1">
      <alignment horizontal="left" wrapText="1"/>
    </xf>
    <xf numFmtId="0" fontId="2" fillId="2" borderId="10" xfId="0" applyFont="1" applyFill="1" applyBorder="1" applyAlignment="1">
      <alignment horizontal="left" wrapText="1"/>
    </xf>
    <xf numFmtId="0" fontId="2" fillId="2" borderId="24" xfId="0" applyFont="1" applyFill="1" applyBorder="1" applyAlignment="1">
      <alignment horizontal="left" wrapText="1"/>
    </xf>
    <xf numFmtId="0" fontId="2" fillId="2" borderId="1" xfId="0" applyFont="1" applyFill="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57150</xdr:colOff>
      <xdr:row>21</xdr:row>
      <xdr:rowOff>180974</xdr:rowOff>
    </xdr:from>
    <xdr:to>
      <xdr:col>8</xdr:col>
      <xdr:colOff>57150</xdr:colOff>
      <xdr:row>29</xdr:row>
      <xdr:rowOff>0</xdr:rowOff>
    </xdr:to>
    <xdr:sp macro="" textlink="">
      <xdr:nvSpPr>
        <xdr:cNvPr id="2" name="TextBox 1">
          <a:extLst>
            <a:ext uri="{FF2B5EF4-FFF2-40B4-BE49-F238E27FC236}">
              <a16:creationId xmlns="" xmlns:a16="http://schemas.microsoft.com/office/drawing/2014/main" id="{00000000-0008-0000-0100-000002000000}"/>
            </a:ext>
          </a:extLst>
        </xdr:cNvPr>
        <xdr:cNvSpPr txBox="1"/>
      </xdr:nvSpPr>
      <xdr:spPr>
        <a:xfrm>
          <a:off x="628650" y="3905249"/>
          <a:ext cx="10782300"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All Non-RPP</a:t>
          </a:r>
          <a:r>
            <a:rPr lang="en-CA" sz="1100" baseline="0"/>
            <a:t> are billed on 1st estimate based on calendar month load data.  No pro-ration is required for billing.</a:t>
          </a:r>
          <a:endParaRPr lang="en-CA" sz="1100"/>
        </a:p>
      </xdr:txBody>
    </xdr:sp>
    <xdr:clientData/>
  </xdr:twoCellAnchor>
  <xdr:twoCellAnchor>
    <xdr:from>
      <xdr:col>1</xdr:col>
      <xdr:colOff>38100</xdr:colOff>
      <xdr:row>86</xdr:row>
      <xdr:rowOff>123825</xdr:rowOff>
    </xdr:from>
    <xdr:to>
      <xdr:col>8</xdr:col>
      <xdr:colOff>0</xdr:colOff>
      <xdr:row>98</xdr:row>
      <xdr:rowOff>0</xdr:rowOff>
    </xdr:to>
    <xdr:sp macro="" textlink="">
      <xdr:nvSpPr>
        <xdr:cNvPr id="3" name="TextBox 2">
          <a:extLst>
            <a:ext uri="{FF2B5EF4-FFF2-40B4-BE49-F238E27FC236}">
              <a16:creationId xmlns="" xmlns:a16="http://schemas.microsoft.com/office/drawing/2014/main" id="{00000000-0008-0000-0100-000003000000}"/>
            </a:ext>
          </a:extLst>
        </xdr:cNvPr>
        <xdr:cNvSpPr txBox="1"/>
      </xdr:nvSpPr>
      <xdr:spPr>
        <a:xfrm>
          <a:off x="609600" y="17478375"/>
          <a:ext cx="10744200"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21</xdr:row>
      <xdr:rowOff>180974</xdr:rowOff>
    </xdr:from>
    <xdr:to>
      <xdr:col>8</xdr:col>
      <xdr:colOff>57150</xdr:colOff>
      <xdr:row>29</xdr:row>
      <xdr:rowOff>0</xdr:rowOff>
    </xdr:to>
    <xdr:sp macro="" textlink="">
      <xdr:nvSpPr>
        <xdr:cNvPr id="2" name="TextBox 1">
          <a:extLst>
            <a:ext uri="{FF2B5EF4-FFF2-40B4-BE49-F238E27FC236}">
              <a16:creationId xmlns="" xmlns:a16="http://schemas.microsoft.com/office/drawing/2014/main" id="{4F98C785-A3EF-47FC-9B0C-9D75C7866077}"/>
            </a:ext>
          </a:extLst>
        </xdr:cNvPr>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7"/>
  <sheetViews>
    <sheetView topLeftCell="A4" zoomScaleNormal="100" zoomScaleSheetLayoutView="85" workbookViewId="0">
      <selection activeCell="A16" sqref="A16:C20"/>
    </sheetView>
  </sheetViews>
  <sheetFormatPr defaultColWidth="9.140625" defaultRowHeight="15" x14ac:dyDescent="0.2"/>
  <cols>
    <col min="1" max="1" width="5.5703125" style="49" customWidth="1"/>
    <col min="2" max="2" width="16.140625" style="110" customWidth="1"/>
    <col min="3" max="3" width="164.5703125" style="47" customWidth="1"/>
    <col min="4" max="16384" width="9.140625" style="47"/>
  </cols>
  <sheetData>
    <row r="1" spans="1:3" ht="15.75" x14ac:dyDescent="0.2">
      <c r="A1" s="50" t="s">
        <v>138</v>
      </c>
    </row>
    <row r="3" spans="1:3" ht="15.75" x14ac:dyDescent="0.2">
      <c r="A3" s="51" t="s">
        <v>32</v>
      </c>
    </row>
    <row r="4" spans="1:3" ht="34.5" customHeight="1" x14ac:dyDescent="0.2">
      <c r="A4" s="135" t="s">
        <v>97</v>
      </c>
      <c r="B4" s="135"/>
      <c r="C4" s="135"/>
    </row>
    <row r="6" spans="1:3" ht="15.75" x14ac:dyDescent="0.2">
      <c r="A6" s="51" t="s">
        <v>53</v>
      </c>
    </row>
    <row r="7" spans="1:3" x14ac:dyDescent="0.2">
      <c r="A7" s="49" t="s">
        <v>54</v>
      </c>
    </row>
    <row r="8" spans="1:3" ht="33" customHeight="1" x14ac:dyDescent="0.2">
      <c r="A8" s="136" t="s">
        <v>98</v>
      </c>
      <c r="B8" s="136"/>
      <c r="C8" s="136"/>
    </row>
    <row r="10" spans="1:3" x14ac:dyDescent="0.2">
      <c r="A10" s="49">
        <v>1</v>
      </c>
      <c r="B10" s="138" t="s">
        <v>42</v>
      </c>
      <c r="C10" s="138"/>
    </row>
    <row r="11" spans="1:3" x14ac:dyDescent="0.2">
      <c r="B11" s="117"/>
      <c r="C11" s="117"/>
    </row>
    <row r="13" spans="1:3" ht="31.5" customHeight="1" x14ac:dyDescent="0.2">
      <c r="A13" s="49">
        <v>2</v>
      </c>
      <c r="B13" s="135" t="s">
        <v>99</v>
      </c>
      <c r="C13" s="135"/>
    </row>
    <row r="14" spans="1:3" x14ac:dyDescent="0.2">
      <c r="B14" s="80"/>
      <c r="C14" s="80"/>
    </row>
    <row r="16" spans="1:3" x14ac:dyDescent="0.2">
      <c r="A16" s="49">
        <v>3</v>
      </c>
      <c r="B16" s="137" t="s">
        <v>123</v>
      </c>
      <c r="C16" s="137"/>
    </row>
    <row r="17" spans="1:26" ht="32.25" customHeight="1" x14ac:dyDescent="0.2">
      <c r="B17" s="135" t="s">
        <v>133</v>
      </c>
      <c r="C17" s="135"/>
    </row>
    <row r="18" spans="1:26" ht="63" customHeight="1" x14ac:dyDescent="0.2">
      <c r="B18" s="135" t="s">
        <v>156</v>
      </c>
      <c r="C18" s="135"/>
      <c r="D18" s="52"/>
      <c r="E18" s="48"/>
      <c r="F18" s="48"/>
      <c r="G18" s="48"/>
      <c r="H18" s="48"/>
      <c r="I18" s="48"/>
      <c r="J18" s="48"/>
      <c r="K18" s="48"/>
      <c r="L18" s="48"/>
      <c r="M18" s="48"/>
      <c r="N18" s="48"/>
      <c r="O18" s="48"/>
      <c r="P18" s="48"/>
      <c r="Q18" s="48"/>
      <c r="R18" s="48"/>
      <c r="S18" s="48"/>
      <c r="T18" s="48"/>
      <c r="U18" s="48"/>
      <c r="V18" s="48"/>
      <c r="W18" s="48"/>
      <c r="X18" s="48"/>
      <c r="Y18" s="48"/>
      <c r="Z18" s="48"/>
    </row>
    <row r="19" spans="1:26" ht="30" customHeight="1" x14ac:dyDescent="0.2">
      <c r="B19" s="135" t="s">
        <v>134</v>
      </c>
      <c r="C19" s="135"/>
      <c r="D19" s="52"/>
      <c r="E19" s="48"/>
      <c r="F19" s="48"/>
      <c r="G19" s="48"/>
      <c r="H19" s="48"/>
      <c r="I19" s="48"/>
      <c r="J19" s="48"/>
      <c r="K19" s="48"/>
      <c r="L19" s="48"/>
      <c r="M19" s="48"/>
      <c r="N19" s="48"/>
      <c r="O19" s="48"/>
      <c r="P19" s="48"/>
      <c r="Q19" s="48"/>
      <c r="R19" s="48"/>
      <c r="S19" s="48"/>
      <c r="T19" s="48"/>
      <c r="U19" s="48"/>
      <c r="V19" s="48"/>
      <c r="W19" s="48"/>
      <c r="X19" s="48"/>
      <c r="Y19" s="48"/>
      <c r="Z19" s="48"/>
    </row>
    <row r="20" spans="1:26" x14ac:dyDescent="0.2">
      <c r="B20" s="114" t="s">
        <v>49</v>
      </c>
    </row>
    <row r="21" spans="1:26" x14ac:dyDescent="0.2">
      <c r="B21" s="114"/>
    </row>
    <row r="22" spans="1:26" x14ac:dyDescent="0.2">
      <c r="B22" s="112"/>
    </row>
    <row r="23" spans="1:26" x14ac:dyDescent="0.2">
      <c r="A23" s="49">
        <v>4</v>
      </c>
      <c r="B23" s="137" t="s">
        <v>124</v>
      </c>
      <c r="C23" s="137"/>
    </row>
    <row r="24" spans="1:26" ht="35.25" customHeight="1" x14ac:dyDescent="0.2">
      <c r="B24" s="135" t="s">
        <v>139</v>
      </c>
      <c r="C24" s="135"/>
    </row>
    <row r="25" spans="1:26" x14ac:dyDescent="0.2">
      <c r="B25" s="119"/>
      <c r="C25" s="119"/>
    </row>
    <row r="26" spans="1:26" ht="62.25" customHeight="1" x14ac:dyDescent="0.2">
      <c r="B26" s="135" t="s">
        <v>125</v>
      </c>
      <c r="C26" s="135"/>
    </row>
    <row r="27" spans="1:26" ht="65.25" customHeight="1" x14ac:dyDescent="0.2">
      <c r="B27" s="135" t="s">
        <v>141</v>
      </c>
      <c r="C27" s="135"/>
    </row>
    <row r="28" spans="1:26" ht="31.5" customHeight="1" x14ac:dyDescent="0.2">
      <c r="B28" s="135" t="s">
        <v>140</v>
      </c>
      <c r="C28" s="135"/>
    </row>
    <row r="29" spans="1:26" ht="30" customHeight="1" x14ac:dyDescent="0.2">
      <c r="B29" s="135" t="s">
        <v>142</v>
      </c>
      <c r="C29" s="135"/>
    </row>
    <row r="30" spans="1:26" x14ac:dyDescent="0.2">
      <c r="B30" s="119"/>
      <c r="C30" s="119"/>
    </row>
    <row r="31" spans="1:26" ht="47.25" customHeight="1" x14ac:dyDescent="0.2">
      <c r="B31" s="120" t="s">
        <v>126</v>
      </c>
      <c r="C31" s="48" t="s">
        <v>100</v>
      </c>
    </row>
    <row r="32" spans="1:26" ht="33.75" customHeight="1" x14ac:dyDescent="0.2">
      <c r="B32" s="120" t="s">
        <v>128</v>
      </c>
      <c r="C32" s="48" t="s">
        <v>127</v>
      </c>
    </row>
    <row r="33" spans="1:3" x14ac:dyDescent="0.2">
      <c r="B33" s="120" t="s">
        <v>131</v>
      </c>
      <c r="C33" s="48" t="s">
        <v>129</v>
      </c>
    </row>
    <row r="34" spans="1:3" x14ac:dyDescent="0.2">
      <c r="B34" s="121" t="s">
        <v>132</v>
      </c>
      <c r="C34" s="111" t="s">
        <v>130</v>
      </c>
    </row>
    <row r="35" spans="1:3" x14ac:dyDescent="0.2">
      <c r="B35" s="116"/>
      <c r="C35" s="111"/>
    </row>
    <row r="37" spans="1:3" ht="29.25" customHeight="1" x14ac:dyDescent="0.2">
      <c r="A37" s="49">
        <v>5</v>
      </c>
      <c r="B37" s="135" t="s">
        <v>143</v>
      </c>
      <c r="C37" s="135"/>
    </row>
    <row r="38" spans="1:3" x14ac:dyDescent="0.2">
      <c r="B38" s="117"/>
      <c r="C38" s="117"/>
    </row>
    <row r="40" spans="1:3" x14ac:dyDescent="0.2">
      <c r="A40" s="49">
        <v>6</v>
      </c>
      <c r="B40" s="118" t="s">
        <v>135</v>
      </c>
    </row>
    <row r="41" spans="1:3" ht="30" customHeight="1" x14ac:dyDescent="0.2">
      <c r="B41" s="135" t="s">
        <v>136</v>
      </c>
      <c r="C41" s="135"/>
    </row>
    <row r="42" spans="1:3" ht="30" customHeight="1" x14ac:dyDescent="0.2">
      <c r="B42" s="135" t="s">
        <v>101</v>
      </c>
      <c r="C42" s="135"/>
    </row>
    <row r="43" spans="1:3" x14ac:dyDescent="0.2">
      <c r="B43" s="80"/>
      <c r="C43" s="80"/>
    </row>
    <row r="44" spans="1:3" x14ac:dyDescent="0.2">
      <c r="B44" s="113" t="s">
        <v>102</v>
      </c>
    </row>
    <row r="45" spans="1:3" x14ac:dyDescent="0.2">
      <c r="B45" s="122" t="s">
        <v>103</v>
      </c>
      <c r="C45" s="48" t="s">
        <v>104</v>
      </c>
    </row>
    <row r="46" spans="1:3" ht="30" x14ac:dyDescent="0.2">
      <c r="B46" s="122"/>
      <c r="C46" s="48" t="s">
        <v>145</v>
      </c>
    </row>
    <row r="47" spans="1:3" x14ac:dyDescent="0.2">
      <c r="B47" s="122"/>
      <c r="C47" s="47" t="s">
        <v>105</v>
      </c>
    </row>
    <row r="48" spans="1:3" x14ac:dyDescent="0.2">
      <c r="B48" s="122"/>
      <c r="C48" s="47" t="s">
        <v>106</v>
      </c>
    </row>
    <row r="49" spans="2:3" x14ac:dyDescent="0.2">
      <c r="B49" s="123" t="s">
        <v>109</v>
      </c>
      <c r="C49" s="47" t="s">
        <v>108</v>
      </c>
    </row>
    <row r="50" spans="2:3" ht="18" customHeight="1" x14ac:dyDescent="0.2">
      <c r="B50" s="123"/>
      <c r="C50" s="48" t="s">
        <v>107</v>
      </c>
    </row>
    <row r="51" spans="2:3" x14ac:dyDescent="0.2">
      <c r="B51" s="123"/>
      <c r="C51" s="47" t="s">
        <v>110</v>
      </c>
    </row>
    <row r="52" spans="2:3" x14ac:dyDescent="0.2">
      <c r="B52" s="123"/>
      <c r="C52" s="47" t="s">
        <v>111</v>
      </c>
    </row>
    <row r="53" spans="2:3" x14ac:dyDescent="0.2">
      <c r="B53" s="123" t="s">
        <v>113</v>
      </c>
      <c r="C53" s="47" t="s">
        <v>112</v>
      </c>
    </row>
    <row r="54" spans="2:3" ht="45" x14ac:dyDescent="0.2">
      <c r="B54" s="123"/>
      <c r="C54" s="80" t="s">
        <v>114</v>
      </c>
    </row>
    <row r="55" spans="2:3" x14ac:dyDescent="0.2">
      <c r="B55" s="123"/>
      <c r="C55" s="47" t="s">
        <v>115</v>
      </c>
    </row>
    <row r="56" spans="2:3" x14ac:dyDescent="0.2">
      <c r="B56" s="123"/>
      <c r="C56" s="47" t="s">
        <v>146</v>
      </c>
    </row>
    <row r="57" spans="2:3" x14ac:dyDescent="0.2">
      <c r="B57" s="123" t="s">
        <v>117</v>
      </c>
      <c r="C57" s="47" t="s">
        <v>116</v>
      </c>
    </row>
    <row r="58" spans="2:3" ht="61.5" customHeight="1" x14ac:dyDescent="0.2">
      <c r="B58" s="123"/>
      <c r="C58" s="80" t="s">
        <v>157</v>
      </c>
    </row>
    <row r="59" spans="2:3" x14ac:dyDescent="0.2">
      <c r="B59" s="123" t="s">
        <v>119</v>
      </c>
      <c r="C59" s="47" t="s">
        <v>118</v>
      </c>
    </row>
    <row r="60" spans="2:3" ht="30" x14ac:dyDescent="0.2">
      <c r="B60" s="123"/>
      <c r="C60" s="80" t="s">
        <v>120</v>
      </c>
    </row>
    <row r="61" spans="2:3" x14ac:dyDescent="0.2">
      <c r="B61" s="123" t="s">
        <v>121</v>
      </c>
      <c r="C61" s="80" t="s">
        <v>147</v>
      </c>
    </row>
    <row r="62" spans="2:3" ht="30" x14ac:dyDescent="0.2">
      <c r="B62" s="123"/>
      <c r="C62" s="119" t="s">
        <v>148</v>
      </c>
    </row>
    <row r="63" spans="2:3" x14ac:dyDescent="0.2">
      <c r="B63" s="115"/>
      <c r="C63" s="80"/>
    </row>
    <row r="65" spans="1:3" ht="30.75" customHeight="1" x14ac:dyDescent="0.2">
      <c r="A65" s="49">
        <v>7</v>
      </c>
      <c r="B65" s="135" t="s">
        <v>149</v>
      </c>
      <c r="C65" s="135"/>
    </row>
    <row r="66" spans="1:3" x14ac:dyDescent="0.2">
      <c r="B66" s="80"/>
      <c r="C66" s="80"/>
    </row>
    <row r="67" spans="1:3" ht="15.75" customHeight="1" x14ac:dyDescent="0.2">
      <c r="B67" s="138" t="s">
        <v>122</v>
      </c>
      <c r="C67" s="138"/>
    </row>
  </sheetData>
  <mergeCells count="19">
    <mergeCell ref="B67:C67"/>
    <mergeCell ref="B17:C17"/>
    <mergeCell ref="B23:C23"/>
    <mergeCell ref="B24:C24"/>
    <mergeCell ref="B65:C65"/>
    <mergeCell ref="B37:C37"/>
    <mergeCell ref="B41:C41"/>
    <mergeCell ref="B42:C42"/>
    <mergeCell ref="B29:C29"/>
    <mergeCell ref="B18:C18"/>
    <mergeCell ref="B19:C19"/>
    <mergeCell ref="B26:C26"/>
    <mergeCell ref="B27:C27"/>
    <mergeCell ref="B28:C28"/>
    <mergeCell ref="A4:C4"/>
    <mergeCell ref="A8:C8"/>
    <mergeCell ref="B13:C13"/>
    <mergeCell ref="B16:C16"/>
    <mergeCell ref="B10:C10"/>
  </mergeCells>
  <pageMargins left="0.70866141732283472" right="0.70866141732283472" top="0.74803149606299213" bottom="0.74803149606299213" header="0.31496062992125984" footer="0.31496062992125984"/>
  <pageSetup paperSize="17" scale="90"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4"/>
  <sheetViews>
    <sheetView tabSelected="1" topLeftCell="A7" zoomScale="70" zoomScaleNormal="70" zoomScaleSheetLayoutView="100" workbookViewId="0">
      <selection activeCell="J21" sqref="J20:J21"/>
    </sheetView>
  </sheetViews>
  <sheetFormatPr defaultColWidth="9.140625" defaultRowHeight="14.25" x14ac:dyDescent="0.2"/>
  <cols>
    <col min="1" max="1" width="8.57031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7.7109375" style="1" customWidth="1"/>
    <col min="8" max="8" width="21.42578125" style="1" customWidth="1"/>
    <col min="9" max="9" width="19.28515625" style="1" customWidth="1"/>
    <col min="10" max="10" width="17.28515625" style="1" customWidth="1"/>
    <col min="11" max="11" width="18.140625" style="1" customWidth="1"/>
    <col min="12" max="12" width="10.7109375" style="1" customWidth="1"/>
    <col min="13" max="13" width="10.28515625" style="1" customWidth="1"/>
    <col min="14" max="14" width="9.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16384" width="9.140625" style="1"/>
  </cols>
  <sheetData>
    <row r="1" spans="1:24" ht="15" x14ac:dyDescent="0.25">
      <c r="A1" s="54" t="s">
        <v>56</v>
      </c>
      <c r="B1" s="4"/>
      <c r="C1" s="54"/>
    </row>
    <row r="2" spans="1:24" x14ac:dyDescent="0.2">
      <c r="A2" s="4"/>
      <c r="B2" s="4"/>
      <c r="C2" s="4"/>
    </row>
    <row r="3" spans="1:24" ht="15" x14ac:dyDescent="0.2">
      <c r="A3" s="4"/>
      <c r="B3" s="4" t="s">
        <v>34</v>
      </c>
      <c r="C3" s="27"/>
      <c r="D3" s="4"/>
      <c r="E3" s="4"/>
      <c r="F3" s="4"/>
      <c r="X3" s="1">
        <v>2014</v>
      </c>
    </row>
    <row r="4" spans="1:24" ht="15" x14ac:dyDescent="0.2">
      <c r="A4" s="4"/>
      <c r="B4" s="4" t="s">
        <v>68</v>
      </c>
      <c r="C4" s="65"/>
      <c r="D4" s="4"/>
      <c r="E4" s="4"/>
      <c r="F4" s="4"/>
    </row>
    <row r="5" spans="1:24" ht="15" x14ac:dyDescent="0.2">
      <c r="A5" s="4"/>
      <c r="B5" s="15"/>
      <c r="C5" s="15"/>
      <c r="D5" s="4"/>
      <c r="E5" s="4"/>
      <c r="F5" s="4"/>
      <c r="X5" s="1">
        <v>2015</v>
      </c>
    </row>
    <row r="6" spans="1:24" ht="15" x14ac:dyDescent="0.2">
      <c r="A6" s="4" t="s">
        <v>35</v>
      </c>
      <c r="B6" s="15" t="s">
        <v>33</v>
      </c>
      <c r="C6" s="27" t="s">
        <v>166</v>
      </c>
      <c r="D6" s="4"/>
      <c r="E6" s="4"/>
      <c r="F6" s="4"/>
      <c r="X6" s="1">
        <v>2016</v>
      </c>
    </row>
    <row r="7" spans="1:24" ht="15" x14ac:dyDescent="0.2">
      <c r="A7" s="4"/>
      <c r="B7" s="15"/>
      <c r="C7" s="15"/>
      <c r="D7" s="4"/>
      <c r="E7" s="4"/>
      <c r="F7" s="4"/>
    </row>
    <row r="8" spans="1:24" ht="15" x14ac:dyDescent="0.2">
      <c r="A8" s="4"/>
      <c r="B8" s="15"/>
      <c r="C8" s="15"/>
      <c r="D8" s="4"/>
      <c r="E8" s="4"/>
      <c r="F8" s="4"/>
    </row>
    <row r="9" spans="1:24" ht="15" x14ac:dyDescent="0.2">
      <c r="A9" s="4" t="s">
        <v>36</v>
      </c>
      <c r="B9" s="26" t="s">
        <v>94</v>
      </c>
      <c r="C9" s="25"/>
      <c r="D9" s="25"/>
      <c r="E9" s="25"/>
      <c r="F9" s="25"/>
      <c r="I9" s="106"/>
      <c r="J9" s="106"/>
      <c r="K9" s="106"/>
      <c r="L9" s="106"/>
      <c r="M9" s="106"/>
      <c r="N9" s="106"/>
      <c r="O9" s="106"/>
      <c r="P9" s="106"/>
      <c r="Q9" s="106"/>
      <c r="R9" s="106"/>
      <c r="S9" s="106"/>
    </row>
    <row r="10" spans="1:24" ht="15" x14ac:dyDescent="0.2">
      <c r="A10" s="4"/>
      <c r="B10" s="140" t="s">
        <v>26</v>
      </c>
      <c r="C10" s="140"/>
      <c r="D10" s="28"/>
      <c r="E10" s="28"/>
      <c r="F10" s="28"/>
      <c r="G10" s="141"/>
      <c r="H10" s="142"/>
      <c r="I10" s="106"/>
      <c r="J10" s="106"/>
      <c r="K10" s="106"/>
      <c r="L10" s="106"/>
      <c r="M10" s="106"/>
      <c r="N10" s="106"/>
      <c r="O10" s="106"/>
      <c r="P10" s="106"/>
      <c r="Q10" s="106"/>
      <c r="R10" s="106"/>
      <c r="S10" s="106"/>
    </row>
    <row r="11" spans="1:24" ht="15" thickBot="1" x14ac:dyDescent="0.25">
      <c r="A11" s="4"/>
      <c r="B11" s="5" t="s">
        <v>3</v>
      </c>
      <c r="C11" s="5" t="s">
        <v>2</v>
      </c>
      <c r="D11" s="82">
        <f>D12+D13</f>
        <v>76677068</v>
      </c>
      <c r="E11" s="82">
        <f>E12+E13</f>
        <v>0</v>
      </c>
      <c r="F11" s="82">
        <f>F12+F13</f>
        <v>0</v>
      </c>
      <c r="G11" s="6" t="s">
        <v>0</v>
      </c>
      <c r="H11" s="7">
        <v>1</v>
      </c>
      <c r="I11" s="106"/>
      <c r="J11" s="106"/>
      <c r="K11" s="106"/>
      <c r="L11" s="106"/>
      <c r="M11" s="106"/>
      <c r="N11" s="106"/>
      <c r="O11" s="106"/>
      <c r="P11" s="106"/>
      <c r="Q11" s="106"/>
      <c r="R11" s="106"/>
      <c r="S11" s="106"/>
    </row>
    <row r="12" spans="1:24" x14ac:dyDescent="0.2">
      <c r="B12" s="5" t="s">
        <v>7</v>
      </c>
      <c r="C12" s="5" t="s">
        <v>1</v>
      </c>
      <c r="D12" s="81">
        <v>38530981</v>
      </c>
      <c r="E12" s="81"/>
      <c r="F12" s="81"/>
      <c r="G12" s="6" t="s">
        <v>0</v>
      </c>
      <c r="H12" s="8">
        <f>IFERROR(D12/$D$11,0)</f>
        <v>0.50250983775227298</v>
      </c>
    </row>
    <row r="13" spans="1:24" ht="15" thickBot="1" x14ac:dyDescent="0.25">
      <c r="B13" s="5" t="s">
        <v>8</v>
      </c>
      <c r="C13" s="5" t="s">
        <v>6</v>
      </c>
      <c r="D13" s="82">
        <v>38146087</v>
      </c>
      <c r="E13" s="82">
        <f>E14+E15</f>
        <v>0</v>
      </c>
      <c r="F13" s="82">
        <f>F14+F15</f>
        <v>0</v>
      </c>
      <c r="G13" s="6" t="s">
        <v>0</v>
      </c>
      <c r="H13" s="8">
        <f>IFERROR(D13/$D$11,0)</f>
        <v>0.49749016224772707</v>
      </c>
    </row>
    <row r="14" spans="1:24" x14ac:dyDescent="0.2">
      <c r="B14" s="5" t="s">
        <v>9</v>
      </c>
      <c r="C14" s="5" t="s">
        <v>4</v>
      </c>
      <c r="D14" s="81"/>
      <c r="E14" s="81"/>
      <c r="F14" s="81"/>
      <c r="G14" s="6" t="s">
        <v>0</v>
      </c>
      <c r="H14" s="8">
        <f>IFERROR(D14/$D$11,0)</f>
        <v>0</v>
      </c>
    </row>
    <row r="15" spans="1:24" x14ac:dyDescent="0.2">
      <c r="B15" s="5" t="s">
        <v>69</v>
      </c>
      <c r="C15" s="5" t="s">
        <v>5</v>
      </c>
      <c r="D15" s="29">
        <v>38146087</v>
      </c>
      <c r="E15" s="29"/>
      <c r="F15" s="29"/>
      <c r="G15" s="6" t="s">
        <v>0</v>
      </c>
      <c r="H15" s="8">
        <f>IFERROR(D15/$D$11,0)</f>
        <v>0.49749016224772707</v>
      </c>
    </row>
    <row r="16" spans="1:24" ht="34.5" customHeight="1" x14ac:dyDescent="0.2">
      <c r="B16" s="143" t="s">
        <v>87</v>
      </c>
      <c r="C16" s="143"/>
      <c r="D16" s="143"/>
      <c r="E16" s="143"/>
      <c r="F16" s="143"/>
      <c r="G16" s="143"/>
      <c r="H16" s="143"/>
    </row>
    <row r="17" spans="1:14" x14ac:dyDescent="0.2">
      <c r="D17" s="41"/>
      <c r="E17" s="41"/>
      <c r="F17" s="41"/>
      <c r="G17" s="41"/>
    </row>
    <row r="18" spans="1:14" ht="15" x14ac:dyDescent="0.25">
      <c r="A18" s="1" t="s">
        <v>37</v>
      </c>
      <c r="B18" s="3" t="s">
        <v>46</v>
      </c>
    </row>
    <row r="19" spans="1:14" ht="15" x14ac:dyDescent="0.25">
      <c r="B19" s="3"/>
    </row>
    <row r="20" spans="1:14" ht="15" x14ac:dyDescent="0.25">
      <c r="B20" s="2" t="s">
        <v>22</v>
      </c>
      <c r="C20" s="62" t="s">
        <v>158</v>
      </c>
      <c r="E20" s="106"/>
      <c r="F20" s="41"/>
      <c r="G20" s="41"/>
      <c r="H20" s="41"/>
      <c r="I20" s="41"/>
      <c r="J20" s="41"/>
      <c r="K20" s="41"/>
    </row>
    <row r="21" spans="1:14" x14ac:dyDescent="0.2">
      <c r="E21" s="106"/>
      <c r="F21" s="41"/>
      <c r="G21" s="41"/>
      <c r="H21" s="41"/>
      <c r="I21" s="41"/>
      <c r="J21" s="41"/>
      <c r="K21" s="41"/>
    </row>
    <row r="22" spans="1:14" ht="15" x14ac:dyDescent="0.25">
      <c r="B22" s="2" t="s">
        <v>47</v>
      </c>
    </row>
    <row r="23" spans="1:14" ht="15" customHeight="1" x14ac:dyDescent="0.25">
      <c r="B23" s="42"/>
      <c r="C23" s="42"/>
      <c r="D23" s="42"/>
      <c r="E23" s="42"/>
      <c r="F23" s="42"/>
      <c r="G23" s="42"/>
      <c r="H23" s="42"/>
    </row>
    <row r="24" spans="1:14" ht="15" customHeight="1" x14ac:dyDescent="0.25">
      <c r="B24" s="42"/>
      <c r="C24" s="42"/>
      <c r="D24" s="42"/>
      <c r="E24" s="42"/>
      <c r="F24" s="42"/>
      <c r="G24" s="42"/>
      <c r="H24" s="42"/>
    </row>
    <row r="25" spans="1:14" ht="15" customHeight="1" x14ac:dyDescent="0.25">
      <c r="B25" s="42"/>
      <c r="C25" s="42"/>
      <c r="D25" s="42"/>
      <c r="E25" s="42"/>
      <c r="F25" s="42"/>
      <c r="G25" s="42"/>
      <c r="H25" s="42"/>
    </row>
    <row r="26" spans="1:14" ht="15" customHeight="1" x14ac:dyDescent="0.25">
      <c r="B26" s="42"/>
      <c r="C26" s="42"/>
      <c r="D26" s="42"/>
      <c r="E26" s="42"/>
      <c r="F26" s="42"/>
      <c r="G26" s="42"/>
      <c r="H26" s="42"/>
    </row>
    <row r="27" spans="1:14" ht="14.25" customHeight="1" x14ac:dyDescent="0.25">
      <c r="B27" s="42"/>
      <c r="C27" s="42"/>
      <c r="D27" s="42"/>
      <c r="E27" s="42"/>
      <c r="F27" s="42"/>
      <c r="G27" s="42"/>
      <c r="H27" s="42"/>
    </row>
    <row r="28" spans="1:14" ht="14.25" customHeight="1" x14ac:dyDescent="0.25">
      <c r="B28" s="42"/>
      <c r="C28" s="42"/>
      <c r="D28" s="42"/>
      <c r="E28" s="42"/>
      <c r="F28" s="42"/>
      <c r="G28" s="42"/>
      <c r="H28" s="42"/>
    </row>
    <row r="29" spans="1:14" s="41" customFormat="1" ht="14.25" customHeight="1" x14ac:dyDescent="0.25">
      <c r="B29" s="42"/>
      <c r="C29" s="42"/>
      <c r="D29" s="42"/>
      <c r="E29" s="42"/>
      <c r="F29" s="42"/>
      <c r="G29" s="42"/>
      <c r="H29" s="42"/>
    </row>
    <row r="31" spans="1:14" ht="15" x14ac:dyDescent="0.25">
      <c r="A31" s="1" t="s">
        <v>38</v>
      </c>
      <c r="B31" s="54" t="s">
        <v>50</v>
      </c>
      <c r="C31" s="3"/>
    </row>
    <row r="32" spans="1:14" ht="15.75" thickBot="1" x14ac:dyDescent="0.3">
      <c r="B32" s="2" t="s">
        <v>26</v>
      </c>
      <c r="C32" s="43">
        <v>2016</v>
      </c>
      <c r="D32" s="106"/>
      <c r="E32" s="106"/>
      <c r="F32" s="107"/>
      <c r="G32" s="39"/>
      <c r="H32" s="39"/>
      <c r="I32" s="39"/>
      <c r="J32" s="39"/>
      <c r="K32" s="39"/>
      <c r="N32" s="3" t="s">
        <v>30</v>
      </c>
    </row>
    <row r="33" spans="1:23" s="9" customFormat="1" ht="80.25" customHeight="1" thickBot="1" x14ac:dyDescent="0.3">
      <c r="B33" s="60" t="s">
        <v>44</v>
      </c>
      <c r="C33" s="83" t="s">
        <v>85</v>
      </c>
      <c r="D33" s="108" t="s">
        <v>95</v>
      </c>
      <c r="E33" s="109" t="s">
        <v>96</v>
      </c>
      <c r="F33" s="88" t="s">
        <v>155</v>
      </c>
      <c r="G33" s="32" t="s">
        <v>57</v>
      </c>
      <c r="H33" s="32" t="s">
        <v>23</v>
      </c>
      <c r="I33" s="32" t="s">
        <v>58</v>
      </c>
      <c r="J33" s="32" t="s">
        <v>86</v>
      </c>
      <c r="K33" s="89" t="s">
        <v>88</v>
      </c>
      <c r="N33" s="11"/>
      <c r="O33" s="139">
        <v>2016</v>
      </c>
      <c r="P33" s="139"/>
      <c r="Q33" s="139"/>
      <c r="R33" s="139">
        <v>2015</v>
      </c>
      <c r="S33" s="139"/>
      <c r="T33" s="139"/>
      <c r="U33" s="139">
        <v>2014</v>
      </c>
      <c r="V33" s="139"/>
      <c r="W33" s="139"/>
    </row>
    <row r="34" spans="1:23" s="9" customFormat="1" ht="45" x14ac:dyDescent="0.25">
      <c r="B34" s="12"/>
      <c r="C34" s="84" t="s">
        <v>45</v>
      </c>
      <c r="D34" s="84" t="s">
        <v>43</v>
      </c>
      <c r="E34" s="85" t="s">
        <v>61</v>
      </c>
      <c r="F34" s="85" t="s">
        <v>62</v>
      </c>
      <c r="G34" s="85" t="s">
        <v>63</v>
      </c>
      <c r="H34" s="86" t="s">
        <v>64</v>
      </c>
      <c r="I34" s="85" t="s">
        <v>65</v>
      </c>
      <c r="J34" s="86" t="s">
        <v>66</v>
      </c>
      <c r="K34" s="87" t="s">
        <v>67</v>
      </c>
      <c r="N34" s="21" t="s">
        <v>31</v>
      </c>
      <c r="O34" s="24" t="s">
        <v>27</v>
      </c>
      <c r="P34" s="24" t="s">
        <v>28</v>
      </c>
      <c r="Q34" s="24" t="s">
        <v>29</v>
      </c>
      <c r="R34" s="24" t="s">
        <v>27</v>
      </c>
      <c r="S34" s="24" t="s">
        <v>28</v>
      </c>
      <c r="T34" s="24" t="s">
        <v>29</v>
      </c>
      <c r="U34" s="24" t="s">
        <v>27</v>
      </c>
      <c r="V34" s="24" t="s">
        <v>28</v>
      </c>
      <c r="W34" s="24" t="s">
        <v>29</v>
      </c>
    </row>
    <row r="35" spans="1:23" x14ac:dyDescent="0.2">
      <c r="B35" s="13" t="s">
        <v>10</v>
      </c>
      <c r="C35" s="58">
        <v>3302405.19</v>
      </c>
      <c r="D35" s="58"/>
      <c r="E35" s="10"/>
      <c r="F35" s="61">
        <f>C35-D35+E35</f>
        <v>3302405.19</v>
      </c>
      <c r="G35" s="128">
        <f t="shared" ref="G35:G46" si="0">+O35</f>
        <v>8.4229999999999999E-2</v>
      </c>
      <c r="H35" s="16">
        <f>+F35*G35</f>
        <v>278161.58915369998</v>
      </c>
      <c r="I35" s="128">
        <f t="shared" ref="I35:I46" si="1">+Q35</f>
        <v>9.1789999999999997E-2</v>
      </c>
      <c r="J35" s="19">
        <f>+F35*I35</f>
        <v>303127.7723901</v>
      </c>
      <c r="K35" s="17">
        <f>J35-H35</f>
        <v>24966.183236400015</v>
      </c>
      <c r="N35" s="11" t="s">
        <v>10</v>
      </c>
      <c r="O35" s="22">
        <v>8.4229999999999999E-2</v>
      </c>
      <c r="P35" s="22">
        <v>9.214E-2</v>
      </c>
      <c r="Q35" s="22">
        <v>9.1789999999999997E-2</v>
      </c>
      <c r="R35" s="22">
        <v>5.5490000000000005E-2</v>
      </c>
      <c r="S35" s="22">
        <v>6.1609999999999998E-2</v>
      </c>
      <c r="T35" s="22">
        <v>5.0680000000000003E-2</v>
      </c>
      <c r="U35" s="22">
        <v>3.6260000000000001E-2</v>
      </c>
      <c r="V35" s="22">
        <v>1.806E-2</v>
      </c>
      <c r="W35" s="22">
        <v>1.261E-2</v>
      </c>
    </row>
    <row r="36" spans="1:23" x14ac:dyDescent="0.2">
      <c r="B36" s="13" t="s">
        <v>11</v>
      </c>
      <c r="C36" s="58">
        <v>3209644.65</v>
      </c>
      <c r="D36" s="58"/>
      <c r="E36" s="10"/>
      <c r="F36" s="61">
        <f t="shared" ref="F36:F46" si="2">C36-D36+E36</f>
        <v>3209644.65</v>
      </c>
      <c r="G36" s="128">
        <f t="shared" si="0"/>
        <v>0.10384</v>
      </c>
      <c r="H36" s="16">
        <f t="shared" ref="H36:H46" si="3">+F36*G36</f>
        <v>333289.50045599998</v>
      </c>
      <c r="I36" s="128">
        <f t="shared" si="1"/>
        <v>9.851E-2</v>
      </c>
      <c r="J36" s="19">
        <f t="shared" ref="J36:J46" si="4">+F36*I36</f>
        <v>316182.09447149996</v>
      </c>
      <c r="K36" s="17">
        <f t="shared" ref="K36:K46" si="5">J36-H36</f>
        <v>-17107.405984500016</v>
      </c>
      <c r="N36" s="11" t="s">
        <v>11</v>
      </c>
      <c r="O36" s="23">
        <v>0.10384</v>
      </c>
      <c r="P36" s="23">
        <v>9.6780000000000005E-2</v>
      </c>
      <c r="Q36" s="23">
        <v>9.851E-2</v>
      </c>
      <c r="R36" s="23">
        <v>6.9809999999999997E-2</v>
      </c>
      <c r="S36" s="23">
        <v>4.095E-2</v>
      </c>
      <c r="T36" s="23">
        <v>3.9609999999999999E-2</v>
      </c>
      <c r="U36" s="23">
        <v>2.231E-2</v>
      </c>
      <c r="V36" s="23">
        <v>1.1180000000000001E-2</v>
      </c>
      <c r="W36" s="23">
        <v>1.3300000000000001E-2</v>
      </c>
    </row>
    <row r="37" spans="1:23" x14ac:dyDescent="0.2">
      <c r="B37" s="13" t="s">
        <v>12</v>
      </c>
      <c r="C37" s="58">
        <v>3418920.45</v>
      </c>
      <c r="D37" s="58"/>
      <c r="E37" s="10"/>
      <c r="F37" s="61">
        <f t="shared" si="2"/>
        <v>3418920.45</v>
      </c>
      <c r="G37" s="128">
        <f t="shared" si="0"/>
        <v>9.0219999999999995E-2</v>
      </c>
      <c r="H37" s="16">
        <f t="shared" si="3"/>
        <v>308455.00299900002</v>
      </c>
      <c r="I37" s="128">
        <f t="shared" si="1"/>
        <v>0.1061</v>
      </c>
      <c r="J37" s="19">
        <f t="shared" si="4"/>
        <v>362747.459745</v>
      </c>
      <c r="K37" s="17">
        <f t="shared" si="5"/>
        <v>54292.456745999982</v>
      </c>
      <c r="N37" s="11" t="s">
        <v>12</v>
      </c>
      <c r="O37" s="23">
        <v>9.0219999999999995E-2</v>
      </c>
      <c r="P37" s="23">
        <v>0.10299</v>
      </c>
      <c r="Q37" s="23">
        <v>0.1061</v>
      </c>
      <c r="R37" s="23">
        <v>3.6040000000000003E-2</v>
      </c>
      <c r="S37" s="23">
        <v>5.74E-2</v>
      </c>
      <c r="T37" s="23">
        <v>6.2899999999999998E-2</v>
      </c>
      <c r="U37" s="23">
        <v>1.103E-2</v>
      </c>
      <c r="V37" s="23">
        <v>-8.0000000000000002E-3</v>
      </c>
      <c r="W37" s="23">
        <v>-2.7E-4</v>
      </c>
    </row>
    <row r="38" spans="1:23" x14ac:dyDescent="0.2">
      <c r="B38" s="13" t="s">
        <v>13</v>
      </c>
      <c r="C38" s="58">
        <v>3139258.09</v>
      </c>
      <c r="D38" s="58"/>
      <c r="E38" s="10"/>
      <c r="F38" s="61">
        <f t="shared" si="2"/>
        <v>3139258.09</v>
      </c>
      <c r="G38" s="128">
        <f t="shared" si="0"/>
        <v>0.12114999999999999</v>
      </c>
      <c r="H38" s="16">
        <f t="shared" si="3"/>
        <v>380321.11760349997</v>
      </c>
      <c r="I38" s="128">
        <f t="shared" si="1"/>
        <v>0.11132</v>
      </c>
      <c r="J38" s="19">
        <f t="shared" si="4"/>
        <v>349462.2105788</v>
      </c>
      <c r="K38" s="17">
        <f t="shared" si="5"/>
        <v>-30858.907024699962</v>
      </c>
      <c r="N38" s="11" t="s">
        <v>13</v>
      </c>
      <c r="O38" s="23">
        <v>0.12114999999999999</v>
      </c>
      <c r="P38" s="23">
        <v>0.11176999999999999</v>
      </c>
      <c r="Q38" s="23">
        <v>0.11132</v>
      </c>
      <c r="R38" s="23">
        <v>6.7049999999999998E-2</v>
      </c>
      <c r="S38" s="23">
        <v>9.2679999999999998E-2</v>
      </c>
      <c r="T38" s="23">
        <v>9.5590000000000008E-2</v>
      </c>
      <c r="U38" s="23">
        <v>-9.6500000000000006E-3</v>
      </c>
      <c r="V38" s="23">
        <v>5.4530000000000002E-2</v>
      </c>
      <c r="W38" s="23">
        <v>5.1979999999999998E-2</v>
      </c>
    </row>
    <row r="39" spans="1:23" x14ac:dyDescent="0.2">
      <c r="B39" s="13" t="s">
        <v>14</v>
      </c>
      <c r="C39" s="58">
        <v>3112019.33</v>
      </c>
      <c r="D39" s="58"/>
      <c r="E39" s="10"/>
      <c r="F39" s="61">
        <f t="shared" si="2"/>
        <v>3112019.33</v>
      </c>
      <c r="G39" s="128">
        <f t="shared" si="0"/>
        <v>0.10405</v>
      </c>
      <c r="H39" s="16">
        <f t="shared" si="3"/>
        <v>323805.6112865</v>
      </c>
      <c r="I39" s="128">
        <f t="shared" si="1"/>
        <v>0.10749</v>
      </c>
      <c r="J39" s="19">
        <f t="shared" si="4"/>
        <v>334510.95778170001</v>
      </c>
      <c r="K39" s="17">
        <f t="shared" si="5"/>
        <v>10705.346495200007</v>
      </c>
      <c r="N39" s="11" t="s">
        <v>14</v>
      </c>
      <c r="O39" s="23">
        <v>0.10405</v>
      </c>
      <c r="P39" s="23">
        <v>0.11493</v>
      </c>
      <c r="Q39" s="23">
        <v>0.10749</v>
      </c>
      <c r="R39" s="23">
        <v>9.4159999999999994E-2</v>
      </c>
      <c r="S39" s="23">
        <v>9.7299999999999998E-2</v>
      </c>
      <c r="T39" s="23">
        <v>9.6680000000000002E-2</v>
      </c>
      <c r="U39" s="23">
        <v>5.3560000000000003E-2</v>
      </c>
      <c r="V39" s="23">
        <v>7.3520000000000002E-2</v>
      </c>
      <c r="W39" s="23">
        <v>7.1959999999999996E-2</v>
      </c>
    </row>
    <row r="40" spans="1:23" x14ac:dyDescent="0.2">
      <c r="B40" s="13" t="s">
        <v>15</v>
      </c>
      <c r="C40" s="58">
        <v>3447514.94</v>
      </c>
      <c r="D40" s="58"/>
      <c r="E40" s="10"/>
      <c r="F40" s="61">
        <f t="shared" si="2"/>
        <v>3447514.94</v>
      </c>
      <c r="G40" s="128">
        <f t="shared" si="0"/>
        <v>0.11650000000000001</v>
      </c>
      <c r="H40" s="16">
        <f t="shared" si="3"/>
        <v>401635.49051000003</v>
      </c>
      <c r="I40" s="128">
        <f t="shared" si="1"/>
        <v>9.5449999999999993E-2</v>
      </c>
      <c r="J40" s="19">
        <f t="shared" si="4"/>
        <v>329065.30102299998</v>
      </c>
      <c r="K40" s="17">
        <f t="shared" si="5"/>
        <v>-72570.189487000054</v>
      </c>
      <c r="N40" s="11" t="s">
        <v>15</v>
      </c>
      <c r="O40" s="23">
        <v>0.11650000000000001</v>
      </c>
      <c r="P40" s="23">
        <v>9.3600000000000003E-2</v>
      </c>
      <c r="Q40" s="23">
        <v>9.5449999999999993E-2</v>
      </c>
      <c r="R40" s="23">
        <v>9.2280000000000001E-2</v>
      </c>
      <c r="S40" s="23">
        <v>9.7680000000000003E-2</v>
      </c>
      <c r="T40" s="23">
        <v>9.5400000000000013E-2</v>
      </c>
      <c r="U40" s="23">
        <v>7.1900000000000006E-2</v>
      </c>
      <c r="V40" s="23">
        <v>6.6640000000000005E-2</v>
      </c>
      <c r="W40" s="23">
        <v>6.0249999999999998E-2</v>
      </c>
    </row>
    <row r="41" spans="1:23" x14ac:dyDescent="0.2">
      <c r="B41" s="13" t="s">
        <v>16</v>
      </c>
      <c r="C41" s="10">
        <v>3520238.03</v>
      </c>
      <c r="D41" s="10"/>
      <c r="E41" s="20"/>
      <c r="F41" s="61">
        <f t="shared" si="2"/>
        <v>3520238.03</v>
      </c>
      <c r="G41" s="129">
        <f t="shared" si="0"/>
        <v>7.6670000000000002E-2</v>
      </c>
      <c r="H41" s="16">
        <f t="shared" si="3"/>
        <v>269896.6497601</v>
      </c>
      <c r="I41" s="129">
        <f t="shared" si="1"/>
        <v>8.3059999999999995E-2</v>
      </c>
      <c r="J41" s="19">
        <f t="shared" si="4"/>
        <v>292390.97077179997</v>
      </c>
      <c r="K41" s="17">
        <f t="shared" si="5"/>
        <v>22494.321011699969</v>
      </c>
      <c r="N41" s="11" t="s">
        <v>16</v>
      </c>
      <c r="O41" s="23">
        <v>7.6670000000000002E-2</v>
      </c>
      <c r="P41" s="23">
        <v>8.412E-2</v>
      </c>
      <c r="Q41" s="23">
        <v>8.3059999999999995E-2</v>
      </c>
      <c r="R41" s="23">
        <v>8.8880000000000001E-2</v>
      </c>
      <c r="S41" s="23">
        <v>8.4129999999999996E-2</v>
      </c>
      <c r="T41" s="23">
        <v>7.8829999999999997E-2</v>
      </c>
      <c r="U41" s="23">
        <v>5.9760000000000001E-2</v>
      </c>
      <c r="V41" s="23">
        <v>5.7529999999999998E-2</v>
      </c>
      <c r="W41" s="23">
        <v>6.2560000000000004E-2</v>
      </c>
    </row>
    <row r="42" spans="1:23" x14ac:dyDescent="0.2">
      <c r="B42" s="13" t="s">
        <v>17</v>
      </c>
      <c r="C42" s="10">
        <v>3711415.22</v>
      </c>
      <c r="D42" s="10"/>
      <c r="E42" s="20"/>
      <c r="F42" s="61">
        <f t="shared" si="2"/>
        <v>3711415.22</v>
      </c>
      <c r="G42" s="129">
        <f t="shared" si="0"/>
        <v>8.5690000000000002E-2</v>
      </c>
      <c r="H42" s="16">
        <f t="shared" si="3"/>
        <v>318031.17020180001</v>
      </c>
      <c r="I42" s="129">
        <f t="shared" si="1"/>
        <v>7.1029999999999996E-2</v>
      </c>
      <c r="J42" s="19">
        <f t="shared" si="4"/>
        <v>263621.82307659998</v>
      </c>
      <c r="K42" s="17">
        <f t="shared" si="5"/>
        <v>-54409.347125200031</v>
      </c>
      <c r="N42" s="11" t="s">
        <v>17</v>
      </c>
      <c r="O42" s="23">
        <v>8.5690000000000002E-2</v>
      </c>
      <c r="P42" s="23">
        <v>7.0499999999999993E-2</v>
      </c>
      <c r="Q42" s="23">
        <v>7.1029999999999996E-2</v>
      </c>
      <c r="R42" s="23">
        <v>8.8050000000000003E-2</v>
      </c>
      <c r="S42" s="23">
        <v>7.3550000000000004E-2</v>
      </c>
      <c r="T42" s="23">
        <v>8.0099999999999991E-2</v>
      </c>
      <c r="U42" s="23">
        <v>6.1079999999999995E-2</v>
      </c>
      <c r="V42" s="23">
        <v>6.8970000000000004E-2</v>
      </c>
      <c r="W42" s="23">
        <v>6.7610000000000003E-2</v>
      </c>
    </row>
    <row r="43" spans="1:23" x14ac:dyDescent="0.2">
      <c r="B43" s="13" t="s">
        <v>18</v>
      </c>
      <c r="C43" s="10">
        <v>3362419.89</v>
      </c>
      <c r="D43" s="10"/>
      <c r="E43" s="20"/>
      <c r="F43" s="61">
        <f t="shared" si="2"/>
        <v>3362419.89</v>
      </c>
      <c r="G43" s="129">
        <f t="shared" si="0"/>
        <v>7.0599999999999996E-2</v>
      </c>
      <c r="H43" s="16">
        <f t="shared" si="3"/>
        <v>237386.84423399999</v>
      </c>
      <c r="I43" s="129">
        <f t="shared" si="1"/>
        <v>9.5310000000000006E-2</v>
      </c>
      <c r="J43" s="19">
        <f t="shared" si="4"/>
        <v>320472.23971590004</v>
      </c>
      <c r="K43" s="17">
        <f t="shared" si="5"/>
        <v>83085.39548190005</v>
      </c>
      <c r="N43" s="11" t="s">
        <v>18</v>
      </c>
      <c r="O43" s="23">
        <v>7.0599999999999996E-2</v>
      </c>
      <c r="P43" s="23">
        <v>9.1480000000000006E-2</v>
      </c>
      <c r="Q43" s="23">
        <v>9.5310000000000006E-2</v>
      </c>
      <c r="R43" s="23">
        <v>8.270000000000001E-2</v>
      </c>
      <c r="S43" s="23">
        <v>7.1910000000000002E-2</v>
      </c>
      <c r="T43" s="23">
        <v>6.7030000000000006E-2</v>
      </c>
      <c r="U43" s="23">
        <v>8.0489999999999992E-2</v>
      </c>
      <c r="V43" s="23">
        <v>8.072E-2</v>
      </c>
      <c r="W43" s="23">
        <v>7.9629999999999992E-2</v>
      </c>
    </row>
    <row r="44" spans="1:23" x14ac:dyDescent="0.2">
      <c r="B44" s="13" t="s">
        <v>19</v>
      </c>
      <c r="C44" s="10">
        <v>3311471.47</v>
      </c>
      <c r="D44" s="10"/>
      <c r="E44" s="20"/>
      <c r="F44" s="61">
        <f t="shared" si="2"/>
        <v>3311471.47</v>
      </c>
      <c r="G44" s="129">
        <f t="shared" si="0"/>
        <v>9.7199999999999995E-2</v>
      </c>
      <c r="H44" s="16">
        <f t="shared" si="3"/>
        <v>321875.02688399999</v>
      </c>
      <c r="I44" s="129">
        <f t="shared" si="1"/>
        <v>0.11226</v>
      </c>
      <c r="J44" s="19">
        <f t="shared" si="4"/>
        <v>371745.78722220002</v>
      </c>
      <c r="K44" s="17">
        <f t="shared" si="5"/>
        <v>49870.760338200023</v>
      </c>
      <c r="N44" s="11" t="s">
        <v>19</v>
      </c>
      <c r="O44" s="23">
        <v>9.7199999999999995E-2</v>
      </c>
      <c r="P44" s="23">
        <v>0.1178</v>
      </c>
      <c r="Q44" s="23">
        <v>0.11226</v>
      </c>
      <c r="R44" s="23">
        <v>6.3710000000000003E-2</v>
      </c>
      <c r="S44" s="23">
        <v>7.1929999999999994E-2</v>
      </c>
      <c r="T44" s="23">
        <v>7.5439999999999993E-2</v>
      </c>
      <c r="U44" s="23">
        <v>7.492E-2</v>
      </c>
      <c r="V44" s="23">
        <v>0.10135</v>
      </c>
      <c r="W44" s="23">
        <v>0.10014000000000001</v>
      </c>
    </row>
    <row r="45" spans="1:23" x14ac:dyDescent="0.2">
      <c r="B45" s="13" t="s">
        <v>20</v>
      </c>
      <c r="C45" s="10">
        <v>3157379.27</v>
      </c>
      <c r="D45" s="10"/>
      <c r="E45" s="20"/>
      <c r="F45" s="61">
        <f t="shared" si="2"/>
        <v>3157379.27</v>
      </c>
      <c r="G45" s="129">
        <f t="shared" si="0"/>
        <v>0.12271</v>
      </c>
      <c r="H45" s="16">
        <f t="shared" si="3"/>
        <v>387442.01022170001</v>
      </c>
      <c r="I45" s="129">
        <f t="shared" si="1"/>
        <v>0.11108999999999999</v>
      </c>
      <c r="J45" s="19">
        <f t="shared" si="4"/>
        <v>350753.26310429996</v>
      </c>
      <c r="K45" s="17">
        <f t="shared" si="5"/>
        <v>-36688.747117400053</v>
      </c>
      <c r="N45" s="11" t="s">
        <v>20</v>
      </c>
      <c r="O45" s="23">
        <v>0.12271</v>
      </c>
      <c r="P45" s="23">
        <v>0.115</v>
      </c>
      <c r="Q45" s="23">
        <v>0.11108999999999999</v>
      </c>
      <c r="R45" s="23">
        <v>7.6230000000000006E-2</v>
      </c>
      <c r="S45" s="23">
        <v>0.12447999999999999</v>
      </c>
      <c r="T45" s="23">
        <v>0.11320000000000001</v>
      </c>
      <c r="U45" s="23">
        <v>9.9010000000000001E-2</v>
      </c>
      <c r="V45" s="23">
        <v>8.5040000000000004E-2</v>
      </c>
      <c r="W45" s="23">
        <v>8.231999999999999E-2</v>
      </c>
    </row>
    <row r="46" spans="1:23" x14ac:dyDescent="0.2">
      <c r="B46" s="13" t="s">
        <v>21</v>
      </c>
      <c r="C46" s="59">
        <v>3220069.62</v>
      </c>
      <c r="D46" s="59"/>
      <c r="E46" s="20"/>
      <c r="F46" s="61">
        <f t="shared" si="2"/>
        <v>3220069.62</v>
      </c>
      <c r="G46" s="129">
        <f t="shared" si="0"/>
        <v>0.10594000000000001</v>
      </c>
      <c r="H46" s="16">
        <f t="shared" si="3"/>
        <v>341134.17554280005</v>
      </c>
      <c r="I46" s="129">
        <f t="shared" si="1"/>
        <v>8.7080000000000005E-2</v>
      </c>
      <c r="J46" s="19">
        <f t="shared" si="4"/>
        <v>280403.66250960005</v>
      </c>
      <c r="K46" s="17">
        <f t="shared" si="5"/>
        <v>-60730.513033199997</v>
      </c>
      <c r="N46" s="33" t="s">
        <v>21</v>
      </c>
      <c r="O46" s="34">
        <v>0.10594000000000001</v>
      </c>
      <c r="P46" s="34">
        <v>7.8719999999999998E-2</v>
      </c>
      <c r="Q46" s="34">
        <v>8.7080000000000005E-2</v>
      </c>
      <c r="R46" s="34">
        <v>0.11462</v>
      </c>
      <c r="S46" s="34">
        <v>8.8090000000000002E-2</v>
      </c>
      <c r="T46" s="34">
        <v>9.4709999999999989E-2</v>
      </c>
      <c r="U46" s="34">
        <v>7.3180000000000009E-2</v>
      </c>
      <c r="V46" s="34">
        <v>5.7889999999999997E-2</v>
      </c>
      <c r="W46" s="34">
        <v>7.4439999999999992E-2</v>
      </c>
    </row>
    <row r="47" spans="1:23" ht="15.75" thickBot="1" x14ac:dyDescent="0.3">
      <c r="B47" s="93" t="s">
        <v>90</v>
      </c>
      <c r="C47" s="44">
        <f>SUM(C35:C46)</f>
        <v>39912756.149999999</v>
      </c>
      <c r="D47" s="44">
        <f>SUM(D35:D46)</f>
        <v>0</v>
      </c>
      <c r="E47" s="44">
        <f>SUM(E35:E46)</f>
        <v>0</v>
      </c>
      <c r="F47" s="131">
        <f>SUM(F35:F46)</f>
        <v>39912756.149999999</v>
      </c>
      <c r="G47" s="44"/>
      <c r="H47" s="45">
        <f>SUM(H35:H46)</f>
        <v>3901434.1888530999</v>
      </c>
      <c r="I47" s="44"/>
      <c r="J47" s="45">
        <f>SUM(J35:J46)</f>
        <v>3874483.5423905007</v>
      </c>
      <c r="K47" s="46">
        <f>SUM(K35:K46)</f>
        <v>-26950.646462600067</v>
      </c>
      <c r="N47" s="37"/>
      <c r="O47" s="38"/>
      <c r="P47" s="38"/>
      <c r="Q47" s="38"/>
      <c r="R47" s="38"/>
      <c r="S47" s="38"/>
      <c r="T47" s="38"/>
      <c r="U47" s="38"/>
      <c r="V47" s="38"/>
      <c r="W47" s="38"/>
    </row>
    <row r="48" spans="1:23" x14ac:dyDescent="0.2">
      <c r="A48" s="1" t="s">
        <v>40</v>
      </c>
      <c r="G48" s="4"/>
      <c r="H48" s="4"/>
      <c r="I48" s="4"/>
      <c r="J48" s="92" t="s">
        <v>144</v>
      </c>
      <c r="K48" s="30">
        <v>-86404</v>
      </c>
      <c r="N48" s="35"/>
      <c r="O48" s="36"/>
      <c r="P48" s="36"/>
      <c r="Q48" s="36"/>
      <c r="R48" s="36"/>
      <c r="S48" s="36"/>
      <c r="T48" s="36"/>
      <c r="U48" s="36"/>
      <c r="V48" s="36"/>
      <c r="W48" s="36"/>
    </row>
    <row r="49" spans="1:24" ht="15" thickBot="1" x14ac:dyDescent="0.25">
      <c r="G49" s="4"/>
      <c r="H49" s="4"/>
      <c r="I49" s="4"/>
      <c r="J49" s="92" t="s">
        <v>89</v>
      </c>
      <c r="K49" s="18">
        <f>K48-K47</f>
        <v>-59453.353537399933</v>
      </c>
      <c r="N49" s="35"/>
      <c r="O49" s="36"/>
      <c r="P49" s="36"/>
      <c r="Q49" s="36"/>
      <c r="R49" s="36"/>
      <c r="S49" s="36"/>
      <c r="T49" s="36"/>
      <c r="U49" s="36"/>
      <c r="V49" s="36"/>
      <c r="W49" s="36"/>
    </row>
    <row r="50" spans="1:24" ht="15" thickTop="1" x14ac:dyDescent="0.2">
      <c r="I50" s="67"/>
      <c r="J50" s="68"/>
      <c r="K50" s="90"/>
      <c r="N50" s="35"/>
      <c r="O50" s="36"/>
      <c r="P50" s="36"/>
      <c r="Q50" s="36"/>
      <c r="R50" s="36"/>
      <c r="S50" s="36"/>
      <c r="T50" s="36"/>
      <c r="U50" s="36"/>
      <c r="V50" s="36"/>
      <c r="W50" s="36"/>
    </row>
    <row r="51" spans="1:24" x14ac:dyDescent="0.2">
      <c r="I51" s="67"/>
      <c r="J51" s="68"/>
      <c r="K51" s="91"/>
      <c r="N51" s="35"/>
      <c r="O51" s="36"/>
      <c r="P51" s="36"/>
      <c r="Q51" s="36"/>
      <c r="R51" s="36"/>
      <c r="S51" s="36"/>
      <c r="T51" s="36"/>
      <c r="U51" s="36"/>
      <c r="V51" s="36"/>
      <c r="W51" s="36"/>
    </row>
    <row r="52" spans="1:24" x14ac:dyDescent="0.2">
      <c r="N52" s="35"/>
      <c r="O52" s="36"/>
      <c r="P52" s="36"/>
      <c r="Q52" s="36"/>
      <c r="R52" s="36"/>
      <c r="S52" s="36"/>
      <c r="T52" s="36"/>
      <c r="U52" s="36"/>
      <c r="V52" s="36"/>
      <c r="W52" s="36"/>
    </row>
    <row r="53" spans="1:24" x14ac:dyDescent="0.2">
      <c r="N53" s="35"/>
      <c r="O53" s="36"/>
      <c r="P53" s="36"/>
      <c r="Q53" s="36"/>
      <c r="R53" s="36"/>
      <c r="S53" s="36"/>
      <c r="T53" s="36"/>
      <c r="U53" s="36"/>
      <c r="V53" s="36"/>
      <c r="W53" s="36"/>
    </row>
    <row r="54" spans="1:24" ht="15" x14ac:dyDescent="0.25">
      <c r="A54" s="1" t="s">
        <v>41</v>
      </c>
      <c r="B54" s="54" t="s">
        <v>55</v>
      </c>
      <c r="C54" s="2"/>
      <c r="N54" s="35"/>
      <c r="O54" s="36"/>
      <c r="P54" s="36"/>
      <c r="Q54" s="36"/>
      <c r="R54" s="36"/>
      <c r="S54" s="36"/>
      <c r="T54" s="36"/>
      <c r="U54" s="36"/>
      <c r="V54" s="36"/>
      <c r="W54" s="36"/>
    </row>
    <row r="55" spans="1:24" ht="15" x14ac:dyDescent="0.25">
      <c r="B55" s="3"/>
      <c r="C55" s="2"/>
      <c r="N55" s="35"/>
      <c r="O55" s="35"/>
      <c r="P55" s="35"/>
      <c r="Q55" s="35"/>
      <c r="R55" s="35"/>
      <c r="S55" s="35"/>
      <c r="T55" s="35"/>
      <c r="U55" s="35"/>
      <c r="V55" s="35"/>
      <c r="W55" s="35"/>
    </row>
    <row r="56" spans="1:24" ht="45" x14ac:dyDescent="0.25">
      <c r="A56" s="11"/>
      <c r="B56" s="14" t="s">
        <v>52</v>
      </c>
      <c r="C56" s="56" t="s">
        <v>75</v>
      </c>
      <c r="D56" s="56" t="s">
        <v>137</v>
      </c>
      <c r="E56" s="144" t="s">
        <v>51</v>
      </c>
      <c r="F56" s="144"/>
      <c r="G56" s="144"/>
      <c r="H56" s="144"/>
      <c r="I56" s="144"/>
      <c r="O56" s="35"/>
      <c r="P56" s="35"/>
      <c r="Q56" s="35"/>
      <c r="R56" s="35"/>
      <c r="S56" s="35"/>
      <c r="T56" s="35"/>
      <c r="U56" s="35"/>
      <c r="V56" s="35"/>
      <c r="W56" s="35"/>
      <c r="X56" s="35"/>
    </row>
    <row r="57" spans="1:24" ht="28.5" x14ac:dyDescent="0.2">
      <c r="A57" s="94" t="s">
        <v>59</v>
      </c>
      <c r="B57" s="57" t="s">
        <v>70</v>
      </c>
      <c r="C57" s="10" t="s">
        <v>160</v>
      </c>
      <c r="D57" s="10"/>
      <c r="E57" s="145"/>
      <c r="F57" s="145"/>
      <c r="G57" s="145"/>
      <c r="H57" s="145"/>
      <c r="I57" s="145"/>
      <c r="O57" s="35"/>
      <c r="P57" s="35"/>
      <c r="Q57" s="35"/>
      <c r="R57" s="35"/>
      <c r="S57" s="35"/>
      <c r="T57" s="35"/>
      <c r="U57" s="35"/>
      <c r="V57" s="35"/>
      <c r="W57" s="35"/>
      <c r="X57" s="35"/>
    </row>
    <row r="58" spans="1:24" ht="28.5" x14ac:dyDescent="0.2">
      <c r="A58" s="94" t="s">
        <v>60</v>
      </c>
      <c r="B58" s="57" t="s">
        <v>91</v>
      </c>
      <c r="C58" s="69" t="s">
        <v>161</v>
      </c>
      <c r="D58" s="130">
        <v>12848</v>
      </c>
      <c r="E58" s="146" t="s">
        <v>164</v>
      </c>
      <c r="F58" s="147"/>
      <c r="G58" s="147"/>
      <c r="H58" s="147"/>
      <c r="I58" s="148"/>
      <c r="J58" s="106"/>
      <c r="K58" s="106"/>
      <c r="L58" s="106"/>
      <c r="M58" s="106"/>
      <c r="N58" s="106"/>
      <c r="O58" s="106"/>
      <c r="P58" s="106"/>
      <c r="Q58" s="106"/>
    </row>
    <row r="59" spans="1:24" ht="28.5" x14ac:dyDescent="0.2">
      <c r="A59" s="94" t="s">
        <v>73</v>
      </c>
      <c r="B59" s="57" t="s">
        <v>72</v>
      </c>
      <c r="C59" s="10" t="s">
        <v>160</v>
      </c>
      <c r="D59" s="130"/>
      <c r="E59" s="145"/>
      <c r="F59" s="145"/>
      <c r="G59" s="145"/>
      <c r="H59" s="145"/>
      <c r="I59" s="145"/>
      <c r="J59" s="106"/>
      <c r="K59" s="106"/>
      <c r="L59" s="106"/>
      <c r="M59" s="106"/>
      <c r="N59" s="106"/>
      <c r="O59" s="106"/>
      <c r="P59" s="106"/>
      <c r="Q59" s="106"/>
    </row>
    <row r="60" spans="1:24" ht="28.5" x14ac:dyDescent="0.2">
      <c r="A60" s="94" t="s">
        <v>74</v>
      </c>
      <c r="B60" s="57" t="s">
        <v>71</v>
      </c>
      <c r="C60" s="69" t="s">
        <v>160</v>
      </c>
      <c r="D60" s="130"/>
      <c r="E60" s="146"/>
      <c r="F60" s="147"/>
      <c r="G60" s="147"/>
      <c r="H60" s="147"/>
      <c r="I60" s="148"/>
      <c r="J60" s="106"/>
      <c r="K60" s="106"/>
      <c r="L60" s="106"/>
      <c r="M60" s="106"/>
      <c r="N60" s="106"/>
      <c r="O60" s="106"/>
      <c r="P60" s="106"/>
      <c r="Q60" s="106"/>
    </row>
    <row r="61" spans="1:24" ht="28.5" x14ac:dyDescent="0.2">
      <c r="A61" s="94" t="s">
        <v>78</v>
      </c>
      <c r="B61" s="57" t="s">
        <v>80</v>
      </c>
      <c r="C61" s="10" t="s">
        <v>160</v>
      </c>
      <c r="D61" s="130"/>
      <c r="E61" s="145"/>
      <c r="F61" s="145"/>
      <c r="G61" s="145"/>
      <c r="H61" s="145"/>
      <c r="I61" s="145"/>
      <c r="J61" s="106"/>
      <c r="K61" s="106"/>
      <c r="L61" s="106"/>
      <c r="M61" s="106"/>
      <c r="N61" s="106"/>
      <c r="O61" s="106"/>
      <c r="P61" s="106"/>
      <c r="Q61" s="106"/>
    </row>
    <row r="62" spans="1:24" ht="28.5" x14ac:dyDescent="0.2">
      <c r="A62" s="94" t="s">
        <v>79</v>
      </c>
      <c r="B62" s="57" t="s">
        <v>81</v>
      </c>
      <c r="C62" s="10"/>
      <c r="D62" s="130">
        <v>1588</v>
      </c>
      <c r="E62" s="146"/>
      <c r="F62" s="147"/>
      <c r="G62" s="147"/>
      <c r="H62" s="147"/>
      <c r="I62" s="148"/>
      <c r="J62" s="106"/>
      <c r="K62" s="106"/>
      <c r="L62" s="106"/>
      <c r="M62" s="106"/>
      <c r="N62" s="106"/>
      <c r="O62" s="106"/>
      <c r="P62" s="106"/>
      <c r="Q62" s="106"/>
    </row>
    <row r="63" spans="1:24" x14ac:dyDescent="0.2">
      <c r="A63" s="94">
        <v>4</v>
      </c>
      <c r="B63" s="57" t="s">
        <v>77</v>
      </c>
      <c r="C63" s="10"/>
      <c r="D63" s="130"/>
      <c r="E63" s="145"/>
      <c r="F63" s="145"/>
      <c r="G63" s="145"/>
      <c r="H63" s="145"/>
      <c r="I63" s="145"/>
      <c r="J63" s="106"/>
      <c r="K63" s="106"/>
      <c r="L63" s="106"/>
      <c r="M63" s="106"/>
      <c r="N63" s="106"/>
      <c r="O63" s="106"/>
      <c r="P63" s="106"/>
      <c r="Q63" s="106"/>
    </row>
    <row r="64" spans="1:24" ht="42.75" x14ac:dyDescent="0.2">
      <c r="A64" s="94">
        <v>5</v>
      </c>
      <c r="B64" s="57" t="s">
        <v>93</v>
      </c>
      <c r="C64" s="10"/>
      <c r="D64" s="130"/>
      <c r="E64" s="145"/>
      <c r="F64" s="145"/>
      <c r="G64" s="145"/>
      <c r="H64" s="145"/>
      <c r="I64" s="145"/>
      <c r="J64" s="106"/>
      <c r="K64" s="106"/>
      <c r="L64" s="106"/>
      <c r="M64" s="106"/>
      <c r="N64" s="106"/>
      <c r="O64" s="106"/>
      <c r="P64" s="106"/>
      <c r="Q64" s="106"/>
    </row>
    <row r="65" spans="1:19" x14ac:dyDescent="0.2">
      <c r="A65" s="64">
        <v>6</v>
      </c>
      <c r="B65" s="55"/>
      <c r="C65" s="10"/>
      <c r="D65" s="130"/>
      <c r="E65" s="145"/>
      <c r="F65" s="145"/>
      <c r="G65" s="145"/>
      <c r="H65" s="145"/>
      <c r="I65" s="145"/>
    </row>
    <row r="66" spans="1:19" x14ac:dyDescent="0.2">
      <c r="A66" s="64">
        <v>7</v>
      </c>
      <c r="B66" s="53" t="s">
        <v>159</v>
      </c>
      <c r="C66" s="10"/>
      <c r="D66" s="130">
        <v>-365967</v>
      </c>
      <c r="E66" s="145" t="s">
        <v>163</v>
      </c>
      <c r="F66" s="145"/>
      <c r="G66" s="145"/>
      <c r="H66" s="145"/>
      <c r="I66" s="145"/>
    </row>
    <row r="67" spans="1:19" ht="28.5" customHeight="1" x14ac:dyDescent="0.2">
      <c r="A67" s="64">
        <v>8</v>
      </c>
      <c r="B67" s="53" t="s">
        <v>162</v>
      </c>
      <c r="C67" s="10"/>
      <c r="D67" s="130">
        <v>200375</v>
      </c>
      <c r="E67" s="145"/>
      <c r="F67" s="145"/>
      <c r="G67" s="145"/>
      <c r="H67" s="145"/>
      <c r="I67" s="145"/>
    </row>
    <row r="68" spans="1:19" ht="28.5" x14ac:dyDescent="0.2">
      <c r="A68" s="64">
        <v>9</v>
      </c>
      <c r="B68" s="53" t="s">
        <v>167</v>
      </c>
      <c r="C68" s="10"/>
      <c r="D68" s="130">
        <v>21830.13</v>
      </c>
      <c r="E68" s="146"/>
      <c r="F68" s="147"/>
      <c r="G68" s="147"/>
      <c r="H68" s="147"/>
      <c r="I68" s="148"/>
    </row>
    <row r="69" spans="1:19" x14ac:dyDescent="0.2">
      <c r="A69" s="64">
        <v>10</v>
      </c>
      <c r="B69" s="53" t="s">
        <v>165</v>
      </c>
      <c r="C69" s="10"/>
      <c r="D69" s="130">
        <v>67588</v>
      </c>
      <c r="E69" s="145" t="s">
        <v>170</v>
      </c>
      <c r="F69" s="145"/>
      <c r="G69" s="145"/>
      <c r="H69" s="145"/>
      <c r="I69" s="145"/>
    </row>
    <row r="70" spans="1:19" ht="15" x14ac:dyDescent="0.25">
      <c r="B70" s="2" t="s">
        <v>25</v>
      </c>
      <c r="C70" s="2"/>
      <c r="D70" s="31">
        <f>SUM(D57:D69)</f>
        <v>-61737.869999999995</v>
      </c>
      <c r="E70" s="31"/>
      <c r="F70" s="31"/>
      <c r="G70" s="31"/>
      <c r="H70" s="31"/>
    </row>
    <row r="71" spans="1:19" ht="15" x14ac:dyDescent="0.25">
      <c r="B71" s="95" t="s">
        <v>76</v>
      </c>
      <c r="C71" s="95"/>
      <c r="D71" s="31">
        <f>K49</f>
        <v>-59453.353537399933</v>
      </c>
      <c r="E71" s="31"/>
      <c r="F71" s="31"/>
      <c r="G71" s="31"/>
      <c r="H71" s="31"/>
    </row>
    <row r="72" spans="1:19" ht="15" x14ac:dyDescent="0.25">
      <c r="B72" s="95" t="s">
        <v>24</v>
      </c>
      <c r="C72" s="95"/>
      <c r="D72" s="70">
        <f>D71-D70</f>
        <v>2284.5164626000624</v>
      </c>
    </row>
    <row r="73" spans="1:19" ht="30.75" thickBot="1" x14ac:dyDescent="0.3">
      <c r="B73" s="96" t="s">
        <v>82</v>
      </c>
      <c r="C73" s="96"/>
      <c r="D73" s="78">
        <f>IF(ISERROR(D72/J47),0,D72/J47)</f>
        <v>5.8963122119510885E-4</v>
      </c>
      <c r="G73" s="106"/>
      <c r="H73" s="41"/>
      <c r="I73" s="41"/>
      <c r="J73" s="41"/>
      <c r="K73" s="41"/>
      <c r="L73" s="41"/>
    </row>
    <row r="74" spans="1:19" ht="15.75" thickTop="1" x14ac:dyDescent="0.25">
      <c r="B74" s="2"/>
      <c r="C74" s="66"/>
      <c r="D74" s="73"/>
      <c r="G74" s="106"/>
    </row>
    <row r="75" spans="1:19" ht="15" x14ac:dyDescent="0.25">
      <c r="B75" s="2"/>
      <c r="C75" s="66"/>
      <c r="D75" s="40"/>
    </row>
    <row r="76" spans="1:19" ht="15" x14ac:dyDescent="0.25">
      <c r="A76" s="1" t="s">
        <v>84</v>
      </c>
      <c r="B76" s="97" t="s">
        <v>48</v>
      </c>
      <c r="C76" s="72"/>
      <c r="D76" s="73"/>
    </row>
    <row r="77" spans="1:19" ht="15" x14ac:dyDescent="0.25">
      <c r="B77" s="71"/>
      <c r="C77" s="72"/>
      <c r="D77" s="73"/>
    </row>
    <row r="78" spans="1:19" ht="60" x14ac:dyDescent="0.25">
      <c r="B78" s="79" t="s">
        <v>26</v>
      </c>
      <c r="C78" s="56" t="s">
        <v>150</v>
      </c>
      <c r="D78" s="98" t="s">
        <v>151</v>
      </c>
      <c r="E78" s="56" t="s">
        <v>152</v>
      </c>
      <c r="F78" s="56" t="s">
        <v>154</v>
      </c>
      <c r="G78" s="56" t="s">
        <v>24</v>
      </c>
      <c r="H78" s="100" t="s">
        <v>153</v>
      </c>
      <c r="I78" s="56" t="s">
        <v>82</v>
      </c>
      <c r="J78" s="106"/>
      <c r="K78" s="106"/>
      <c r="L78" s="41"/>
      <c r="M78" s="41"/>
      <c r="N78" s="41"/>
      <c r="O78" s="41"/>
      <c r="P78" s="41"/>
      <c r="Q78" s="41"/>
      <c r="R78" s="41"/>
      <c r="S78" s="41"/>
    </row>
    <row r="79" spans="1:19" ht="15" x14ac:dyDescent="0.25">
      <c r="B79" s="74">
        <v>2016</v>
      </c>
      <c r="C79" s="76">
        <f>+K47</f>
        <v>-26950.646462600067</v>
      </c>
      <c r="D79" s="76">
        <f>+K48</f>
        <v>-86404</v>
      </c>
      <c r="E79" s="77">
        <f>+K49</f>
        <v>-59453.353537399933</v>
      </c>
      <c r="F79" s="77">
        <f>+D70</f>
        <v>-61737.869999999995</v>
      </c>
      <c r="G79" s="61">
        <f>E79-F79</f>
        <v>2284.5164626000624</v>
      </c>
      <c r="H79" s="77">
        <f>+J47</f>
        <v>3874483.5423905007</v>
      </c>
      <c r="I79" s="124">
        <f>IF(ISERROR(G79/H79),0,G79/H79)</f>
        <v>5.8963122119510885E-4</v>
      </c>
      <c r="J79" s="106"/>
      <c r="K79" s="106"/>
      <c r="L79" s="41"/>
      <c r="M79" s="41"/>
      <c r="N79" s="41"/>
      <c r="O79" s="41"/>
      <c r="P79" s="41"/>
      <c r="Q79" s="41"/>
      <c r="R79" s="41"/>
      <c r="S79" s="41"/>
    </row>
    <row r="80" spans="1:19" ht="15" x14ac:dyDescent="0.25">
      <c r="B80" s="74">
        <v>2015</v>
      </c>
      <c r="C80" s="76">
        <f>+'GA Analysis 2015'!K47</f>
        <v>58453.798019999973</v>
      </c>
      <c r="D80" s="76">
        <f>+'GA Analysis 2015'!K48</f>
        <v>252494</v>
      </c>
      <c r="E80" s="77">
        <f>+'GA Analysis 2015'!K49</f>
        <v>194040.20198000001</v>
      </c>
      <c r="F80" s="77">
        <f>+'GA Analysis 2015'!D70</f>
        <v>192349</v>
      </c>
      <c r="G80" s="61">
        <f t="shared" ref="G80:G82" si="6">E80-F80</f>
        <v>1691.2019800000126</v>
      </c>
      <c r="H80" s="77">
        <f>+'GA Analysis 2015'!J47</f>
        <v>3070860.7030600002</v>
      </c>
      <c r="I80" s="124">
        <f>IF(ISERROR(G80/H80),0,G80/H80)</f>
        <v>5.5072572269878337E-4</v>
      </c>
      <c r="J80" s="106"/>
      <c r="K80" s="106"/>
      <c r="L80" s="41"/>
      <c r="M80" s="41"/>
      <c r="N80" s="41"/>
      <c r="O80" s="41"/>
      <c r="P80" s="41"/>
      <c r="Q80" s="41"/>
      <c r="R80" s="41"/>
      <c r="S80" s="41"/>
    </row>
    <row r="81" spans="2:19" ht="15" x14ac:dyDescent="0.25">
      <c r="B81" s="74"/>
      <c r="C81" s="76"/>
      <c r="D81" s="76"/>
      <c r="E81" s="77"/>
      <c r="F81" s="77"/>
      <c r="G81" s="61">
        <f t="shared" si="6"/>
        <v>0</v>
      </c>
      <c r="H81" s="77"/>
      <c r="I81" s="124">
        <f>IF(ISERROR(G81/H81),0,G81/H81)</f>
        <v>0</v>
      </c>
      <c r="J81" s="106"/>
      <c r="K81" s="106"/>
      <c r="L81" s="41"/>
      <c r="M81" s="41"/>
      <c r="N81" s="41"/>
      <c r="O81" s="41"/>
      <c r="P81" s="41"/>
      <c r="Q81" s="41"/>
      <c r="R81" s="41"/>
      <c r="S81" s="41"/>
    </row>
    <row r="82" spans="2:19" ht="15" thickBot="1" x14ac:dyDescent="0.25">
      <c r="B82" s="75"/>
      <c r="C82" s="101"/>
      <c r="D82" s="101"/>
      <c r="E82" s="102"/>
      <c r="F82" s="102"/>
      <c r="G82" s="103">
        <f t="shared" si="6"/>
        <v>0</v>
      </c>
      <c r="H82" s="102"/>
      <c r="I82" s="125">
        <f>IF(ISERROR(G82/H82),0,G82/H82)</f>
        <v>0</v>
      </c>
      <c r="J82" s="106"/>
      <c r="K82" s="106"/>
      <c r="L82" s="41"/>
      <c r="M82" s="41"/>
      <c r="N82" s="41"/>
      <c r="O82" s="41"/>
      <c r="P82" s="41"/>
      <c r="Q82" s="41"/>
      <c r="R82" s="41"/>
      <c r="S82" s="41"/>
    </row>
    <row r="83" spans="2:19" ht="15.75" thickBot="1" x14ac:dyDescent="0.3">
      <c r="B83" s="99" t="s">
        <v>83</v>
      </c>
      <c r="C83" s="104">
        <f t="shared" ref="C83:H83" si="7">SUM(C79:C82)</f>
        <v>31503.151557399906</v>
      </c>
      <c r="D83" s="104">
        <f t="shared" si="7"/>
        <v>166090</v>
      </c>
      <c r="E83" s="104">
        <f t="shared" si="7"/>
        <v>134586.84844260008</v>
      </c>
      <c r="F83" s="104">
        <f t="shared" si="7"/>
        <v>130611.13</v>
      </c>
      <c r="G83" s="104">
        <f t="shared" si="7"/>
        <v>3975.7184426000749</v>
      </c>
      <c r="H83" s="104">
        <f t="shared" si="7"/>
        <v>6945344.2454505004</v>
      </c>
      <c r="I83" s="105" t="s">
        <v>92</v>
      </c>
      <c r="J83" s="106"/>
      <c r="K83" s="106"/>
      <c r="L83" s="41"/>
      <c r="M83" s="41"/>
      <c r="N83" s="41"/>
      <c r="O83" s="41"/>
      <c r="P83" s="41"/>
      <c r="Q83" s="41"/>
      <c r="R83" s="41"/>
      <c r="S83" s="41"/>
    </row>
    <row r="84" spans="2:19" x14ac:dyDescent="0.2">
      <c r="B84" s="4"/>
      <c r="C84" s="4"/>
      <c r="D84" s="4"/>
      <c r="E84" s="4"/>
      <c r="F84" s="4"/>
      <c r="G84" s="4"/>
      <c r="J84" s="106"/>
      <c r="K84" s="106"/>
      <c r="L84" s="41"/>
      <c r="M84" s="41"/>
      <c r="N84" s="41"/>
      <c r="O84" s="41"/>
      <c r="P84" s="41"/>
      <c r="Q84" s="41"/>
      <c r="R84" s="41"/>
      <c r="S84" s="41"/>
    </row>
    <row r="85" spans="2:19" x14ac:dyDescent="0.2">
      <c r="J85" s="106"/>
      <c r="K85" s="106"/>
      <c r="L85" s="41"/>
      <c r="M85" s="41"/>
      <c r="N85" s="41"/>
      <c r="O85" s="41"/>
      <c r="P85" s="41"/>
      <c r="Q85" s="41"/>
      <c r="R85" s="41"/>
      <c r="S85" s="41"/>
    </row>
    <row r="86" spans="2:19" ht="15" x14ac:dyDescent="0.25">
      <c r="B86" s="3" t="s">
        <v>39</v>
      </c>
      <c r="J86" s="106"/>
      <c r="K86" s="106"/>
    </row>
    <row r="87" spans="2:19" x14ac:dyDescent="0.2">
      <c r="B87" s="63"/>
      <c r="C87" s="63"/>
      <c r="D87" s="63"/>
      <c r="E87" s="63"/>
      <c r="F87" s="63"/>
      <c r="G87" s="63"/>
      <c r="H87" s="63"/>
      <c r="J87" s="106"/>
      <c r="K87" s="106"/>
    </row>
    <row r="88" spans="2:19" x14ac:dyDescent="0.2">
      <c r="B88" s="63"/>
      <c r="C88" s="63"/>
      <c r="D88" s="63"/>
      <c r="E88" s="63"/>
      <c r="F88" s="63"/>
      <c r="G88" s="63"/>
      <c r="H88" s="63"/>
      <c r="J88" s="106"/>
      <c r="K88" s="106"/>
    </row>
    <row r="89" spans="2:19" x14ac:dyDescent="0.2">
      <c r="B89" s="63"/>
      <c r="C89" s="63"/>
      <c r="D89" s="63"/>
      <c r="E89" s="63"/>
      <c r="F89" s="63"/>
      <c r="G89" s="63"/>
      <c r="H89" s="63"/>
    </row>
    <row r="90" spans="2:19" x14ac:dyDescent="0.2">
      <c r="B90" s="63"/>
      <c r="C90" s="63"/>
      <c r="D90" s="63"/>
      <c r="E90" s="63"/>
      <c r="F90" s="63"/>
      <c r="G90" s="63"/>
      <c r="H90" s="63"/>
    </row>
    <row r="91" spans="2:19" x14ac:dyDescent="0.2">
      <c r="B91" s="63"/>
      <c r="C91" s="63"/>
      <c r="D91" s="63"/>
      <c r="E91" s="63"/>
      <c r="F91" s="63"/>
      <c r="G91" s="63"/>
      <c r="H91" s="63"/>
    </row>
    <row r="92" spans="2:19" x14ac:dyDescent="0.2">
      <c r="B92" s="63"/>
      <c r="C92" s="63"/>
      <c r="D92" s="63"/>
      <c r="E92" s="63"/>
      <c r="F92" s="63"/>
      <c r="G92" s="63"/>
      <c r="H92" s="63"/>
    </row>
    <row r="93" spans="2:19" x14ac:dyDescent="0.2">
      <c r="B93" s="63"/>
      <c r="C93" s="63"/>
      <c r="D93" s="63"/>
      <c r="E93" s="63"/>
      <c r="F93" s="63"/>
      <c r="G93" s="63"/>
      <c r="H93" s="63"/>
    </row>
    <row r="94" spans="2:19" x14ac:dyDescent="0.2">
      <c r="B94" s="63"/>
      <c r="C94" s="63"/>
      <c r="D94" s="63"/>
      <c r="E94" s="63"/>
      <c r="F94" s="63"/>
      <c r="G94" s="63"/>
      <c r="H94" s="63"/>
    </row>
  </sheetData>
  <mergeCells count="20">
    <mergeCell ref="E64:I64"/>
    <mergeCell ref="E69:I69"/>
    <mergeCell ref="E65:I65"/>
    <mergeCell ref="E66:I66"/>
    <mergeCell ref="E67:I67"/>
    <mergeCell ref="E68:I68"/>
    <mergeCell ref="E56:I56"/>
    <mergeCell ref="E57:I57"/>
    <mergeCell ref="E59:I59"/>
    <mergeCell ref="E61:I61"/>
    <mergeCell ref="E63:I63"/>
    <mergeCell ref="E58:I58"/>
    <mergeCell ref="E60:I60"/>
    <mergeCell ref="E62:I62"/>
    <mergeCell ref="O33:Q33"/>
    <mergeCell ref="R33:T33"/>
    <mergeCell ref="U33:W33"/>
    <mergeCell ref="B10:C10"/>
    <mergeCell ref="G10:H10"/>
    <mergeCell ref="B16:H16"/>
  </mergeCells>
  <dataValidations count="3">
    <dataValidation type="list" sqref="C20">
      <formula1>"1st Estimate, 2nd Estimate, Actual, Other"</formula1>
    </dataValidation>
    <dataValidation type="list" allowBlank="1" showInputMessage="1" showErrorMessage="1" sqref="D10">
      <formula1>"2016, 2015, 2014"</formula1>
    </dataValidation>
    <dataValidation type="list" allowBlank="1" showInputMessage="1" showErrorMessage="1" sqref="E10:F10">
      <formula1>"2016,2015,2014"</formula1>
    </dataValidation>
  </dataValidations>
  <pageMargins left="0.70866141732283472" right="0.70866141732283472" top="0.74803149606299213" bottom="0.74803149606299213" header="0.31496062992125984" footer="0.31496062992125984"/>
  <pageSetup paperSize="5" scale="57" fitToHeight="2" orientation="landscape" r:id="rId1"/>
  <rowBreaks count="1" manualBreakCount="1">
    <brk id="53" max="10" man="1"/>
  </rowBreaks>
  <colBreaks count="1" manualBreakCount="1">
    <brk id="12" max="8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86"/>
  <sheetViews>
    <sheetView topLeftCell="A67" workbookViewId="0">
      <selection activeCell="D34" sqref="D34"/>
    </sheetView>
  </sheetViews>
  <sheetFormatPr defaultRowHeight="15" x14ac:dyDescent="0.25"/>
  <cols>
    <col min="1" max="1" width="8.5703125" customWidth="1"/>
    <col min="2" max="2" width="53.85546875" customWidth="1"/>
    <col min="3" max="3" width="28.140625" customWidth="1"/>
    <col min="4" max="4" width="23.140625" customWidth="1"/>
    <col min="5" max="5" width="19.140625" customWidth="1"/>
    <col min="6" max="6" width="24.42578125" customWidth="1"/>
    <col min="7" max="7" width="15.85546875" customWidth="1"/>
    <col min="8" max="8" width="18.140625" customWidth="1"/>
    <col min="9" max="9" width="17.7109375" customWidth="1"/>
    <col min="10" max="10" width="17.28515625" customWidth="1"/>
    <col min="11" max="11" width="18.140625" customWidth="1"/>
    <col min="12" max="12" width="10.7109375" customWidth="1"/>
    <col min="13" max="13" width="10.28515625" customWidth="1"/>
    <col min="14" max="14" width="9.85546875" customWidth="1"/>
    <col min="15" max="15" width="10.7109375" customWidth="1"/>
    <col min="16" max="16" width="10.28515625" customWidth="1"/>
    <col min="17" max="17" width="10.7109375" customWidth="1"/>
    <col min="18" max="18" width="10.5703125" customWidth="1"/>
    <col min="19" max="19" width="11" customWidth="1"/>
    <col min="20" max="20" width="13" customWidth="1"/>
  </cols>
  <sheetData>
    <row r="1" spans="1:28" x14ac:dyDescent="0.25">
      <c r="A1" s="54" t="s">
        <v>56</v>
      </c>
      <c r="B1" s="4"/>
      <c r="C1" s="54"/>
      <c r="D1" s="1"/>
      <c r="E1" s="1"/>
      <c r="F1" s="1"/>
      <c r="G1" s="1"/>
      <c r="H1" s="1"/>
      <c r="I1" s="1"/>
      <c r="J1" s="1"/>
      <c r="K1" s="1"/>
      <c r="L1" s="1"/>
      <c r="M1" s="1"/>
      <c r="N1" s="1"/>
      <c r="O1" s="1"/>
      <c r="P1" s="1"/>
      <c r="Q1" s="1"/>
      <c r="R1" s="1"/>
      <c r="S1" s="1"/>
      <c r="T1" s="1"/>
      <c r="U1" s="1"/>
      <c r="V1" s="1"/>
      <c r="W1" s="1"/>
      <c r="X1" s="1"/>
      <c r="Y1" s="1"/>
      <c r="Z1" s="1"/>
      <c r="AA1" s="1"/>
      <c r="AB1" s="1"/>
    </row>
    <row r="2" spans="1:28" x14ac:dyDescent="0.25">
      <c r="A2" s="4"/>
      <c r="B2" s="4"/>
      <c r="C2" s="4"/>
      <c r="D2" s="1"/>
      <c r="E2" s="1"/>
      <c r="F2" s="1"/>
      <c r="G2" s="1"/>
      <c r="H2" s="1"/>
      <c r="I2" s="1"/>
      <c r="J2" s="1"/>
      <c r="K2" s="1"/>
      <c r="L2" s="1"/>
      <c r="M2" s="1"/>
      <c r="N2" s="1"/>
      <c r="O2" s="1"/>
      <c r="P2" s="1"/>
      <c r="Q2" s="1"/>
      <c r="R2" s="1"/>
      <c r="S2" s="1"/>
      <c r="T2" s="1"/>
      <c r="U2" s="1"/>
      <c r="V2" s="1"/>
      <c r="W2" s="1"/>
      <c r="X2" s="1"/>
      <c r="Y2" s="1"/>
      <c r="Z2" s="1"/>
      <c r="AA2" s="1"/>
      <c r="AB2" s="1"/>
    </row>
    <row r="3" spans="1:28" x14ac:dyDescent="0.25">
      <c r="A3" s="4"/>
      <c r="B3" s="4" t="s">
        <v>34</v>
      </c>
      <c r="C3" s="27"/>
      <c r="D3" s="4"/>
      <c r="E3" s="4"/>
      <c r="F3" s="4"/>
      <c r="G3" s="1"/>
      <c r="H3" s="1"/>
      <c r="I3" s="1"/>
      <c r="J3" s="1"/>
      <c r="K3" s="1"/>
      <c r="L3" s="1"/>
      <c r="M3" s="1"/>
      <c r="N3" s="1"/>
      <c r="O3" s="1"/>
      <c r="P3" s="1"/>
      <c r="Q3" s="1"/>
      <c r="R3" s="1"/>
      <c r="S3" s="1"/>
      <c r="T3" s="1"/>
      <c r="U3" s="1"/>
      <c r="V3" s="1"/>
      <c r="W3" s="1"/>
      <c r="X3" s="1">
        <v>2014</v>
      </c>
      <c r="Y3" s="1"/>
      <c r="Z3" s="1"/>
      <c r="AA3" s="1"/>
      <c r="AB3" s="1"/>
    </row>
    <row r="4" spans="1:28" x14ac:dyDescent="0.25">
      <c r="A4" s="4"/>
      <c r="B4" s="4" t="s">
        <v>68</v>
      </c>
      <c r="C4" s="65"/>
      <c r="D4" s="4"/>
      <c r="E4" s="4"/>
      <c r="F4" s="4"/>
      <c r="G4" s="1"/>
      <c r="H4" s="1"/>
      <c r="I4" s="1"/>
      <c r="J4" s="1"/>
      <c r="K4" s="1"/>
      <c r="L4" s="1"/>
      <c r="M4" s="1"/>
      <c r="N4" s="1"/>
      <c r="O4" s="1"/>
      <c r="P4" s="1"/>
      <c r="Q4" s="1"/>
      <c r="R4" s="1"/>
      <c r="S4" s="1"/>
      <c r="T4" s="1"/>
      <c r="U4" s="1"/>
      <c r="V4" s="1"/>
      <c r="W4" s="1"/>
      <c r="X4" s="1"/>
      <c r="Y4" s="1"/>
      <c r="Z4" s="1"/>
      <c r="AA4" s="1"/>
      <c r="AB4" s="1"/>
    </row>
    <row r="5" spans="1:28" x14ac:dyDescent="0.25">
      <c r="A5" s="4"/>
      <c r="B5" s="15"/>
      <c r="C5" s="15"/>
      <c r="D5" s="4"/>
      <c r="E5" s="4"/>
      <c r="F5" s="4"/>
      <c r="G5" s="1"/>
      <c r="H5" s="1"/>
      <c r="I5" s="1"/>
      <c r="J5" s="1"/>
      <c r="K5" s="1"/>
      <c r="L5" s="1"/>
      <c r="M5" s="1"/>
      <c r="N5" s="1"/>
      <c r="O5" s="1"/>
      <c r="P5" s="1"/>
      <c r="Q5" s="1"/>
      <c r="R5" s="1"/>
      <c r="S5" s="1"/>
      <c r="T5" s="1"/>
      <c r="U5" s="1"/>
      <c r="V5" s="1"/>
      <c r="W5" s="1"/>
      <c r="X5" s="1">
        <v>2015</v>
      </c>
      <c r="Y5" s="1"/>
      <c r="Z5" s="1"/>
      <c r="AA5" s="1"/>
      <c r="AB5" s="1"/>
    </row>
    <row r="6" spans="1:28" x14ac:dyDescent="0.25">
      <c r="A6" s="4" t="s">
        <v>35</v>
      </c>
      <c r="B6" s="15" t="s">
        <v>33</v>
      </c>
      <c r="C6" s="27" t="s">
        <v>166</v>
      </c>
      <c r="D6" s="4"/>
      <c r="E6" s="4"/>
      <c r="F6" s="4"/>
      <c r="G6" s="1"/>
      <c r="H6" s="1"/>
      <c r="I6" s="1"/>
      <c r="J6" s="1"/>
      <c r="K6" s="1"/>
      <c r="L6" s="1"/>
      <c r="M6" s="1"/>
      <c r="N6" s="1"/>
      <c r="O6" s="1"/>
      <c r="P6" s="1"/>
      <c r="Q6" s="1"/>
      <c r="R6" s="1"/>
      <c r="S6" s="1"/>
      <c r="T6" s="1"/>
      <c r="U6" s="1"/>
      <c r="V6" s="1"/>
      <c r="W6" s="1"/>
      <c r="X6" s="1">
        <v>2016</v>
      </c>
      <c r="Y6" s="1"/>
      <c r="Z6" s="1"/>
      <c r="AA6" s="1"/>
      <c r="AB6" s="1"/>
    </row>
    <row r="7" spans="1:28" x14ac:dyDescent="0.25">
      <c r="A7" s="4"/>
      <c r="B7" s="15"/>
      <c r="C7" s="15"/>
      <c r="D7" s="4"/>
      <c r="E7" s="4"/>
      <c r="F7" s="4"/>
      <c r="G7" s="1"/>
      <c r="H7" s="1"/>
      <c r="I7" s="1"/>
      <c r="J7" s="1"/>
      <c r="K7" s="1"/>
      <c r="L7" s="1"/>
      <c r="M7" s="1"/>
      <c r="N7" s="1"/>
      <c r="O7" s="1"/>
      <c r="P7" s="1"/>
      <c r="Q7" s="1"/>
      <c r="R7" s="1"/>
      <c r="S7" s="1"/>
      <c r="T7" s="1"/>
      <c r="U7" s="1"/>
      <c r="V7" s="1"/>
      <c r="W7" s="1"/>
      <c r="X7" s="1"/>
      <c r="Y7" s="1"/>
      <c r="Z7" s="1"/>
      <c r="AA7" s="1"/>
      <c r="AB7" s="1"/>
    </row>
    <row r="8" spans="1:28" x14ac:dyDescent="0.25">
      <c r="A8" s="4"/>
      <c r="B8" s="15"/>
      <c r="C8" s="15"/>
      <c r="D8" s="4"/>
      <c r="E8" s="4"/>
      <c r="F8" s="4"/>
      <c r="G8" s="1"/>
      <c r="H8" s="1"/>
      <c r="I8" s="1"/>
      <c r="J8" s="1"/>
      <c r="K8" s="1"/>
      <c r="L8" s="1"/>
      <c r="M8" s="1"/>
      <c r="N8" s="1"/>
      <c r="O8" s="1"/>
      <c r="P8" s="1"/>
      <c r="Q8" s="1"/>
      <c r="R8" s="1"/>
      <c r="S8" s="1"/>
      <c r="T8" s="1"/>
      <c r="U8" s="1"/>
      <c r="V8" s="1"/>
      <c r="W8" s="1"/>
      <c r="X8" s="1"/>
      <c r="Y8" s="1"/>
      <c r="Z8" s="1"/>
      <c r="AA8" s="1"/>
      <c r="AB8" s="1"/>
    </row>
    <row r="9" spans="1:28" x14ac:dyDescent="0.25">
      <c r="A9" s="4" t="s">
        <v>36</v>
      </c>
      <c r="B9" s="26" t="s">
        <v>94</v>
      </c>
      <c r="C9" s="25"/>
      <c r="D9" s="25"/>
      <c r="E9" s="25"/>
      <c r="F9" s="25"/>
      <c r="G9" s="1"/>
      <c r="H9" s="1"/>
      <c r="I9" s="106"/>
      <c r="J9" s="106"/>
      <c r="K9" s="106"/>
      <c r="L9" s="106"/>
      <c r="M9" s="106"/>
      <c r="N9" s="106"/>
      <c r="O9" s="106"/>
      <c r="P9" s="106"/>
      <c r="Q9" s="106"/>
      <c r="R9" s="106"/>
      <c r="S9" s="106"/>
      <c r="T9" s="1"/>
      <c r="U9" s="1"/>
      <c r="V9" s="1"/>
      <c r="W9" s="1"/>
      <c r="X9" s="1"/>
      <c r="Y9" s="1"/>
      <c r="Z9" s="1"/>
      <c r="AA9" s="1"/>
      <c r="AB9" s="1"/>
    </row>
    <row r="10" spans="1:28" x14ac:dyDescent="0.25">
      <c r="A10" s="4"/>
      <c r="B10" s="140" t="s">
        <v>26</v>
      </c>
      <c r="C10" s="140"/>
      <c r="D10" s="28"/>
      <c r="E10" s="28"/>
      <c r="F10" s="28"/>
      <c r="G10" s="141"/>
      <c r="H10" s="142"/>
      <c r="I10" s="106"/>
      <c r="J10" s="106"/>
      <c r="K10" s="106"/>
      <c r="L10" s="106"/>
      <c r="M10" s="106"/>
      <c r="N10" s="106"/>
      <c r="O10" s="106"/>
      <c r="P10" s="106"/>
      <c r="Q10" s="106"/>
      <c r="R10" s="106"/>
      <c r="S10" s="106"/>
      <c r="T10" s="1"/>
      <c r="U10" s="1"/>
      <c r="V10" s="1"/>
      <c r="W10" s="1"/>
      <c r="X10" s="1"/>
      <c r="Y10" s="1"/>
      <c r="Z10" s="1"/>
      <c r="AA10" s="1"/>
      <c r="AB10" s="1"/>
    </row>
    <row r="11" spans="1:28" ht="15.75" thickBot="1" x14ac:dyDescent="0.3">
      <c r="A11" s="4"/>
      <c r="B11" s="5" t="s">
        <v>3</v>
      </c>
      <c r="C11" s="5" t="s">
        <v>2</v>
      </c>
      <c r="D11" s="82">
        <f>D12+D13</f>
        <v>75376523</v>
      </c>
      <c r="E11" s="82">
        <f>E12+E13</f>
        <v>0</v>
      </c>
      <c r="F11" s="82">
        <f>F12+F13</f>
        <v>0</v>
      </c>
      <c r="G11" s="6" t="s">
        <v>0</v>
      </c>
      <c r="H11" s="7">
        <v>1</v>
      </c>
      <c r="I11" s="106"/>
      <c r="J11" s="106"/>
      <c r="K11" s="106"/>
      <c r="L11" s="106"/>
      <c r="M11" s="106"/>
      <c r="N11" s="106"/>
      <c r="O11" s="106"/>
      <c r="P11" s="106"/>
      <c r="Q11" s="106"/>
      <c r="R11" s="106"/>
      <c r="S11" s="106"/>
      <c r="T11" s="1"/>
      <c r="U11" s="1"/>
      <c r="V11" s="1"/>
      <c r="W11" s="1"/>
      <c r="X11" s="1"/>
      <c r="Y11" s="1"/>
      <c r="Z11" s="1"/>
      <c r="AA11" s="1"/>
      <c r="AB11" s="1"/>
    </row>
    <row r="12" spans="1:28" x14ac:dyDescent="0.25">
      <c r="A12" s="1"/>
      <c r="B12" s="5" t="s">
        <v>7</v>
      </c>
      <c r="C12" s="5" t="s">
        <v>1</v>
      </c>
      <c r="D12" s="81">
        <v>38003665</v>
      </c>
      <c r="E12" s="81"/>
      <c r="F12" s="81"/>
      <c r="G12" s="6" t="s">
        <v>0</v>
      </c>
      <c r="H12" s="8">
        <f>IFERROR(D12/$D$11,0)</f>
        <v>0.50418437316351139</v>
      </c>
      <c r="I12" s="1"/>
      <c r="J12" s="1"/>
      <c r="K12" s="1"/>
      <c r="L12" s="1"/>
      <c r="M12" s="1"/>
      <c r="N12" s="1"/>
      <c r="O12" s="1"/>
      <c r="P12" s="1"/>
      <c r="Q12" s="1"/>
      <c r="R12" s="1"/>
      <c r="S12" s="1"/>
      <c r="T12" s="1"/>
      <c r="U12" s="1"/>
      <c r="V12" s="1"/>
      <c r="W12" s="1"/>
      <c r="X12" s="1"/>
      <c r="Y12" s="1"/>
      <c r="Z12" s="1"/>
      <c r="AA12" s="1"/>
      <c r="AB12" s="1"/>
    </row>
    <row r="13" spans="1:28" ht="15.75" thickBot="1" x14ac:dyDescent="0.3">
      <c r="A13" s="1"/>
      <c r="B13" s="5" t="s">
        <v>8</v>
      </c>
      <c r="C13" s="5" t="s">
        <v>6</v>
      </c>
      <c r="D13" s="82">
        <v>37372858</v>
      </c>
      <c r="E13" s="82">
        <f>E14+E15</f>
        <v>0</v>
      </c>
      <c r="F13" s="82">
        <f>F14+F15</f>
        <v>0</v>
      </c>
      <c r="G13" s="6" t="s">
        <v>0</v>
      </c>
      <c r="H13" s="8">
        <f>IFERROR(D13/$D$11,0)</f>
        <v>0.49581562683648861</v>
      </c>
      <c r="I13" s="1"/>
      <c r="J13" s="1"/>
      <c r="K13" s="1"/>
      <c r="L13" s="1"/>
      <c r="M13" s="1"/>
      <c r="N13" s="1"/>
      <c r="O13" s="1"/>
      <c r="P13" s="1"/>
      <c r="Q13" s="1"/>
      <c r="R13" s="1"/>
      <c r="S13" s="1"/>
      <c r="T13" s="1"/>
      <c r="U13" s="1"/>
      <c r="V13" s="1"/>
      <c r="W13" s="1"/>
      <c r="X13" s="1"/>
      <c r="Y13" s="1"/>
      <c r="Z13" s="1"/>
      <c r="AA13" s="1"/>
      <c r="AB13" s="1"/>
    </row>
    <row r="14" spans="1:28" x14ac:dyDescent="0.25">
      <c r="A14" s="1"/>
      <c r="B14" s="5" t="s">
        <v>9</v>
      </c>
      <c r="C14" s="5" t="s">
        <v>4</v>
      </c>
      <c r="D14" s="81"/>
      <c r="E14" s="81"/>
      <c r="F14" s="81"/>
      <c r="G14" s="6" t="s">
        <v>0</v>
      </c>
      <c r="H14" s="8">
        <f>IFERROR(D14/$D$11,0)</f>
        <v>0</v>
      </c>
      <c r="I14" s="1"/>
      <c r="J14" s="1"/>
      <c r="K14" s="1"/>
      <c r="L14" s="1"/>
      <c r="M14" s="1"/>
      <c r="N14" s="1"/>
      <c r="O14" s="1"/>
      <c r="P14" s="1"/>
      <c r="Q14" s="1"/>
      <c r="R14" s="1"/>
      <c r="S14" s="1"/>
      <c r="T14" s="1"/>
      <c r="U14" s="1"/>
      <c r="V14" s="1"/>
      <c r="W14" s="1"/>
      <c r="X14" s="1"/>
      <c r="Y14" s="1"/>
      <c r="Z14" s="1"/>
      <c r="AA14" s="1"/>
      <c r="AB14" s="1"/>
    </row>
    <row r="15" spans="1:28" x14ac:dyDescent="0.25">
      <c r="A15" s="1"/>
      <c r="B15" s="5" t="s">
        <v>69</v>
      </c>
      <c r="C15" s="5" t="s">
        <v>5</v>
      </c>
      <c r="D15" s="29">
        <v>37372858</v>
      </c>
      <c r="E15" s="29"/>
      <c r="F15" s="29"/>
      <c r="G15" s="6" t="s">
        <v>0</v>
      </c>
      <c r="H15" s="8">
        <f>IFERROR(D15/$D$11,0)</f>
        <v>0.49581562683648861</v>
      </c>
      <c r="I15" s="1"/>
      <c r="J15" s="1"/>
      <c r="K15" s="1"/>
      <c r="L15" s="1"/>
      <c r="M15" s="1"/>
      <c r="N15" s="1"/>
      <c r="O15" s="1"/>
      <c r="P15" s="1"/>
      <c r="Q15" s="1"/>
      <c r="R15" s="1"/>
      <c r="S15" s="1"/>
      <c r="T15" s="1"/>
      <c r="U15" s="1"/>
      <c r="V15" s="1"/>
      <c r="W15" s="1"/>
      <c r="X15" s="1"/>
      <c r="Y15" s="1"/>
      <c r="Z15" s="1"/>
      <c r="AA15" s="1"/>
      <c r="AB15" s="1"/>
    </row>
    <row r="16" spans="1:28" x14ac:dyDescent="0.25">
      <c r="A16" s="1"/>
      <c r="B16" s="143" t="s">
        <v>87</v>
      </c>
      <c r="C16" s="143"/>
      <c r="D16" s="143"/>
      <c r="E16" s="143"/>
      <c r="F16" s="143"/>
      <c r="G16" s="143"/>
      <c r="H16" s="143"/>
      <c r="I16" s="1"/>
      <c r="J16" s="1"/>
      <c r="K16" s="1"/>
      <c r="L16" s="1"/>
      <c r="M16" s="1"/>
      <c r="N16" s="1"/>
      <c r="O16" s="1"/>
      <c r="P16" s="1"/>
      <c r="Q16" s="1"/>
      <c r="R16" s="1"/>
      <c r="S16" s="1"/>
      <c r="T16" s="1"/>
      <c r="U16" s="1"/>
      <c r="V16" s="1"/>
      <c r="W16" s="1"/>
      <c r="X16" s="1"/>
      <c r="Y16" s="1"/>
      <c r="Z16" s="1"/>
      <c r="AA16" s="1"/>
      <c r="AB16" s="1"/>
    </row>
    <row r="17" spans="1:28" x14ac:dyDescent="0.25">
      <c r="A17" s="1"/>
      <c r="B17" s="1"/>
      <c r="C17" s="1"/>
      <c r="D17" s="41"/>
      <c r="E17" s="41"/>
      <c r="F17" s="41"/>
      <c r="G17" s="41"/>
      <c r="H17" s="1"/>
      <c r="I17" s="1"/>
      <c r="J17" s="1"/>
      <c r="K17" s="1"/>
      <c r="L17" s="1"/>
      <c r="M17" s="1"/>
      <c r="N17" s="1"/>
      <c r="O17" s="1"/>
      <c r="P17" s="1"/>
      <c r="Q17" s="1"/>
      <c r="R17" s="1"/>
      <c r="S17" s="1"/>
      <c r="T17" s="1"/>
      <c r="U17" s="1"/>
      <c r="V17" s="1"/>
      <c r="W17" s="1"/>
      <c r="X17" s="1"/>
      <c r="Y17" s="1"/>
      <c r="Z17" s="1"/>
      <c r="AA17" s="1"/>
      <c r="AB17" s="1"/>
    </row>
    <row r="18" spans="1:28" x14ac:dyDescent="0.25">
      <c r="A18" s="1" t="s">
        <v>37</v>
      </c>
      <c r="B18" s="3" t="s">
        <v>46</v>
      </c>
      <c r="C18" s="1"/>
      <c r="D18" s="1"/>
      <c r="E18" s="1"/>
      <c r="F18" s="1"/>
      <c r="G18" s="1"/>
      <c r="H18" s="1"/>
      <c r="I18" s="1"/>
      <c r="J18" s="1"/>
      <c r="K18" s="1"/>
      <c r="L18" s="1"/>
      <c r="M18" s="1"/>
      <c r="N18" s="1"/>
      <c r="O18" s="1"/>
      <c r="P18" s="1"/>
      <c r="Q18" s="1"/>
      <c r="R18" s="1"/>
      <c r="S18" s="1"/>
      <c r="T18" s="1"/>
      <c r="U18" s="1"/>
      <c r="V18" s="1"/>
      <c r="W18" s="1"/>
      <c r="X18" s="1"/>
      <c r="Y18" s="1"/>
      <c r="Z18" s="1"/>
      <c r="AA18" s="1"/>
      <c r="AB18" s="1"/>
    </row>
    <row r="19" spans="1:28" x14ac:dyDescent="0.25">
      <c r="A19" s="1"/>
      <c r="B19" s="3"/>
      <c r="C19" s="1"/>
      <c r="D19" s="1"/>
      <c r="E19" s="1"/>
      <c r="F19" s="1"/>
      <c r="G19" s="1"/>
      <c r="H19" s="1"/>
      <c r="I19" s="1"/>
      <c r="J19" s="1"/>
      <c r="K19" s="1"/>
      <c r="L19" s="1"/>
      <c r="M19" s="1"/>
      <c r="N19" s="1"/>
      <c r="O19" s="1"/>
      <c r="P19" s="1"/>
      <c r="Q19" s="1"/>
      <c r="R19" s="1"/>
      <c r="S19" s="1"/>
      <c r="T19" s="1"/>
      <c r="U19" s="1"/>
      <c r="V19" s="1"/>
      <c r="W19" s="1"/>
      <c r="X19" s="1"/>
      <c r="Y19" s="1"/>
      <c r="Z19" s="1"/>
      <c r="AA19" s="1"/>
      <c r="AB19" s="1"/>
    </row>
    <row r="20" spans="1:28" x14ac:dyDescent="0.25">
      <c r="A20" s="1"/>
      <c r="B20" s="2" t="s">
        <v>22</v>
      </c>
      <c r="C20" s="62" t="s">
        <v>158</v>
      </c>
      <c r="D20" s="1"/>
      <c r="E20" s="106"/>
      <c r="F20" s="41"/>
      <c r="G20" s="41"/>
      <c r="H20" s="41"/>
      <c r="I20" s="41"/>
      <c r="J20" s="41"/>
      <c r="K20" s="41"/>
      <c r="L20" s="1"/>
      <c r="M20" s="1"/>
      <c r="N20" s="1"/>
      <c r="O20" s="1"/>
      <c r="P20" s="1"/>
      <c r="Q20" s="1"/>
      <c r="R20" s="1"/>
      <c r="S20" s="1"/>
      <c r="T20" s="1"/>
      <c r="U20" s="1"/>
      <c r="V20" s="1"/>
      <c r="W20" s="1"/>
      <c r="X20" s="1"/>
      <c r="Y20" s="1"/>
      <c r="Z20" s="1"/>
      <c r="AA20" s="1"/>
      <c r="AB20" s="1"/>
    </row>
    <row r="21" spans="1:28" x14ac:dyDescent="0.25">
      <c r="A21" s="1"/>
      <c r="B21" s="1"/>
      <c r="C21" s="1"/>
      <c r="D21" s="1"/>
      <c r="E21" s="106"/>
      <c r="F21" s="41"/>
      <c r="G21" s="41"/>
      <c r="H21" s="41"/>
      <c r="I21" s="41"/>
      <c r="J21" s="41"/>
      <c r="K21" s="41"/>
      <c r="L21" s="1"/>
      <c r="M21" s="1"/>
      <c r="N21" s="1"/>
      <c r="O21" s="1"/>
      <c r="P21" s="1"/>
      <c r="Q21" s="1"/>
      <c r="R21" s="1"/>
      <c r="S21" s="1"/>
      <c r="T21" s="1"/>
      <c r="U21" s="1"/>
      <c r="V21" s="1"/>
      <c r="W21" s="1"/>
      <c r="X21" s="1"/>
      <c r="Y21" s="1"/>
      <c r="Z21" s="1"/>
      <c r="AA21" s="1"/>
      <c r="AB21" s="1"/>
    </row>
    <row r="22" spans="1:28" x14ac:dyDescent="0.25">
      <c r="A22" s="1"/>
      <c r="B22" s="2" t="s">
        <v>47</v>
      </c>
      <c r="C22" s="1"/>
      <c r="D22" s="1"/>
      <c r="E22" s="1"/>
      <c r="F22" s="1"/>
      <c r="G22" s="1"/>
      <c r="H22" s="1"/>
      <c r="I22" s="1"/>
      <c r="J22" s="1"/>
      <c r="K22" s="1"/>
      <c r="L22" s="1"/>
      <c r="M22" s="1"/>
      <c r="N22" s="1"/>
      <c r="O22" s="1"/>
      <c r="P22" s="1"/>
      <c r="Q22" s="1"/>
      <c r="R22" s="1"/>
      <c r="S22" s="1"/>
      <c r="T22" s="1"/>
      <c r="U22" s="1"/>
      <c r="V22" s="1"/>
      <c r="W22" s="1"/>
      <c r="X22" s="1"/>
      <c r="Y22" s="1"/>
      <c r="Z22" s="1"/>
      <c r="AA22" s="1"/>
      <c r="AB22" s="1"/>
    </row>
    <row r="23" spans="1:28" x14ac:dyDescent="0.25">
      <c r="A23" s="1"/>
      <c r="B23" s="42"/>
      <c r="C23" s="42"/>
      <c r="D23" s="42"/>
      <c r="E23" s="42"/>
      <c r="F23" s="42"/>
      <c r="G23" s="42"/>
      <c r="H23" s="42"/>
      <c r="I23" s="1"/>
      <c r="J23" s="1"/>
      <c r="K23" s="1"/>
      <c r="L23" s="1"/>
      <c r="M23" s="1"/>
      <c r="N23" s="1"/>
      <c r="O23" s="1"/>
      <c r="P23" s="1"/>
      <c r="Q23" s="1"/>
      <c r="R23" s="1"/>
      <c r="S23" s="1"/>
      <c r="T23" s="1"/>
      <c r="U23" s="1"/>
      <c r="V23" s="1"/>
      <c r="W23" s="1"/>
      <c r="X23" s="1"/>
      <c r="Y23" s="1"/>
      <c r="Z23" s="1"/>
      <c r="AA23" s="1"/>
      <c r="AB23" s="1"/>
    </row>
    <row r="24" spans="1:28" x14ac:dyDescent="0.25">
      <c r="A24" s="1"/>
      <c r="B24" s="42"/>
      <c r="C24" s="42"/>
      <c r="D24" s="42"/>
      <c r="E24" s="42"/>
      <c r="F24" s="42"/>
      <c r="G24" s="42"/>
      <c r="H24" s="42"/>
      <c r="I24" s="1"/>
      <c r="J24" s="1"/>
      <c r="K24" s="1"/>
      <c r="L24" s="1"/>
      <c r="M24" s="1"/>
      <c r="N24" s="1"/>
      <c r="O24" s="1"/>
      <c r="P24" s="1"/>
      <c r="Q24" s="1"/>
      <c r="R24" s="1"/>
      <c r="S24" s="1"/>
      <c r="T24" s="1"/>
      <c r="U24" s="1"/>
      <c r="V24" s="1"/>
      <c r="W24" s="1"/>
      <c r="X24" s="1"/>
      <c r="Y24" s="1"/>
      <c r="Z24" s="1"/>
      <c r="AA24" s="1"/>
      <c r="AB24" s="1"/>
    </row>
    <row r="25" spans="1:28" x14ac:dyDescent="0.25">
      <c r="A25" s="1"/>
      <c r="B25" s="42"/>
      <c r="C25" s="42"/>
      <c r="D25" s="42"/>
      <c r="E25" s="42"/>
      <c r="F25" s="42"/>
      <c r="G25" s="42"/>
      <c r="H25" s="42"/>
      <c r="I25" s="1"/>
      <c r="J25" s="1"/>
      <c r="K25" s="1"/>
      <c r="L25" s="1"/>
      <c r="M25" s="1"/>
      <c r="N25" s="1"/>
      <c r="O25" s="1"/>
      <c r="P25" s="1"/>
      <c r="Q25" s="1"/>
      <c r="R25" s="1"/>
      <c r="S25" s="1"/>
      <c r="T25" s="1"/>
      <c r="U25" s="1"/>
      <c r="V25" s="1"/>
      <c r="W25" s="1"/>
      <c r="X25" s="1"/>
      <c r="Y25" s="1"/>
      <c r="Z25" s="1"/>
      <c r="AA25" s="1"/>
      <c r="AB25" s="1"/>
    </row>
    <row r="26" spans="1:28" x14ac:dyDescent="0.25">
      <c r="A26" s="1"/>
      <c r="B26" s="42"/>
      <c r="C26" s="42"/>
      <c r="D26" s="42"/>
      <c r="E26" s="42"/>
      <c r="F26" s="42"/>
      <c r="G26" s="42"/>
      <c r="H26" s="42"/>
      <c r="I26" s="1"/>
      <c r="J26" s="1"/>
      <c r="K26" s="1"/>
      <c r="L26" s="1"/>
      <c r="M26" s="1"/>
      <c r="N26" s="1"/>
      <c r="O26" s="1"/>
      <c r="P26" s="1"/>
      <c r="Q26" s="1"/>
      <c r="R26" s="1"/>
      <c r="S26" s="1"/>
      <c r="T26" s="1"/>
      <c r="U26" s="1"/>
      <c r="V26" s="1"/>
      <c r="W26" s="1"/>
      <c r="X26" s="1"/>
      <c r="Y26" s="1"/>
      <c r="Z26" s="1"/>
      <c r="AA26" s="1"/>
      <c r="AB26" s="1"/>
    </row>
    <row r="27" spans="1:28" x14ac:dyDescent="0.25">
      <c r="A27" s="1"/>
      <c r="B27" s="42"/>
      <c r="C27" s="42"/>
      <c r="D27" s="42"/>
      <c r="E27" s="42"/>
      <c r="F27" s="42"/>
      <c r="G27" s="42"/>
      <c r="H27" s="42"/>
      <c r="I27" s="1"/>
      <c r="J27" s="1"/>
      <c r="K27" s="1"/>
      <c r="L27" s="1"/>
      <c r="M27" s="1"/>
      <c r="N27" s="1"/>
      <c r="O27" s="1"/>
      <c r="P27" s="1"/>
      <c r="Q27" s="1"/>
      <c r="R27" s="1"/>
      <c r="S27" s="1"/>
      <c r="T27" s="1"/>
      <c r="U27" s="1"/>
      <c r="V27" s="1"/>
      <c r="W27" s="1"/>
      <c r="X27" s="1"/>
      <c r="Y27" s="1"/>
      <c r="Z27" s="1"/>
      <c r="AA27" s="1"/>
      <c r="AB27" s="1"/>
    </row>
    <row r="28" spans="1:28" x14ac:dyDescent="0.25">
      <c r="A28" s="1"/>
      <c r="B28" s="42"/>
      <c r="C28" s="42"/>
      <c r="D28" s="42"/>
      <c r="E28" s="42"/>
      <c r="F28" s="42"/>
      <c r="G28" s="42"/>
      <c r="H28" s="42"/>
      <c r="I28" s="1"/>
      <c r="J28" s="1"/>
      <c r="K28" s="1"/>
      <c r="L28" s="1"/>
      <c r="M28" s="1"/>
      <c r="N28" s="1"/>
      <c r="O28" s="1"/>
      <c r="P28" s="1"/>
      <c r="Q28" s="1"/>
      <c r="R28" s="1"/>
      <c r="S28" s="1"/>
      <c r="T28" s="1"/>
      <c r="U28" s="1"/>
      <c r="V28" s="1"/>
      <c r="W28" s="1"/>
      <c r="X28" s="1"/>
      <c r="Y28" s="1"/>
      <c r="Z28" s="1"/>
      <c r="AA28" s="1"/>
      <c r="AB28" s="1"/>
    </row>
    <row r="29" spans="1:28" x14ac:dyDescent="0.25">
      <c r="A29" s="41"/>
      <c r="B29" s="42"/>
      <c r="C29" s="42"/>
      <c r="D29" s="42"/>
      <c r="E29" s="42"/>
      <c r="F29" s="42"/>
      <c r="G29" s="42"/>
      <c r="H29" s="42"/>
      <c r="I29" s="41"/>
      <c r="J29" s="41"/>
      <c r="K29" s="41"/>
      <c r="L29" s="41"/>
      <c r="M29" s="41"/>
      <c r="N29" s="41"/>
      <c r="O29" s="41"/>
      <c r="P29" s="41"/>
      <c r="Q29" s="41"/>
      <c r="R29" s="41"/>
      <c r="S29" s="41"/>
      <c r="T29" s="41"/>
      <c r="U29" s="41"/>
      <c r="V29" s="41"/>
      <c r="W29" s="41"/>
      <c r="X29" s="41"/>
      <c r="Y29" s="41"/>
      <c r="Z29" s="41"/>
      <c r="AA29" s="41"/>
      <c r="AB29" s="41"/>
    </row>
    <row r="30" spans="1:28"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row>
    <row r="31" spans="1:28" x14ac:dyDescent="0.25">
      <c r="A31" s="1" t="s">
        <v>38</v>
      </c>
      <c r="B31" s="54" t="s">
        <v>50</v>
      </c>
      <c r="C31" s="3"/>
      <c r="D31" s="1"/>
      <c r="E31" s="1"/>
      <c r="F31" s="1"/>
      <c r="G31" s="1"/>
      <c r="H31" s="1"/>
      <c r="I31" s="1"/>
      <c r="J31" s="1"/>
      <c r="K31" s="1"/>
      <c r="L31" s="1"/>
      <c r="M31" s="1"/>
      <c r="N31" s="1"/>
      <c r="O31" s="1"/>
      <c r="P31" s="1"/>
      <c r="Q31" s="1"/>
      <c r="R31" s="1"/>
      <c r="S31" s="1"/>
      <c r="T31" s="1"/>
      <c r="U31" s="1"/>
      <c r="V31" s="1"/>
      <c r="W31" s="1"/>
      <c r="X31" s="1"/>
      <c r="Y31" s="1"/>
      <c r="Z31" s="1"/>
      <c r="AA31" s="1"/>
      <c r="AB31" s="1"/>
    </row>
    <row r="32" spans="1:28" ht="15.75" thickBot="1" x14ac:dyDescent="0.3">
      <c r="A32" s="1"/>
      <c r="B32" s="2" t="s">
        <v>26</v>
      </c>
      <c r="C32" s="43">
        <v>2015</v>
      </c>
      <c r="D32" s="106"/>
      <c r="E32" s="106"/>
      <c r="F32" s="107"/>
      <c r="G32" s="39"/>
      <c r="H32" s="39"/>
      <c r="I32" s="39"/>
      <c r="J32" s="39"/>
      <c r="K32" s="39"/>
      <c r="L32" s="1"/>
      <c r="M32" s="1"/>
      <c r="N32" s="3" t="s">
        <v>30</v>
      </c>
      <c r="O32" s="1"/>
      <c r="P32" s="1"/>
      <c r="Q32" s="1"/>
      <c r="R32" s="1"/>
      <c r="S32" s="1"/>
      <c r="T32" s="1"/>
      <c r="U32" s="1"/>
      <c r="V32" s="1"/>
      <c r="W32" s="1"/>
      <c r="X32" s="1"/>
      <c r="Y32" s="1"/>
      <c r="Z32" s="1"/>
      <c r="AA32" s="1"/>
      <c r="AB32" s="1"/>
    </row>
    <row r="33" spans="1:28" ht="90.75" thickBot="1" x14ac:dyDescent="0.3">
      <c r="A33" s="9"/>
      <c r="B33" s="60" t="s">
        <v>44</v>
      </c>
      <c r="C33" s="83" t="s">
        <v>85</v>
      </c>
      <c r="D33" s="108" t="s">
        <v>95</v>
      </c>
      <c r="E33" s="109" t="s">
        <v>96</v>
      </c>
      <c r="F33" s="88" t="s">
        <v>155</v>
      </c>
      <c r="G33" s="32" t="s">
        <v>57</v>
      </c>
      <c r="H33" s="32" t="s">
        <v>23</v>
      </c>
      <c r="I33" s="32" t="s">
        <v>58</v>
      </c>
      <c r="J33" s="32" t="s">
        <v>86</v>
      </c>
      <c r="K33" s="89" t="s">
        <v>88</v>
      </c>
      <c r="L33" s="9"/>
      <c r="M33" s="9"/>
      <c r="N33" s="11"/>
      <c r="O33" s="139">
        <v>2016</v>
      </c>
      <c r="P33" s="139"/>
      <c r="Q33" s="139"/>
      <c r="R33" s="139">
        <v>2015</v>
      </c>
      <c r="S33" s="139"/>
      <c r="T33" s="139"/>
      <c r="U33" s="139">
        <v>2014</v>
      </c>
      <c r="V33" s="139"/>
      <c r="W33" s="139"/>
      <c r="X33" s="9"/>
      <c r="Y33" s="9"/>
      <c r="Z33" s="9"/>
      <c r="AA33" s="9"/>
      <c r="AB33" s="9"/>
    </row>
    <row r="34" spans="1:28" ht="45" x14ac:dyDescent="0.25">
      <c r="A34" s="9"/>
      <c r="B34" s="12"/>
      <c r="C34" s="84" t="s">
        <v>45</v>
      </c>
      <c r="D34" s="84" t="s">
        <v>43</v>
      </c>
      <c r="E34" s="85" t="s">
        <v>61</v>
      </c>
      <c r="F34" s="85" t="s">
        <v>62</v>
      </c>
      <c r="G34" s="85" t="s">
        <v>63</v>
      </c>
      <c r="H34" s="86" t="s">
        <v>64</v>
      </c>
      <c r="I34" s="85" t="s">
        <v>65</v>
      </c>
      <c r="J34" s="86" t="s">
        <v>66</v>
      </c>
      <c r="K34" s="87" t="s">
        <v>67</v>
      </c>
      <c r="L34" s="9"/>
      <c r="M34" s="9"/>
      <c r="N34" s="21" t="s">
        <v>31</v>
      </c>
      <c r="O34" s="24" t="s">
        <v>27</v>
      </c>
      <c r="P34" s="24" t="s">
        <v>28</v>
      </c>
      <c r="Q34" s="24" t="s">
        <v>29</v>
      </c>
      <c r="R34" s="24" t="s">
        <v>27</v>
      </c>
      <c r="S34" s="24" t="s">
        <v>28</v>
      </c>
      <c r="T34" s="24" t="s">
        <v>29</v>
      </c>
      <c r="U34" s="24" t="s">
        <v>27</v>
      </c>
      <c r="V34" s="24" t="s">
        <v>28</v>
      </c>
      <c r="W34" s="24" t="s">
        <v>29</v>
      </c>
      <c r="X34" s="9"/>
      <c r="Y34" s="9"/>
      <c r="Z34" s="9"/>
      <c r="AA34" s="9"/>
      <c r="AB34" s="9"/>
    </row>
    <row r="35" spans="1:28" x14ac:dyDescent="0.25">
      <c r="A35" s="1"/>
      <c r="B35" s="13" t="s">
        <v>10</v>
      </c>
      <c r="C35" s="133">
        <v>3506373</v>
      </c>
      <c r="D35" s="58"/>
      <c r="E35" s="10"/>
      <c r="F35" s="61">
        <f>C35-D35+E35</f>
        <v>3506373</v>
      </c>
      <c r="G35" s="128">
        <f t="shared" ref="G35:G46" si="0">+R35</f>
        <v>5.5490000000000005E-2</v>
      </c>
      <c r="H35" s="16">
        <f>+F35*G35</f>
        <v>194568.63777000003</v>
      </c>
      <c r="I35" s="128">
        <f t="shared" ref="I35:I46" si="1">+T35</f>
        <v>5.0680000000000003E-2</v>
      </c>
      <c r="J35" s="19">
        <f>+F35*I35</f>
        <v>177702.98364000002</v>
      </c>
      <c r="K35" s="17">
        <f>J35-H35</f>
        <v>-16865.65413000001</v>
      </c>
      <c r="L35" s="1"/>
      <c r="M35" s="1"/>
      <c r="N35" s="11" t="s">
        <v>10</v>
      </c>
      <c r="O35" s="22">
        <v>8.4229999999999999E-2</v>
      </c>
      <c r="P35" s="22">
        <v>9.214E-2</v>
      </c>
      <c r="Q35" s="22">
        <v>9.1789999999999997E-2</v>
      </c>
      <c r="R35" s="22">
        <v>5.5490000000000005E-2</v>
      </c>
      <c r="S35" s="22">
        <v>6.1609999999999998E-2</v>
      </c>
      <c r="T35" s="22">
        <v>5.0680000000000003E-2</v>
      </c>
      <c r="U35" s="22">
        <v>3.6260000000000001E-2</v>
      </c>
      <c r="V35" s="22">
        <v>1.806E-2</v>
      </c>
      <c r="W35" s="22">
        <v>1.261E-2</v>
      </c>
      <c r="X35" s="1"/>
      <c r="Y35" s="1"/>
      <c r="Z35" s="1"/>
      <c r="AA35" s="1"/>
      <c r="AB35" s="1"/>
    </row>
    <row r="36" spans="1:28" x14ac:dyDescent="0.25">
      <c r="A36" s="1"/>
      <c r="B36" s="13" t="s">
        <v>11</v>
      </c>
      <c r="C36" s="133">
        <v>3255459</v>
      </c>
      <c r="D36" s="58"/>
      <c r="E36" s="10"/>
      <c r="F36" s="61">
        <f t="shared" ref="F36:F46" si="2">C36-D36+E36</f>
        <v>3255459</v>
      </c>
      <c r="G36" s="128">
        <f t="shared" si="0"/>
        <v>6.9809999999999997E-2</v>
      </c>
      <c r="H36" s="16">
        <f t="shared" ref="H36:H46" si="3">+F36*G36</f>
        <v>227263.59279</v>
      </c>
      <c r="I36" s="128">
        <f t="shared" si="1"/>
        <v>3.9609999999999999E-2</v>
      </c>
      <c r="J36" s="19">
        <f t="shared" ref="J36:J46" si="4">+F36*I36</f>
        <v>128948.73099</v>
      </c>
      <c r="K36" s="17">
        <f t="shared" ref="K36:K46" si="5">J36-H36</f>
        <v>-98314.861799999999</v>
      </c>
      <c r="L36" s="1"/>
      <c r="M36" s="1"/>
      <c r="N36" s="11" t="s">
        <v>11</v>
      </c>
      <c r="O36" s="23">
        <v>0.10384</v>
      </c>
      <c r="P36" s="23">
        <v>9.6780000000000005E-2</v>
      </c>
      <c r="Q36" s="23">
        <v>9.851E-2</v>
      </c>
      <c r="R36" s="23">
        <v>6.9809999999999997E-2</v>
      </c>
      <c r="S36" s="23">
        <v>4.095E-2</v>
      </c>
      <c r="T36" s="23">
        <v>3.9609999999999999E-2</v>
      </c>
      <c r="U36" s="23">
        <v>2.231E-2</v>
      </c>
      <c r="V36" s="23">
        <v>1.1180000000000001E-2</v>
      </c>
      <c r="W36" s="23">
        <v>1.3300000000000001E-2</v>
      </c>
      <c r="X36" s="1"/>
      <c r="Y36" s="1"/>
      <c r="Z36" s="1"/>
      <c r="AA36" s="1"/>
      <c r="AB36" s="1"/>
    </row>
    <row r="37" spans="1:28" x14ac:dyDescent="0.25">
      <c r="A37" s="1"/>
      <c r="B37" s="13" t="s">
        <v>12</v>
      </c>
      <c r="C37" s="133">
        <v>3417026</v>
      </c>
      <c r="D37" s="58"/>
      <c r="E37" s="10"/>
      <c r="F37" s="61">
        <f t="shared" si="2"/>
        <v>3417026</v>
      </c>
      <c r="G37" s="128">
        <f t="shared" si="0"/>
        <v>3.6040000000000003E-2</v>
      </c>
      <c r="H37" s="16">
        <f t="shared" si="3"/>
        <v>123149.61704000001</v>
      </c>
      <c r="I37" s="128">
        <f t="shared" si="1"/>
        <v>6.2899999999999998E-2</v>
      </c>
      <c r="J37" s="19">
        <f t="shared" si="4"/>
        <v>214930.93539999999</v>
      </c>
      <c r="K37" s="17">
        <f t="shared" si="5"/>
        <v>91781.318359999976</v>
      </c>
      <c r="L37" s="1"/>
      <c r="M37" s="1"/>
      <c r="N37" s="11" t="s">
        <v>12</v>
      </c>
      <c r="O37" s="23">
        <v>9.0219999999999995E-2</v>
      </c>
      <c r="P37" s="23">
        <v>0.10299</v>
      </c>
      <c r="Q37" s="23">
        <v>0.1061</v>
      </c>
      <c r="R37" s="23">
        <v>3.6040000000000003E-2</v>
      </c>
      <c r="S37" s="23">
        <v>5.74E-2</v>
      </c>
      <c r="T37" s="23">
        <v>6.2899999999999998E-2</v>
      </c>
      <c r="U37" s="23">
        <v>1.103E-2</v>
      </c>
      <c r="V37" s="23">
        <v>-8.0000000000000002E-3</v>
      </c>
      <c r="W37" s="23">
        <v>-2.7E-4</v>
      </c>
      <c r="X37" s="1"/>
      <c r="Y37" s="1"/>
      <c r="Z37" s="1"/>
      <c r="AA37" s="1"/>
      <c r="AB37" s="1"/>
    </row>
    <row r="38" spans="1:28" x14ac:dyDescent="0.25">
      <c r="A38" s="1"/>
      <c r="B38" s="13" t="s">
        <v>13</v>
      </c>
      <c r="C38" s="133">
        <v>3068218</v>
      </c>
      <c r="D38" s="58"/>
      <c r="E38" s="10"/>
      <c r="F38" s="61">
        <f t="shared" si="2"/>
        <v>3068218</v>
      </c>
      <c r="G38" s="128">
        <f t="shared" si="0"/>
        <v>6.7049999999999998E-2</v>
      </c>
      <c r="H38" s="16">
        <f t="shared" si="3"/>
        <v>205724.01689999999</v>
      </c>
      <c r="I38" s="128">
        <f t="shared" si="1"/>
        <v>9.5590000000000008E-2</v>
      </c>
      <c r="J38" s="19">
        <f t="shared" si="4"/>
        <v>293290.95862000005</v>
      </c>
      <c r="K38" s="17">
        <f t="shared" si="5"/>
        <v>87566.941720000061</v>
      </c>
      <c r="L38" s="1"/>
      <c r="M38" s="1"/>
      <c r="N38" s="11" t="s">
        <v>13</v>
      </c>
      <c r="O38" s="23">
        <v>0.12114999999999999</v>
      </c>
      <c r="P38" s="23">
        <v>0.11176999999999999</v>
      </c>
      <c r="Q38" s="23">
        <v>0.11132</v>
      </c>
      <c r="R38" s="23">
        <v>6.7049999999999998E-2</v>
      </c>
      <c r="S38" s="23">
        <v>9.2679999999999998E-2</v>
      </c>
      <c r="T38" s="23">
        <v>9.5590000000000008E-2</v>
      </c>
      <c r="U38" s="23">
        <v>-9.6500000000000006E-3</v>
      </c>
      <c r="V38" s="23">
        <v>5.4530000000000002E-2</v>
      </c>
      <c r="W38" s="23">
        <v>5.1979999999999998E-2</v>
      </c>
      <c r="X38" s="1"/>
      <c r="Y38" s="1"/>
      <c r="Z38" s="1"/>
      <c r="AA38" s="1"/>
      <c r="AB38" s="1"/>
    </row>
    <row r="39" spans="1:28" x14ac:dyDescent="0.25">
      <c r="A39" s="1"/>
      <c r="B39" s="13" t="s">
        <v>14</v>
      </c>
      <c r="C39" s="133">
        <v>3024749</v>
      </c>
      <c r="D39" s="58"/>
      <c r="E39" s="10"/>
      <c r="F39" s="61">
        <f t="shared" si="2"/>
        <v>3024749</v>
      </c>
      <c r="G39" s="128">
        <f t="shared" si="0"/>
        <v>9.4159999999999994E-2</v>
      </c>
      <c r="H39" s="16">
        <f t="shared" si="3"/>
        <v>284810.36583999998</v>
      </c>
      <c r="I39" s="128">
        <f t="shared" si="1"/>
        <v>9.6680000000000002E-2</v>
      </c>
      <c r="J39" s="19">
        <f t="shared" si="4"/>
        <v>292432.73332</v>
      </c>
      <c r="K39" s="17">
        <f t="shared" si="5"/>
        <v>7622.3674800000153</v>
      </c>
      <c r="L39" s="1"/>
      <c r="M39" s="1"/>
      <c r="N39" s="11" t="s">
        <v>14</v>
      </c>
      <c r="O39" s="23">
        <v>0.10405</v>
      </c>
      <c r="P39" s="23">
        <v>0.11493</v>
      </c>
      <c r="Q39" s="23">
        <v>0.10749</v>
      </c>
      <c r="R39" s="23">
        <v>9.4159999999999994E-2</v>
      </c>
      <c r="S39" s="23">
        <v>9.7299999999999998E-2</v>
      </c>
      <c r="T39" s="23">
        <v>9.6680000000000002E-2</v>
      </c>
      <c r="U39" s="23">
        <v>5.3560000000000003E-2</v>
      </c>
      <c r="V39" s="23">
        <v>7.3520000000000002E-2</v>
      </c>
      <c r="W39" s="23">
        <v>7.1959999999999996E-2</v>
      </c>
      <c r="X39" s="1"/>
      <c r="Y39" s="1"/>
      <c r="Z39" s="1"/>
      <c r="AA39" s="1"/>
      <c r="AB39" s="1"/>
    </row>
    <row r="40" spans="1:28" x14ac:dyDescent="0.25">
      <c r="A40" s="1"/>
      <c r="B40" s="13" t="s">
        <v>15</v>
      </c>
      <c r="C40" s="133">
        <v>3157742</v>
      </c>
      <c r="D40" s="58"/>
      <c r="E40" s="10"/>
      <c r="F40" s="61">
        <f t="shared" si="2"/>
        <v>3157742</v>
      </c>
      <c r="G40" s="128">
        <f t="shared" si="0"/>
        <v>9.2280000000000001E-2</v>
      </c>
      <c r="H40" s="16">
        <f t="shared" si="3"/>
        <v>291396.43176000001</v>
      </c>
      <c r="I40" s="128">
        <f t="shared" si="1"/>
        <v>9.5400000000000013E-2</v>
      </c>
      <c r="J40" s="19">
        <f t="shared" si="4"/>
        <v>301248.58680000005</v>
      </c>
      <c r="K40" s="17">
        <f t="shared" si="5"/>
        <v>9852.1550400000415</v>
      </c>
      <c r="L40" s="1"/>
      <c r="M40" s="1"/>
      <c r="N40" s="11" t="s">
        <v>15</v>
      </c>
      <c r="O40" s="23">
        <v>0.11650000000000001</v>
      </c>
      <c r="P40" s="23">
        <v>9.3600000000000003E-2</v>
      </c>
      <c r="Q40" s="23">
        <v>9.5449999999999993E-2</v>
      </c>
      <c r="R40" s="23">
        <v>9.2280000000000001E-2</v>
      </c>
      <c r="S40" s="23">
        <v>9.7680000000000003E-2</v>
      </c>
      <c r="T40" s="23">
        <v>9.5400000000000013E-2</v>
      </c>
      <c r="U40" s="23">
        <v>7.1900000000000006E-2</v>
      </c>
      <c r="V40" s="23">
        <v>6.6640000000000005E-2</v>
      </c>
      <c r="W40" s="23">
        <v>6.0249999999999998E-2</v>
      </c>
      <c r="X40" s="1"/>
      <c r="Y40" s="1"/>
      <c r="Z40" s="1"/>
      <c r="AA40" s="1"/>
      <c r="AB40" s="1"/>
    </row>
    <row r="41" spans="1:28" x14ac:dyDescent="0.25">
      <c r="A41" s="1"/>
      <c r="B41" s="13" t="s">
        <v>16</v>
      </c>
      <c r="C41" s="130">
        <v>3380496</v>
      </c>
      <c r="D41" s="10"/>
      <c r="E41" s="20"/>
      <c r="F41" s="61">
        <f t="shared" si="2"/>
        <v>3380496</v>
      </c>
      <c r="G41" s="129">
        <f t="shared" si="0"/>
        <v>8.8880000000000001E-2</v>
      </c>
      <c r="H41" s="16">
        <f t="shared" si="3"/>
        <v>300458.48447999998</v>
      </c>
      <c r="I41" s="129">
        <f t="shared" si="1"/>
        <v>7.8829999999999997E-2</v>
      </c>
      <c r="J41" s="19">
        <f t="shared" si="4"/>
        <v>266484.49968000001</v>
      </c>
      <c r="K41" s="17">
        <f t="shared" si="5"/>
        <v>-33973.984799999977</v>
      </c>
      <c r="L41" s="1"/>
      <c r="M41" s="1"/>
      <c r="N41" s="11" t="s">
        <v>16</v>
      </c>
      <c r="O41" s="23">
        <v>7.6670000000000002E-2</v>
      </c>
      <c r="P41" s="23">
        <v>8.412E-2</v>
      </c>
      <c r="Q41" s="23">
        <v>8.3059999999999995E-2</v>
      </c>
      <c r="R41" s="23">
        <v>8.8880000000000001E-2</v>
      </c>
      <c r="S41" s="23">
        <v>8.4129999999999996E-2</v>
      </c>
      <c r="T41" s="23">
        <v>7.8829999999999997E-2</v>
      </c>
      <c r="U41" s="23">
        <v>5.9760000000000001E-2</v>
      </c>
      <c r="V41" s="23">
        <v>5.7529999999999998E-2</v>
      </c>
      <c r="W41" s="23">
        <v>6.2560000000000004E-2</v>
      </c>
      <c r="X41" s="1"/>
      <c r="Y41" s="1"/>
      <c r="Z41" s="1"/>
      <c r="AA41" s="1"/>
      <c r="AB41" s="1"/>
    </row>
    <row r="42" spans="1:28" x14ac:dyDescent="0.25">
      <c r="A42" s="1"/>
      <c r="B42" s="13" t="s">
        <v>17</v>
      </c>
      <c r="C42" s="130">
        <v>3384721</v>
      </c>
      <c r="D42" s="10"/>
      <c r="E42" s="20"/>
      <c r="F42" s="61">
        <f t="shared" si="2"/>
        <v>3384721</v>
      </c>
      <c r="G42" s="129">
        <f t="shared" si="0"/>
        <v>8.8050000000000003E-2</v>
      </c>
      <c r="H42" s="16">
        <f t="shared" si="3"/>
        <v>298024.68405000004</v>
      </c>
      <c r="I42" s="129">
        <f t="shared" si="1"/>
        <v>8.0099999999999991E-2</v>
      </c>
      <c r="J42" s="19">
        <f t="shared" si="4"/>
        <v>271116.15209999995</v>
      </c>
      <c r="K42" s="17">
        <f t="shared" si="5"/>
        <v>-26908.531950000091</v>
      </c>
      <c r="L42" s="1"/>
      <c r="M42" s="1"/>
      <c r="N42" s="11" t="s">
        <v>17</v>
      </c>
      <c r="O42" s="23">
        <v>8.5690000000000002E-2</v>
      </c>
      <c r="P42" s="23">
        <v>7.0499999999999993E-2</v>
      </c>
      <c r="Q42" s="23">
        <v>7.1029999999999996E-2</v>
      </c>
      <c r="R42" s="23">
        <v>8.8050000000000003E-2</v>
      </c>
      <c r="S42" s="23">
        <v>7.3550000000000004E-2</v>
      </c>
      <c r="T42" s="23">
        <v>8.0099999999999991E-2</v>
      </c>
      <c r="U42" s="23">
        <v>6.1079999999999995E-2</v>
      </c>
      <c r="V42" s="23">
        <v>6.8970000000000004E-2</v>
      </c>
      <c r="W42" s="23">
        <v>6.7610000000000003E-2</v>
      </c>
      <c r="X42" s="1"/>
      <c r="Y42" s="1"/>
      <c r="Z42" s="1"/>
      <c r="AA42" s="1"/>
      <c r="AB42" s="1"/>
    </row>
    <row r="43" spans="1:28" x14ac:dyDescent="0.25">
      <c r="A43" s="1"/>
      <c r="B43" s="13" t="s">
        <v>18</v>
      </c>
      <c r="C43" s="130">
        <v>3417287</v>
      </c>
      <c r="D43" s="10"/>
      <c r="E43" s="20"/>
      <c r="F43" s="61">
        <f t="shared" si="2"/>
        <v>3417287</v>
      </c>
      <c r="G43" s="129">
        <f t="shared" si="0"/>
        <v>8.270000000000001E-2</v>
      </c>
      <c r="H43" s="16">
        <f t="shared" si="3"/>
        <v>282609.6349</v>
      </c>
      <c r="I43" s="129">
        <f t="shared" si="1"/>
        <v>6.7030000000000006E-2</v>
      </c>
      <c r="J43" s="19">
        <f t="shared" si="4"/>
        <v>229060.74761000002</v>
      </c>
      <c r="K43" s="17">
        <f t="shared" si="5"/>
        <v>-53548.887289999984</v>
      </c>
      <c r="L43" s="1"/>
      <c r="M43" s="1"/>
      <c r="N43" s="11" t="s">
        <v>18</v>
      </c>
      <c r="O43" s="23">
        <v>7.0599999999999996E-2</v>
      </c>
      <c r="P43" s="23">
        <v>9.1480000000000006E-2</v>
      </c>
      <c r="Q43" s="23">
        <v>9.5310000000000006E-2</v>
      </c>
      <c r="R43" s="23">
        <v>8.270000000000001E-2</v>
      </c>
      <c r="S43" s="23">
        <v>7.1910000000000002E-2</v>
      </c>
      <c r="T43" s="23">
        <v>6.7030000000000006E-2</v>
      </c>
      <c r="U43" s="23">
        <v>8.0489999999999992E-2</v>
      </c>
      <c r="V43" s="23">
        <v>8.072E-2</v>
      </c>
      <c r="W43" s="23">
        <v>7.9629999999999992E-2</v>
      </c>
      <c r="X43" s="1"/>
      <c r="Y43" s="1"/>
      <c r="Z43" s="1"/>
      <c r="AA43" s="1"/>
      <c r="AB43" s="1"/>
    </row>
    <row r="44" spans="1:28" x14ac:dyDescent="0.25">
      <c r="A44" s="1"/>
      <c r="B44" s="13" t="s">
        <v>19</v>
      </c>
      <c r="C44" s="130">
        <v>3259301</v>
      </c>
      <c r="D44" s="10"/>
      <c r="E44" s="20"/>
      <c r="F44" s="61">
        <f t="shared" si="2"/>
        <v>3259301</v>
      </c>
      <c r="G44" s="129">
        <f t="shared" si="0"/>
        <v>6.3710000000000003E-2</v>
      </c>
      <c r="H44" s="16">
        <f t="shared" si="3"/>
        <v>207650.06671000001</v>
      </c>
      <c r="I44" s="129">
        <f t="shared" si="1"/>
        <v>7.5439999999999993E-2</v>
      </c>
      <c r="J44" s="19">
        <f t="shared" si="4"/>
        <v>245881.66743999999</v>
      </c>
      <c r="K44" s="17">
        <f t="shared" si="5"/>
        <v>38231.600729999976</v>
      </c>
      <c r="L44" s="1"/>
      <c r="M44" s="1"/>
      <c r="N44" s="11" t="s">
        <v>19</v>
      </c>
      <c r="O44" s="23">
        <v>9.7199999999999995E-2</v>
      </c>
      <c r="P44" s="23">
        <v>0.1178</v>
      </c>
      <c r="Q44" s="23">
        <v>0.11226</v>
      </c>
      <c r="R44" s="23">
        <v>6.3710000000000003E-2</v>
      </c>
      <c r="S44" s="23">
        <v>7.1929999999999994E-2</v>
      </c>
      <c r="T44" s="23">
        <v>7.5439999999999993E-2</v>
      </c>
      <c r="U44" s="23">
        <v>7.492E-2</v>
      </c>
      <c r="V44" s="23">
        <v>0.10135</v>
      </c>
      <c r="W44" s="23">
        <v>0.10014000000000001</v>
      </c>
      <c r="X44" s="1"/>
      <c r="Y44" s="1"/>
      <c r="Z44" s="1"/>
      <c r="AA44" s="1"/>
      <c r="AB44" s="1"/>
    </row>
    <row r="45" spans="1:28" x14ac:dyDescent="0.25">
      <c r="A45" s="1"/>
      <c r="B45" s="13" t="s">
        <v>20</v>
      </c>
      <c r="C45" s="130">
        <v>3120196</v>
      </c>
      <c r="D45" s="10"/>
      <c r="E45" s="20"/>
      <c r="F45" s="61">
        <f t="shared" si="2"/>
        <v>3120196</v>
      </c>
      <c r="G45" s="129">
        <f t="shared" si="0"/>
        <v>7.6230000000000006E-2</v>
      </c>
      <c r="H45" s="16">
        <f t="shared" si="3"/>
        <v>237852.54108000002</v>
      </c>
      <c r="I45" s="129">
        <f t="shared" si="1"/>
        <v>0.11320000000000001</v>
      </c>
      <c r="J45" s="19">
        <f t="shared" si="4"/>
        <v>353206.18720000004</v>
      </c>
      <c r="K45" s="17">
        <f t="shared" si="5"/>
        <v>115353.64612000002</v>
      </c>
      <c r="L45" s="1"/>
      <c r="M45" s="1"/>
      <c r="N45" s="11" t="s">
        <v>20</v>
      </c>
      <c r="O45" s="23">
        <v>0.12271</v>
      </c>
      <c r="P45" s="23">
        <v>0.115</v>
      </c>
      <c r="Q45" s="23">
        <v>0.11108999999999999</v>
      </c>
      <c r="R45" s="23">
        <v>7.6230000000000006E-2</v>
      </c>
      <c r="S45" s="23">
        <v>0.12447999999999999</v>
      </c>
      <c r="T45" s="23">
        <v>0.11320000000000001</v>
      </c>
      <c r="U45" s="23">
        <v>9.9010000000000001E-2</v>
      </c>
      <c r="V45" s="23">
        <v>8.5040000000000004E-2</v>
      </c>
      <c r="W45" s="23">
        <v>8.231999999999999E-2</v>
      </c>
      <c r="X45" s="1"/>
      <c r="Y45" s="1"/>
      <c r="Z45" s="1"/>
      <c r="AA45" s="1"/>
      <c r="AB45" s="1"/>
    </row>
    <row r="46" spans="1:28" x14ac:dyDescent="0.25">
      <c r="A46" s="1"/>
      <c r="B46" s="13" t="s">
        <v>21</v>
      </c>
      <c r="C46" s="134">
        <v>3131206</v>
      </c>
      <c r="D46" s="59"/>
      <c r="E46" s="20"/>
      <c r="F46" s="61">
        <f t="shared" si="2"/>
        <v>3131206</v>
      </c>
      <c r="G46" s="129">
        <f t="shared" si="0"/>
        <v>0.11462</v>
      </c>
      <c r="H46" s="16">
        <f t="shared" si="3"/>
        <v>358898.83172000002</v>
      </c>
      <c r="I46" s="129">
        <f t="shared" si="1"/>
        <v>9.4709999999999989E-2</v>
      </c>
      <c r="J46" s="19">
        <f t="shared" si="4"/>
        <v>296556.52025999996</v>
      </c>
      <c r="K46" s="17">
        <f t="shared" si="5"/>
        <v>-62342.311460000055</v>
      </c>
      <c r="L46" s="1"/>
      <c r="M46" s="1"/>
      <c r="N46" s="33" t="s">
        <v>21</v>
      </c>
      <c r="O46" s="34">
        <v>0.10594000000000001</v>
      </c>
      <c r="P46" s="34">
        <v>7.8719999999999998E-2</v>
      </c>
      <c r="Q46" s="34">
        <v>8.7080000000000005E-2</v>
      </c>
      <c r="R46" s="34">
        <v>0.11462</v>
      </c>
      <c r="S46" s="34">
        <v>8.8090000000000002E-2</v>
      </c>
      <c r="T46" s="34">
        <v>9.4709999999999989E-2</v>
      </c>
      <c r="U46" s="34">
        <v>7.3180000000000009E-2</v>
      </c>
      <c r="V46" s="34">
        <v>5.7889999999999997E-2</v>
      </c>
      <c r="W46" s="34">
        <v>7.4439999999999992E-2</v>
      </c>
      <c r="X46" s="1"/>
      <c r="Y46" s="1"/>
      <c r="Z46" s="1"/>
      <c r="AA46" s="1"/>
      <c r="AB46" s="1"/>
    </row>
    <row r="47" spans="1:28" ht="15.75" thickBot="1" x14ac:dyDescent="0.3">
      <c r="A47" s="1"/>
      <c r="B47" s="93" t="s">
        <v>90</v>
      </c>
      <c r="C47" s="131">
        <f>SUM(C35:C46)</f>
        <v>39122774</v>
      </c>
      <c r="D47" s="44">
        <f>SUM(D35:D46)</f>
        <v>0</v>
      </c>
      <c r="E47" s="44">
        <f>SUM(E35:E46)</f>
        <v>0</v>
      </c>
      <c r="F47" s="44">
        <f>SUM(F35:F46)</f>
        <v>39122774</v>
      </c>
      <c r="G47" s="44"/>
      <c r="H47" s="45">
        <f>SUM(H35:H46)</f>
        <v>3012406.9050400001</v>
      </c>
      <c r="I47" s="44"/>
      <c r="J47" s="45">
        <f>SUM(J35:J46)</f>
        <v>3070860.7030600002</v>
      </c>
      <c r="K47" s="46">
        <f>SUM(K35:K46)</f>
        <v>58453.798019999973</v>
      </c>
      <c r="L47" s="1"/>
      <c r="M47" s="1"/>
      <c r="N47" s="37"/>
      <c r="O47" s="38"/>
      <c r="P47" s="38"/>
      <c r="Q47" s="38"/>
      <c r="R47" s="38"/>
      <c r="S47" s="38"/>
      <c r="T47" s="38"/>
      <c r="U47" s="38"/>
      <c r="V47" s="38"/>
      <c r="W47" s="38"/>
      <c r="X47" s="1"/>
      <c r="Y47" s="1"/>
      <c r="Z47" s="1"/>
      <c r="AA47" s="1"/>
      <c r="AB47" s="1"/>
    </row>
    <row r="48" spans="1:28" x14ac:dyDescent="0.25">
      <c r="A48" s="1" t="s">
        <v>40</v>
      </c>
      <c r="B48" s="1"/>
      <c r="C48" s="1"/>
      <c r="D48" s="1"/>
      <c r="E48" s="1"/>
      <c r="F48" s="1"/>
      <c r="G48" s="4"/>
      <c r="H48" s="4"/>
      <c r="I48" s="4"/>
      <c r="J48" s="92" t="s">
        <v>144</v>
      </c>
      <c r="K48" s="30">
        <v>252494</v>
      </c>
      <c r="L48" s="1"/>
      <c r="M48" s="1"/>
      <c r="N48" s="35"/>
      <c r="O48" s="36"/>
      <c r="P48" s="36"/>
      <c r="Q48" s="36"/>
      <c r="R48" s="36"/>
      <c r="S48" s="36"/>
      <c r="T48" s="36"/>
      <c r="U48" s="36"/>
      <c r="V48" s="36"/>
      <c r="W48" s="36"/>
      <c r="X48" s="1"/>
      <c r="Y48" s="1"/>
      <c r="Z48" s="1"/>
      <c r="AA48" s="1"/>
      <c r="AB48" s="1"/>
    </row>
    <row r="49" spans="1:28" ht="15.75" thickBot="1" x14ac:dyDescent="0.3">
      <c r="A49" s="1"/>
      <c r="B49" s="1"/>
      <c r="C49" s="1"/>
      <c r="D49" s="1"/>
      <c r="E49" s="1"/>
      <c r="F49" s="1"/>
      <c r="G49" s="4"/>
      <c r="H49" s="4"/>
      <c r="I49" s="4"/>
      <c r="J49" s="92" t="s">
        <v>89</v>
      </c>
      <c r="K49" s="18">
        <f>K48-K47</f>
        <v>194040.20198000001</v>
      </c>
      <c r="L49" s="1"/>
      <c r="M49" s="1"/>
      <c r="N49" s="35"/>
      <c r="O49" s="36"/>
      <c r="P49" s="36"/>
      <c r="Q49" s="36"/>
      <c r="R49" s="36"/>
      <c r="S49" s="36"/>
      <c r="T49" s="36"/>
      <c r="U49" s="36"/>
      <c r="V49" s="36"/>
      <c r="W49" s="36"/>
      <c r="X49" s="1"/>
      <c r="Y49" s="1"/>
      <c r="Z49" s="1"/>
      <c r="AA49" s="1"/>
      <c r="AB49" s="1"/>
    </row>
    <row r="50" spans="1:28" ht="15.75" thickTop="1" x14ac:dyDescent="0.25">
      <c r="A50" s="1"/>
      <c r="B50" s="1"/>
      <c r="C50" s="1"/>
      <c r="D50" s="1"/>
      <c r="E50" s="1"/>
      <c r="F50" s="1"/>
      <c r="G50" s="1"/>
      <c r="H50" s="1"/>
      <c r="I50" s="67"/>
      <c r="J50" s="68"/>
      <c r="K50" s="90"/>
      <c r="L50" s="1"/>
      <c r="M50" s="1"/>
      <c r="N50" s="35"/>
      <c r="O50" s="36"/>
      <c r="P50" s="36"/>
      <c r="Q50" s="36"/>
      <c r="R50" s="36"/>
      <c r="S50" s="36"/>
      <c r="T50" s="36"/>
      <c r="U50" s="36"/>
      <c r="V50" s="36"/>
      <c r="W50" s="36"/>
      <c r="X50" s="1"/>
      <c r="Y50" s="1"/>
      <c r="Z50" s="1"/>
      <c r="AA50" s="1"/>
      <c r="AB50" s="1"/>
    </row>
    <row r="51" spans="1:28" x14ac:dyDescent="0.25">
      <c r="A51" s="1"/>
      <c r="B51" s="1"/>
      <c r="C51" s="1"/>
      <c r="D51" s="1"/>
      <c r="E51" s="1"/>
      <c r="F51" s="1"/>
      <c r="G51" s="1"/>
      <c r="H51" s="1"/>
      <c r="I51" s="67"/>
      <c r="J51" s="68"/>
      <c r="K51" s="91"/>
      <c r="L51" s="1"/>
      <c r="M51" s="1"/>
      <c r="N51" s="35"/>
      <c r="O51" s="36"/>
      <c r="P51" s="36"/>
      <c r="Q51" s="36"/>
      <c r="R51" s="36"/>
      <c r="S51" s="36"/>
      <c r="T51" s="36"/>
      <c r="U51" s="36"/>
      <c r="V51" s="36"/>
      <c r="W51" s="36"/>
      <c r="X51" s="1"/>
      <c r="Y51" s="1"/>
      <c r="Z51" s="1"/>
      <c r="AA51" s="1"/>
      <c r="AB51" s="1"/>
    </row>
    <row r="52" spans="1:28" x14ac:dyDescent="0.25">
      <c r="A52" s="1"/>
      <c r="B52" s="1"/>
      <c r="C52" s="1"/>
      <c r="D52" s="1"/>
      <c r="E52" s="1"/>
      <c r="F52" s="1"/>
      <c r="G52" s="1"/>
      <c r="H52" s="1"/>
      <c r="I52" s="1"/>
      <c r="J52" s="1"/>
      <c r="K52" s="1"/>
      <c r="L52" s="1"/>
      <c r="M52" s="1"/>
      <c r="N52" s="35"/>
      <c r="O52" s="36"/>
      <c r="P52" s="36"/>
      <c r="Q52" s="36"/>
      <c r="R52" s="36"/>
      <c r="S52" s="36"/>
      <c r="T52" s="36"/>
      <c r="U52" s="36"/>
      <c r="V52" s="36"/>
      <c r="W52" s="36"/>
      <c r="X52" s="1"/>
      <c r="Y52" s="1"/>
      <c r="Z52" s="1"/>
      <c r="AA52" s="1"/>
      <c r="AB52" s="1"/>
    </row>
    <row r="53" spans="1:28" x14ac:dyDescent="0.25">
      <c r="A53" s="1"/>
      <c r="B53" s="1"/>
      <c r="C53" s="1"/>
      <c r="D53" s="1"/>
      <c r="E53" s="1"/>
      <c r="F53" s="1"/>
      <c r="G53" s="1"/>
      <c r="H53" s="1"/>
      <c r="I53" s="1"/>
      <c r="J53" s="1"/>
      <c r="K53" s="1"/>
      <c r="L53" s="1"/>
      <c r="M53" s="1"/>
      <c r="N53" s="35"/>
      <c r="O53" s="36"/>
      <c r="P53" s="36"/>
      <c r="Q53" s="36"/>
      <c r="R53" s="36"/>
      <c r="S53" s="36"/>
      <c r="T53" s="36"/>
      <c r="U53" s="36"/>
      <c r="V53" s="36"/>
      <c r="W53" s="36"/>
      <c r="X53" s="1"/>
      <c r="Y53" s="1"/>
      <c r="Z53" s="1"/>
      <c r="AA53" s="1"/>
      <c r="AB53" s="1"/>
    </row>
    <row r="54" spans="1:28" x14ac:dyDescent="0.25">
      <c r="A54" s="1" t="s">
        <v>41</v>
      </c>
      <c r="B54" s="54" t="s">
        <v>55</v>
      </c>
      <c r="C54" s="2"/>
      <c r="D54" s="1"/>
      <c r="E54" s="1"/>
      <c r="F54" s="1"/>
      <c r="G54" s="1"/>
      <c r="H54" s="1"/>
      <c r="I54" s="1"/>
      <c r="J54" s="1"/>
      <c r="K54" s="1"/>
      <c r="L54" s="1"/>
      <c r="M54" s="1"/>
      <c r="N54" s="35"/>
      <c r="O54" s="36"/>
      <c r="P54" s="36"/>
      <c r="Q54" s="36"/>
      <c r="R54" s="36"/>
      <c r="S54" s="36"/>
      <c r="T54" s="36"/>
      <c r="U54" s="36"/>
      <c r="V54" s="36"/>
      <c r="W54" s="36"/>
      <c r="X54" s="1"/>
      <c r="Y54" s="1"/>
      <c r="Z54" s="1"/>
      <c r="AA54" s="1"/>
      <c r="AB54" s="1"/>
    </row>
    <row r="55" spans="1:28" x14ac:dyDescent="0.25">
      <c r="A55" s="1"/>
      <c r="B55" s="3"/>
      <c r="C55" s="2"/>
      <c r="D55" s="1"/>
      <c r="E55" s="1"/>
      <c r="F55" s="1"/>
      <c r="G55" s="1"/>
      <c r="H55" s="1"/>
      <c r="I55" s="1"/>
      <c r="J55" s="1"/>
      <c r="K55" s="1"/>
      <c r="L55" s="1"/>
      <c r="M55" s="1"/>
      <c r="N55" s="35"/>
      <c r="O55" s="35"/>
      <c r="P55" s="35"/>
      <c r="Q55" s="35"/>
      <c r="R55" s="35"/>
      <c r="S55" s="35"/>
      <c r="T55" s="35"/>
      <c r="U55" s="35"/>
      <c r="V55" s="35"/>
      <c r="W55" s="35"/>
      <c r="X55" s="1"/>
      <c r="Y55" s="1"/>
      <c r="Z55" s="1"/>
      <c r="AA55" s="1"/>
      <c r="AB55" s="1"/>
    </row>
    <row r="56" spans="1:28" ht="45" x14ac:dyDescent="0.25">
      <c r="A56" s="11"/>
      <c r="B56" s="127" t="s">
        <v>52</v>
      </c>
      <c r="C56" s="56" t="s">
        <v>75</v>
      </c>
      <c r="D56" s="56" t="s">
        <v>137</v>
      </c>
      <c r="E56" s="144" t="s">
        <v>51</v>
      </c>
      <c r="F56" s="144"/>
      <c r="G56" s="144"/>
      <c r="H56" s="144"/>
      <c r="I56" s="144"/>
      <c r="J56" s="1"/>
      <c r="K56" s="1"/>
      <c r="L56" s="1"/>
      <c r="M56" s="1"/>
      <c r="N56" s="1"/>
      <c r="O56" s="35"/>
      <c r="P56" s="35"/>
      <c r="Q56" s="35"/>
      <c r="R56" s="35"/>
      <c r="S56" s="35"/>
      <c r="T56" s="35"/>
      <c r="U56" s="35"/>
      <c r="V56" s="35"/>
      <c r="W56" s="35"/>
      <c r="X56" s="35"/>
      <c r="Y56" s="1"/>
      <c r="Z56" s="1"/>
      <c r="AA56" s="1"/>
      <c r="AB56" s="1"/>
    </row>
    <row r="57" spans="1:28" ht="29.25" x14ac:dyDescent="0.25">
      <c r="A57" s="94" t="s">
        <v>59</v>
      </c>
      <c r="B57" s="57" t="s">
        <v>70</v>
      </c>
      <c r="C57" s="10"/>
      <c r="D57" s="132"/>
      <c r="E57" s="145"/>
      <c r="F57" s="145"/>
      <c r="G57" s="145"/>
      <c r="H57" s="145"/>
      <c r="I57" s="145"/>
      <c r="J57" s="1"/>
      <c r="K57" s="1"/>
      <c r="L57" s="1"/>
      <c r="M57" s="1"/>
      <c r="N57" s="1"/>
      <c r="O57" s="35"/>
      <c r="P57" s="35"/>
      <c r="Q57" s="35"/>
      <c r="R57" s="35"/>
      <c r="S57" s="35"/>
      <c r="T57" s="35"/>
      <c r="U57" s="35"/>
      <c r="V57" s="35"/>
      <c r="W57" s="35"/>
      <c r="X57" s="35"/>
      <c r="Y57" s="1"/>
      <c r="Z57" s="1"/>
      <c r="AA57" s="1"/>
      <c r="AB57" s="1"/>
    </row>
    <row r="58" spans="1:28" ht="29.25" x14ac:dyDescent="0.25">
      <c r="A58" s="94" t="s">
        <v>60</v>
      </c>
      <c r="B58" s="57" t="s">
        <v>91</v>
      </c>
      <c r="C58" s="69"/>
      <c r="D58" s="132">
        <v>-43038</v>
      </c>
      <c r="E58" s="146"/>
      <c r="F58" s="147"/>
      <c r="G58" s="147"/>
      <c r="H58" s="147"/>
      <c r="I58" s="148"/>
      <c r="J58" s="106"/>
      <c r="K58" s="106"/>
      <c r="L58" s="106"/>
      <c r="M58" s="106"/>
      <c r="N58" s="106"/>
      <c r="O58" s="106"/>
      <c r="P58" s="106"/>
      <c r="Q58" s="106"/>
      <c r="R58" s="1"/>
      <c r="S58" s="1"/>
      <c r="T58" s="1"/>
      <c r="U58" s="1"/>
      <c r="V58" s="1"/>
      <c r="W58" s="1"/>
      <c r="X58" s="1"/>
      <c r="Y58" s="1"/>
      <c r="Z58" s="1"/>
      <c r="AA58" s="1"/>
      <c r="AB58" s="1"/>
    </row>
    <row r="59" spans="1:28" ht="29.25" x14ac:dyDescent="0.25">
      <c r="A59" s="94" t="s">
        <v>73</v>
      </c>
      <c r="B59" s="57" t="s">
        <v>72</v>
      </c>
      <c r="C59" s="10"/>
      <c r="D59" s="132"/>
      <c r="E59" s="145"/>
      <c r="F59" s="145"/>
      <c r="G59" s="145"/>
      <c r="H59" s="145"/>
      <c r="I59" s="145"/>
      <c r="J59" s="106"/>
      <c r="K59" s="106"/>
      <c r="L59" s="106"/>
      <c r="M59" s="106"/>
      <c r="N59" s="106"/>
      <c r="O59" s="106"/>
      <c r="P59" s="106"/>
      <c r="Q59" s="106"/>
      <c r="R59" s="1"/>
      <c r="S59" s="1"/>
      <c r="T59" s="1"/>
      <c r="U59" s="1"/>
      <c r="V59" s="1"/>
      <c r="W59" s="1"/>
      <c r="X59" s="1"/>
      <c r="Y59" s="1"/>
      <c r="Z59" s="1"/>
      <c r="AA59" s="1"/>
      <c r="AB59" s="1"/>
    </row>
    <row r="60" spans="1:28" ht="29.25" x14ac:dyDescent="0.25">
      <c r="A60" s="94" t="s">
        <v>74</v>
      </c>
      <c r="B60" s="57" t="s">
        <v>71</v>
      </c>
      <c r="C60" s="69"/>
      <c r="D60" s="132"/>
      <c r="E60" s="146"/>
      <c r="F60" s="147"/>
      <c r="G60" s="147"/>
      <c r="H60" s="147"/>
      <c r="I60" s="148"/>
      <c r="J60" s="106"/>
      <c r="K60" s="106"/>
      <c r="L60" s="106"/>
      <c r="M60" s="106"/>
      <c r="N60" s="106"/>
      <c r="O60" s="106"/>
      <c r="P60" s="106"/>
      <c r="Q60" s="106"/>
      <c r="R60" s="1"/>
      <c r="S60" s="1"/>
      <c r="T60" s="1"/>
      <c r="U60" s="1"/>
      <c r="V60" s="1"/>
      <c r="W60" s="1"/>
      <c r="X60" s="1"/>
      <c r="Y60" s="1"/>
      <c r="Z60" s="1"/>
      <c r="AA60" s="1"/>
      <c r="AB60" s="1"/>
    </row>
    <row r="61" spans="1:28" ht="29.25" x14ac:dyDescent="0.25">
      <c r="A61" s="94" t="s">
        <v>78</v>
      </c>
      <c r="B61" s="57" t="s">
        <v>80</v>
      </c>
      <c r="C61" s="10"/>
      <c r="D61" s="132"/>
      <c r="E61" s="145"/>
      <c r="F61" s="145"/>
      <c r="G61" s="145"/>
      <c r="H61" s="145"/>
      <c r="I61" s="145"/>
      <c r="J61" s="106"/>
      <c r="K61" s="106"/>
      <c r="L61" s="106"/>
      <c r="M61" s="106"/>
      <c r="N61" s="106"/>
      <c r="O61" s="106"/>
      <c r="P61" s="106"/>
      <c r="Q61" s="106"/>
      <c r="R61" s="1"/>
      <c r="S61" s="1"/>
      <c r="T61" s="1"/>
      <c r="U61" s="1"/>
      <c r="V61" s="1"/>
      <c r="W61" s="1"/>
      <c r="X61" s="1"/>
      <c r="Y61" s="1"/>
      <c r="Z61" s="1"/>
      <c r="AA61" s="1"/>
      <c r="AB61" s="1"/>
    </row>
    <row r="62" spans="1:28" ht="29.25" x14ac:dyDescent="0.25">
      <c r="A62" s="94" t="s">
        <v>79</v>
      </c>
      <c r="B62" s="57" t="s">
        <v>81</v>
      </c>
      <c r="C62" s="10"/>
      <c r="D62" s="132">
        <v>1167</v>
      </c>
      <c r="E62" s="146"/>
      <c r="F62" s="147"/>
      <c r="G62" s="147"/>
      <c r="H62" s="147"/>
      <c r="I62" s="148"/>
      <c r="J62" s="106"/>
      <c r="K62" s="106"/>
      <c r="L62" s="106"/>
      <c r="M62" s="106"/>
      <c r="N62" s="106"/>
      <c r="O62" s="106"/>
      <c r="P62" s="106"/>
      <c r="Q62" s="106"/>
      <c r="R62" s="1"/>
      <c r="S62" s="1"/>
      <c r="T62" s="1"/>
      <c r="U62" s="1"/>
      <c r="V62" s="1"/>
      <c r="W62" s="1"/>
      <c r="X62" s="1"/>
      <c r="Y62" s="1"/>
      <c r="Z62" s="1"/>
      <c r="AA62" s="1"/>
      <c r="AB62" s="1"/>
    </row>
    <row r="63" spans="1:28" x14ac:dyDescent="0.25">
      <c r="A63" s="94">
        <v>4</v>
      </c>
      <c r="B63" s="57" t="s">
        <v>77</v>
      </c>
      <c r="C63" s="10"/>
      <c r="D63" s="132"/>
      <c r="E63" s="145"/>
      <c r="F63" s="145"/>
      <c r="G63" s="145"/>
      <c r="H63" s="145"/>
      <c r="I63" s="145"/>
      <c r="J63" s="106"/>
      <c r="K63" s="106"/>
      <c r="L63" s="106"/>
      <c r="M63" s="106"/>
      <c r="N63" s="106"/>
      <c r="O63" s="106"/>
      <c r="P63" s="106"/>
      <c r="Q63" s="106"/>
      <c r="R63" s="1"/>
      <c r="S63" s="1"/>
      <c r="T63" s="1"/>
      <c r="U63" s="1"/>
      <c r="V63" s="1"/>
      <c r="W63" s="1"/>
      <c r="X63" s="1"/>
      <c r="Y63" s="1"/>
      <c r="Z63" s="1"/>
      <c r="AA63" s="1"/>
      <c r="AB63" s="1"/>
    </row>
    <row r="64" spans="1:28" ht="43.5" x14ac:dyDescent="0.25">
      <c r="A64" s="94">
        <v>5</v>
      </c>
      <c r="B64" s="57" t="s">
        <v>93</v>
      </c>
      <c r="C64" s="10"/>
      <c r="D64" s="132"/>
      <c r="E64" s="145"/>
      <c r="F64" s="145"/>
      <c r="G64" s="145"/>
      <c r="H64" s="145"/>
      <c r="I64" s="145"/>
      <c r="J64" s="106"/>
      <c r="K64" s="106"/>
      <c r="L64" s="106"/>
      <c r="M64" s="106"/>
      <c r="N64" s="106"/>
      <c r="O64" s="106"/>
      <c r="P64" s="106"/>
      <c r="Q64" s="106"/>
      <c r="R64" s="1"/>
      <c r="S64" s="1"/>
      <c r="T64" s="1"/>
      <c r="U64" s="1"/>
      <c r="V64" s="1"/>
      <c r="W64" s="1"/>
      <c r="X64" s="1"/>
      <c r="Y64" s="1"/>
      <c r="Z64" s="1"/>
      <c r="AA64" s="1"/>
      <c r="AB64" s="1"/>
    </row>
    <row r="65" spans="1:28" x14ac:dyDescent="0.25">
      <c r="A65" s="64">
        <v>6</v>
      </c>
      <c r="B65" s="55"/>
      <c r="C65" s="10"/>
      <c r="D65" s="132"/>
      <c r="E65" s="145"/>
      <c r="F65" s="145"/>
      <c r="G65" s="145"/>
      <c r="H65" s="145"/>
      <c r="I65" s="145"/>
      <c r="J65" s="1"/>
      <c r="K65" s="1"/>
      <c r="L65" s="1"/>
      <c r="M65" s="1"/>
      <c r="N65" s="1"/>
      <c r="O65" s="1"/>
      <c r="P65" s="1"/>
      <c r="Q65" s="1"/>
      <c r="R65" s="1"/>
      <c r="S65" s="1"/>
      <c r="T65" s="1"/>
      <c r="U65" s="1"/>
      <c r="V65" s="1"/>
      <c r="W65" s="1"/>
      <c r="X65" s="1"/>
      <c r="Y65" s="1"/>
      <c r="Z65" s="1"/>
      <c r="AA65" s="1"/>
      <c r="AB65" s="1"/>
    </row>
    <row r="66" spans="1:28" ht="29.25" x14ac:dyDescent="0.25">
      <c r="A66" s="64">
        <v>7</v>
      </c>
      <c r="B66" s="53" t="s">
        <v>162</v>
      </c>
      <c r="C66" s="10"/>
      <c r="D66" s="132">
        <v>87009</v>
      </c>
      <c r="E66" s="145"/>
      <c r="F66" s="145"/>
      <c r="G66" s="145"/>
      <c r="H66" s="145"/>
      <c r="I66" s="145"/>
      <c r="J66" s="1"/>
      <c r="K66" s="1"/>
      <c r="L66" s="1"/>
      <c r="M66" s="1"/>
      <c r="N66" s="1"/>
      <c r="O66" s="1"/>
      <c r="P66" s="1"/>
      <c r="Q66" s="1"/>
      <c r="R66" s="1"/>
      <c r="S66" s="1"/>
      <c r="T66" s="1"/>
      <c r="U66" s="1"/>
      <c r="V66" s="1"/>
      <c r="W66" s="1"/>
      <c r="X66" s="1"/>
      <c r="Y66" s="1"/>
      <c r="Z66" s="1"/>
      <c r="AA66" s="1"/>
      <c r="AB66" s="1"/>
    </row>
    <row r="67" spans="1:28" ht="29.25" x14ac:dyDescent="0.25">
      <c r="A67" s="64">
        <v>8</v>
      </c>
      <c r="B67" s="53" t="s">
        <v>168</v>
      </c>
      <c r="C67" s="10"/>
      <c r="D67" s="132">
        <v>88022</v>
      </c>
      <c r="E67" s="145"/>
      <c r="F67" s="145"/>
      <c r="G67" s="145"/>
      <c r="H67" s="145"/>
      <c r="I67" s="145"/>
      <c r="J67" s="1"/>
      <c r="K67" s="1"/>
      <c r="L67" s="1"/>
      <c r="M67" s="1"/>
      <c r="N67" s="1"/>
      <c r="O67" s="1"/>
      <c r="P67" s="1"/>
      <c r="Q67" s="1"/>
      <c r="R67" s="1"/>
      <c r="S67" s="1"/>
      <c r="T67" s="1"/>
      <c r="U67" s="1"/>
      <c r="V67" s="1"/>
      <c r="W67" s="1"/>
      <c r="X67" s="1"/>
      <c r="Y67" s="1"/>
      <c r="Z67" s="1"/>
      <c r="AA67" s="1"/>
      <c r="AB67" s="1"/>
    </row>
    <row r="68" spans="1:28" x14ac:dyDescent="0.25">
      <c r="A68" s="64">
        <v>9</v>
      </c>
      <c r="B68" s="53" t="s">
        <v>165</v>
      </c>
      <c r="C68" s="10"/>
      <c r="D68" s="132">
        <v>59189</v>
      </c>
      <c r="E68" s="145" t="s">
        <v>169</v>
      </c>
      <c r="F68" s="145"/>
      <c r="G68" s="145"/>
      <c r="H68" s="145"/>
      <c r="I68" s="145"/>
      <c r="J68" s="1"/>
      <c r="K68" s="1"/>
      <c r="L68" s="1"/>
      <c r="M68" s="1"/>
      <c r="N68" s="1"/>
      <c r="O68" s="1"/>
      <c r="P68" s="1"/>
      <c r="Q68" s="1"/>
      <c r="R68" s="1"/>
      <c r="S68" s="1"/>
      <c r="T68" s="1"/>
      <c r="U68" s="1"/>
      <c r="V68" s="1"/>
      <c r="W68" s="1"/>
      <c r="X68" s="1"/>
      <c r="Y68" s="1"/>
      <c r="Z68" s="1"/>
      <c r="AA68" s="1"/>
      <c r="AB68" s="1"/>
    </row>
    <row r="69" spans="1:28" x14ac:dyDescent="0.25">
      <c r="A69" s="64">
        <v>10</v>
      </c>
      <c r="B69" s="53"/>
      <c r="C69" s="10"/>
      <c r="D69" s="132"/>
      <c r="E69" s="145"/>
      <c r="F69" s="145"/>
      <c r="G69" s="145"/>
      <c r="H69" s="145"/>
      <c r="I69" s="145"/>
      <c r="J69" s="1"/>
      <c r="K69" s="1"/>
      <c r="L69" s="1"/>
      <c r="M69" s="1"/>
      <c r="N69" s="1"/>
      <c r="O69" s="1"/>
      <c r="P69" s="1"/>
      <c r="Q69" s="1"/>
      <c r="R69" s="1"/>
      <c r="S69" s="1"/>
      <c r="T69" s="1"/>
      <c r="U69" s="1"/>
      <c r="V69" s="1"/>
      <c r="W69" s="1"/>
      <c r="X69" s="1"/>
      <c r="Y69" s="1"/>
      <c r="Z69" s="1"/>
      <c r="AA69" s="1"/>
      <c r="AB69" s="1"/>
    </row>
    <row r="70" spans="1:28" x14ac:dyDescent="0.25">
      <c r="A70" s="1"/>
      <c r="B70" s="2" t="s">
        <v>25</v>
      </c>
      <c r="C70" s="2"/>
      <c r="D70" s="31">
        <f>SUM(D57:D69)</f>
        <v>192349</v>
      </c>
      <c r="E70" s="31"/>
      <c r="F70" s="31"/>
      <c r="G70" s="31"/>
      <c r="H70" s="31"/>
      <c r="I70" s="1"/>
      <c r="J70" s="1"/>
      <c r="K70" s="1"/>
      <c r="L70" s="1"/>
      <c r="M70" s="1"/>
      <c r="N70" s="1"/>
      <c r="O70" s="1"/>
      <c r="P70" s="1"/>
      <c r="Q70" s="1"/>
      <c r="R70" s="1"/>
      <c r="S70" s="1"/>
      <c r="T70" s="1"/>
      <c r="U70" s="1"/>
      <c r="V70" s="1"/>
      <c r="W70" s="1"/>
      <c r="X70" s="1"/>
      <c r="Y70" s="1"/>
      <c r="Z70" s="1"/>
      <c r="AA70" s="1"/>
      <c r="AB70" s="1"/>
    </row>
    <row r="71" spans="1:28" x14ac:dyDescent="0.25">
      <c r="A71" s="1"/>
      <c r="B71" s="95" t="s">
        <v>76</v>
      </c>
      <c r="C71" s="95"/>
      <c r="D71" s="31">
        <f>K49</f>
        <v>194040.20198000001</v>
      </c>
      <c r="E71" s="31"/>
      <c r="F71" s="31"/>
      <c r="G71" s="31"/>
      <c r="H71" s="31"/>
      <c r="I71" s="1"/>
      <c r="J71" s="1"/>
      <c r="K71" s="1"/>
      <c r="L71" s="1"/>
      <c r="M71" s="1"/>
      <c r="N71" s="1"/>
      <c r="O71" s="1"/>
      <c r="P71" s="1"/>
      <c r="Q71" s="1"/>
      <c r="R71" s="1"/>
      <c r="S71" s="1"/>
      <c r="T71" s="1"/>
      <c r="U71" s="1"/>
      <c r="V71" s="1"/>
      <c r="W71" s="1"/>
      <c r="X71" s="1"/>
      <c r="Y71" s="1"/>
      <c r="Z71" s="1"/>
      <c r="AA71" s="1"/>
      <c r="AB71" s="1"/>
    </row>
    <row r="72" spans="1:28" x14ac:dyDescent="0.25">
      <c r="A72" s="1"/>
      <c r="B72" s="95" t="s">
        <v>24</v>
      </c>
      <c r="C72" s="95"/>
      <c r="D72" s="70">
        <f>D71-D70</f>
        <v>1691.2019800000126</v>
      </c>
      <c r="E72" s="1"/>
      <c r="F72" s="1"/>
      <c r="G72" s="1"/>
      <c r="H72" s="1"/>
      <c r="I72" s="1"/>
      <c r="J72" s="1"/>
      <c r="K72" s="1"/>
      <c r="L72" s="1"/>
      <c r="M72" s="1"/>
      <c r="N72" s="1"/>
      <c r="O72" s="1"/>
      <c r="P72" s="1"/>
      <c r="Q72" s="1"/>
      <c r="R72" s="1"/>
      <c r="S72" s="1"/>
      <c r="T72" s="1"/>
      <c r="U72" s="1"/>
      <c r="V72" s="1"/>
      <c r="W72" s="1"/>
      <c r="X72" s="1"/>
      <c r="Y72" s="1"/>
      <c r="Z72" s="1"/>
      <c r="AA72" s="1"/>
      <c r="AB72" s="1"/>
    </row>
    <row r="73" spans="1:28" ht="30.75" thickBot="1" x14ac:dyDescent="0.3">
      <c r="A73" s="1"/>
      <c r="B73" s="96" t="s">
        <v>82</v>
      </c>
      <c r="C73" s="96"/>
      <c r="D73" s="78">
        <f>IF(ISERROR(D72/J47),0,D72/J47)</f>
        <v>5.5072572269878337E-4</v>
      </c>
      <c r="E73" s="1"/>
      <c r="F73" s="1"/>
      <c r="G73" s="106"/>
      <c r="H73" s="41"/>
      <c r="I73" s="41"/>
      <c r="J73" s="41"/>
      <c r="K73" s="41"/>
      <c r="L73" s="41"/>
      <c r="M73" s="1"/>
      <c r="N73" s="1"/>
      <c r="O73" s="1"/>
      <c r="P73" s="1"/>
      <c r="Q73" s="1"/>
      <c r="R73" s="1"/>
      <c r="S73" s="1"/>
      <c r="T73" s="1"/>
      <c r="U73" s="1"/>
      <c r="V73" s="1"/>
      <c r="W73" s="1"/>
      <c r="X73" s="1"/>
      <c r="Y73" s="1"/>
      <c r="Z73" s="1"/>
      <c r="AA73" s="1"/>
      <c r="AB73" s="1"/>
    </row>
    <row r="74" spans="1:28" ht="15.75" thickTop="1" x14ac:dyDescent="0.25">
      <c r="A74" s="1"/>
      <c r="B74" s="2"/>
      <c r="C74" s="66"/>
      <c r="D74" s="73"/>
      <c r="E74" s="1"/>
      <c r="F74" s="1"/>
      <c r="G74" s="106"/>
      <c r="H74" s="1"/>
      <c r="I74" s="1"/>
      <c r="J74" s="1"/>
      <c r="K74" s="1"/>
      <c r="L74" s="1"/>
      <c r="M74" s="1"/>
      <c r="N74" s="1"/>
      <c r="O74" s="1"/>
      <c r="P74" s="1"/>
      <c r="Q74" s="1"/>
      <c r="R74" s="1"/>
      <c r="S74" s="1"/>
      <c r="T74" s="1"/>
      <c r="U74" s="1"/>
      <c r="V74" s="1"/>
      <c r="W74" s="1"/>
      <c r="X74" s="1"/>
      <c r="Y74" s="1"/>
      <c r="Z74" s="1"/>
      <c r="AA74" s="1"/>
      <c r="AB74" s="1"/>
    </row>
    <row r="75" spans="1:28" x14ac:dyDescent="0.25">
      <c r="A75" s="1"/>
      <c r="B75" s="2"/>
      <c r="C75" s="66"/>
      <c r="D75" s="40"/>
      <c r="E75" s="1"/>
      <c r="F75" s="1"/>
      <c r="G75" s="1"/>
      <c r="H75" s="1"/>
      <c r="I75" s="1"/>
      <c r="J75" s="1"/>
      <c r="K75" s="1"/>
      <c r="L75" s="1"/>
      <c r="M75" s="1"/>
      <c r="N75" s="1"/>
      <c r="O75" s="1"/>
      <c r="P75" s="1"/>
      <c r="Q75" s="1"/>
      <c r="R75" s="1"/>
      <c r="S75" s="1"/>
      <c r="T75" s="1"/>
      <c r="U75" s="1"/>
      <c r="V75" s="1"/>
      <c r="W75" s="1"/>
      <c r="X75" s="1"/>
      <c r="Y75" s="1"/>
      <c r="Z75" s="1"/>
      <c r="AA75" s="1"/>
      <c r="AB75" s="1"/>
    </row>
    <row r="76" spans="1:28" x14ac:dyDescent="0.25">
      <c r="A76" s="1" t="s">
        <v>84</v>
      </c>
      <c r="B76" s="97" t="s">
        <v>48</v>
      </c>
      <c r="C76" s="72"/>
      <c r="D76" s="73"/>
      <c r="E76" s="1"/>
      <c r="F76" s="1"/>
      <c r="G76" s="1"/>
      <c r="H76" s="1"/>
      <c r="I76" s="1"/>
      <c r="J76" s="1"/>
      <c r="K76" s="1"/>
      <c r="L76" s="1"/>
      <c r="M76" s="1"/>
      <c r="N76" s="1"/>
      <c r="O76" s="1"/>
      <c r="P76" s="1"/>
      <c r="Q76" s="1"/>
      <c r="R76" s="1"/>
      <c r="S76" s="1"/>
      <c r="T76" s="1"/>
      <c r="U76" s="1"/>
      <c r="V76" s="1"/>
      <c r="W76" s="1"/>
      <c r="X76" s="1"/>
      <c r="Y76" s="1"/>
      <c r="Z76" s="1"/>
      <c r="AA76" s="1"/>
      <c r="AB76" s="1"/>
    </row>
    <row r="77" spans="1:28" x14ac:dyDescent="0.25">
      <c r="A77" s="1"/>
      <c r="B77" s="71"/>
      <c r="C77" s="72"/>
      <c r="D77" s="73"/>
      <c r="E77" s="1"/>
      <c r="F77" s="1"/>
      <c r="G77" s="1"/>
      <c r="H77" s="1"/>
      <c r="I77" s="1"/>
      <c r="J77" s="1"/>
      <c r="K77" s="1"/>
      <c r="L77" s="1"/>
      <c r="M77" s="1"/>
      <c r="N77" s="1"/>
      <c r="O77" s="1"/>
      <c r="P77" s="1"/>
      <c r="Q77" s="1"/>
      <c r="R77" s="1"/>
      <c r="S77" s="1"/>
      <c r="T77" s="1"/>
      <c r="U77" s="1"/>
      <c r="V77" s="1"/>
      <c r="W77" s="1"/>
      <c r="X77" s="1"/>
      <c r="Y77" s="1"/>
      <c r="Z77" s="1"/>
      <c r="AA77" s="1"/>
      <c r="AB77" s="1"/>
    </row>
    <row r="78" spans="1:28" ht="75" x14ac:dyDescent="0.25">
      <c r="A78" s="1"/>
      <c r="B78" s="126" t="s">
        <v>26</v>
      </c>
      <c r="C78" s="56" t="s">
        <v>150</v>
      </c>
      <c r="D78" s="98" t="s">
        <v>151</v>
      </c>
      <c r="E78" s="56" t="s">
        <v>152</v>
      </c>
      <c r="F78" s="56" t="s">
        <v>154</v>
      </c>
      <c r="G78" s="56" t="s">
        <v>24</v>
      </c>
      <c r="H78" s="100" t="s">
        <v>153</v>
      </c>
      <c r="I78" s="56" t="s">
        <v>82</v>
      </c>
      <c r="J78" s="106"/>
      <c r="K78" s="106"/>
      <c r="L78" s="41"/>
      <c r="M78" s="41"/>
      <c r="N78" s="41"/>
      <c r="O78" s="41"/>
      <c r="P78" s="41"/>
      <c r="Q78" s="41"/>
      <c r="R78" s="41"/>
      <c r="S78" s="41"/>
      <c r="T78" s="1"/>
      <c r="U78" s="1"/>
      <c r="V78" s="1"/>
      <c r="W78" s="1"/>
      <c r="X78" s="1"/>
      <c r="Y78" s="1"/>
      <c r="Z78" s="1"/>
      <c r="AA78" s="1"/>
      <c r="AB78" s="1"/>
    </row>
    <row r="79" spans="1:28" x14ac:dyDescent="0.25">
      <c r="A79" s="1"/>
      <c r="B79" s="74"/>
      <c r="C79" s="76"/>
      <c r="D79" s="76"/>
      <c r="E79" s="77"/>
      <c r="F79" s="77"/>
      <c r="G79" s="61">
        <f>E79-F79</f>
        <v>0</v>
      </c>
      <c r="H79" s="77"/>
      <c r="I79" s="124">
        <f>IF(ISERROR(G79/H79),0,G79/H79)</f>
        <v>0</v>
      </c>
      <c r="J79" s="106"/>
      <c r="K79" s="106"/>
      <c r="L79" s="41"/>
      <c r="M79" s="41"/>
      <c r="N79" s="41"/>
      <c r="O79" s="41"/>
      <c r="P79" s="41"/>
      <c r="Q79" s="41"/>
      <c r="R79" s="41"/>
      <c r="S79" s="41"/>
      <c r="T79" s="1"/>
      <c r="U79" s="1"/>
      <c r="V79" s="1"/>
      <c r="W79" s="1"/>
      <c r="X79" s="1"/>
      <c r="Y79" s="1"/>
      <c r="Z79" s="1"/>
      <c r="AA79" s="1"/>
      <c r="AB79" s="1"/>
    </row>
    <row r="80" spans="1:28" x14ac:dyDescent="0.25">
      <c r="A80" s="1"/>
      <c r="B80" s="74"/>
      <c r="C80" s="76"/>
      <c r="D80" s="76"/>
      <c r="E80" s="77"/>
      <c r="F80" s="77"/>
      <c r="G80" s="61">
        <f t="shared" ref="G80:G82" si="6">E80-F80</f>
        <v>0</v>
      </c>
      <c r="H80" s="77"/>
      <c r="I80" s="124">
        <f>IF(ISERROR(G80/H80),0,G80/H80)</f>
        <v>0</v>
      </c>
      <c r="J80" s="106"/>
      <c r="K80" s="106"/>
      <c r="L80" s="41"/>
      <c r="M80" s="41"/>
      <c r="N80" s="41"/>
      <c r="O80" s="41"/>
      <c r="P80" s="41"/>
      <c r="Q80" s="41"/>
      <c r="R80" s="41"/>
      <c r="S80" s="41"/>
      <c r="T80" s="1"/>
      <c r="U80" s="1"/>
      <c r="V80" s="1"/>
      <c r="W80" s="1"/>
      <c r="X80" s="1"/>
      <c r="Y80" s="1"/>
      <c r="Z80" s="1"/>
      <c r="AA80" s="1"/>
      <c r="AB80" s="1"/>
    </row>
    <row r="81" spans="1:28" x14ac:dyDescent="0.25">
      <c r="A81" s="1"/>
      <c r="B81" s="74"/>
      <c r="C81" s="76"/>
      <c r="D81" s="76"/>
      <c r="E81" s="77"/>
      <c r="F81" s="77"/>
      <c r="G81" s="61">
        <f t="shared" si="6"/>
        <v>0</v>
      </c>
      <c r="H81" s="77"/>
      <c r="I81" s="124">
        <f>IF(ISERROR(G81/H81),0,G81/H81)</f>
        <v>0</v>
      </c>
      <c r="J81" s="106"/>
      <c r="K81" s="106"/>
      <c r="L81" s="41"/>
      <c r="M81" s="41"/>
      <c r="N81" s="41"/>
      <c r="O81" s="41"/>
      <c r="P81" s="41"/>
      <c r="Q81" s="41"/>
      <c r="R81" s="41"/>
      <c r="S81" s="41"/>
      <c r="T81" s="1"/>
      <c r="U81" s="1"/>
      <c r="V81" s="1"/>
      <c r="W81" s="1"/>
      <c r="X81" s="1"/>
      <c r="Y81" s="1"/>
      <c r="Z81" s="1"/>
      <c r="AA81" s="1"/>
      <c r="AB81" s="1"/>
    </row>
    <row r="82" spans="1:28" ht="15.75" thickBot="1" x14ac:dyDescent="0.3">
      <c r="A82" s="1"/>
      <c r="B82" s="75"/>
      <c r="C82" s="101"/>
      <c r="D82" s="101"/>
      <c r="E82" s="102"/>
      <c r="F82" s="102"/>
      <c r="G82" s="103">
        <f t="shared" si="6"/>
        <v>0</v>
      </c>
      <c r="H82" s="102"/>
      <c r="I82" s="125">
        <f>IF(ISERROR(G82/H82),0,G82/H82)</f>
        <v>0</v>
      </c>
      <c r="J82" s="106"/>
      <c r="K82" s="106"/>
      <c r="L82" s="41"/>
      <c r="M82" s="41"/>
      <c r="N82" s="41"/>
      <c r="O82" s="41"/>
      <c r="P82" s="41"/>
      <c r="Q82" s="41"/>
      <c r="R82" s="41"/>
      <c r="S82" s="41"/>
      <c r="T82" s="1"/>
      <c r="U82" s="1"/>
      <c r="V82" s="1"/>
      <c r="W82" s="1"/>
      <c r="X82" s="1"/>
      <c r="Y82" s="1"/>
      <c r="Z82" s="1"/>
      <c r="AA82" s="1"/>
      <c r="AB82" s="1"/>
    </row>
    <row r="83" spans="1:28" ht="15.75" thickBot="1" x14ac:dyDescent="0.3">
      <c r="A83" s="1"/>
      <c r="B83" s="99" t="s">
        <v>83</v>
      </c>
      <c r="C83" s="104">
        <f t="shared" ref="C83:H83" si="7">SUM(C79:C82)</f>
        <v>0</v>
      </c>
      <c r="D83" s="104">
        <f t="shared" si="7"/>
        <v>0</v>
      </c>
      <c r="E83" s="104">
        <f t="shared" si="7"/>
        <v>0</v>
      </c>
      <c r="F83" s="104">
        <f t="shared" si="7"/>
        <v>0</v>
      </c>
      <c r="G83" s="104">
        <f t="shared" si="7"/>
        <v>0</v>
      </c>
      <c r="H83" s="104">
        <f t="shared" si="7"/>
        <v>0</v>
      </c>
      <c r="I83" s="105" t="s">
        <v>92</v>
      </c>
      <c r="J83" s="106"/>
      <c r="K83" s="106"/>
      <c r="L83" s="41"/>
      <c r="M83" s="41"/>
      <c r="N83" s="41"/>
      <c r="O83" s="41"/>
      <c r="P83" s="41"/>
      <c r="Q83" s="41"/>
      <c r="R83" s="41"/>
      <c r="S83" s="41"/>
      <c r="T83" s="1"/>
      <c r="U83" s="1"/>
      <c r="V83" s="1"/>
      <c r="W83" s="1"/>
      <c r="X83" s="1"/>
      <c r="Y83" s="1"/>
      <c r="Z83" s="1"/>
      <c r="AA83" s="1"/>
      <c r="AB83" s="1"/>
    </row>
    <row r="84" spans="1:28" x14ac:dyDescent="0.25">
      <c r="A84" s="1"/>
      <c r="B84" s="4"/>
      <c r="C84" s="4"/>
      <c r="D84" s="4"/>
      <c r="E84" s="4"/>
      <c r="F84" s="4"/>
      <c r="G84" s="4"/>
      <c r="H84" s="1"/>
      <c r="I84" s="1"/>
      <c r="J84" s="106"/>
      <c r="K84" s="106"/>
      <c r="L84" s="41"/>
      <c r="M84" s="41"/>
      <c r="N84" s="41"/>
      <c r="O84" s="41"/>
      <c r="P84" s="41"/>
      <c r="Q84" s="41"/>
      <c r="R84" s="41"/>
      <c r="S84" s="41"/>
      <c r="T84" s="1"/>
      <c r="U84" s="1"/>
      <c r="V84" s="1"/>
      <c r="W84" s="1"/>
      <c r="X84" s="1"/>
      <c r="Y84" s="1"/>
      <c r="Z84" s="1"/>
      <c r="AA84" s="1"/>
      <c r="AB84" s="1"/>
    </row>
    <row r="85" spans="1:28" x14ac:dyDescent="0.25">
      <c r="A85" s="1"/>
      <c r="B85" s="1"/>
      <c r="C85" s="1"/>
      <c r="D85" s="1"/>
      <c r="E85" s="1"/>
      <c r="F85" s="1"/>
      <c r="G85" s="1"/>
      <c r="H85" s="1"/>
      <c r="I85" s="1"/>
      <c r="J85" s="106"/>
      <c r="K85" s="106"/>
      <c r="L85" s="41"/>
      <c r="M85" s="41"/>
      <c r="N85" s="41"/>
      <c r="O85" s="41"/>
      <c r="P85" s="41"/>
      <c r="Q85" s="41"/>
      <c r="R85" s="41"/>
      <c r="S85" s="41"/>
      <c r="T85" s="1"/>
      <c r="U85" s="1"/>
      <c r="V85" s="1"/>
      <c r="W85" s="1"/>
      <c r="X85" s="1"/>
      <c r="Y85" s="1"/>
      <c r="Z85" s="1"/>
      <c r="AA85" s="1"/>
      <c r="AB85" s="1"/>
    </row>
    <row r="86" spans="1:28" x14ac:dyDescent="0.25">
      <c r="A86" s="1"/>
      <c r="B86" s="3" t="s">
        <v>39</v>
      </c>
      <c r="C86" s="1"/>
      <c r="D86" s="1"/>
      <c r="E86" s="1"/>
      <c r="F86" s="1"/>
      <c r="G86" s="1"/>
      <c r="H86" s="1"/>
      <c r="I86" s="1"/>
      <c r="J86" s="106"/>
      <c r="K86" s="106"/>
      <c r="L86" s="1"/>
      <c r="M86" s="1"/>
      <c r="N86" s="1"/>
      <c r="O86" s="1"/>
      <c r="P86" s="1"/>
      <c r="Q86" s="1"/>
      <c r="R86" s="1"/>
      <c r="S86" s="1"/>
      <c r="T86" s="1"/>
      <c r="U86" s="1"/>
      <c r="V86" s="1"/>
      <c r="W86" s="1"/>
      <c r="X86" s="1"/>
      <c r="Y86" s="1"/>
      <c r="Z86" s="1"/>
      <c r="AA86" s="1"/>
      <c r="AB86" s="1"/>
    </row>
  </sheetData>
  <mergeCells count="20">
    <mergeCell ref="E68:I68"/>
    <mergeCell ref="E69:I69"/>
    <mergeCell ref="E62:I62"/>
    <mergeCell ref="E63:I63"/>
    <mergeCell ref="E64:I64"/>
    <mergeCell ref="E65:I65"/>
    <mergeCell ref="E66:I66"/>
    <mergeCell ref="E67:I67"/>
    <mergeCell ref="R33:T33"/>
    <mergeCell ref="U33:W33"/>
    <mergeCell ref="E61:I61"/>
    <mergeCell ref="B10:C10"/>
    <mergeCell ref="G10:H10"/>
    <mergeCell ref="B16:H16"/>
    <mergeCell ref="O33:Q33"/>
    <mergeCell ref="E56:I56"/>
    <mergeCell ref="E57:I57"/>
    <mergeCell ref="E58:I58"/>
    <mergeCell ref="E59:I59"/>
    <mergeCell ref="E60:I60"/>
  </mergeCells>
  <dataValidations count="3">
    <dataValidation type="list" allowBlank="1" showInputMessage="1" showErrorMessage="1" sqref="E10:F10">
      <formula1>"2016,2015,2014"</formula1>
    </dataValidation>
    <dataValidation type="list" allowBlank="1" showInputMessage="1" showErrorMessage="1" sqref="D10">
      <formula1>"2016, 2015, 2014"</formula1>
    </dataValidation>
    <dataValidation type="list" sqref="C20">
      <formula1>"1st Estimate, 2nd Estimate, Actual, Other"</formula1>
    </dataValidation>
  </dataValidations>
  <pageMargins left="0.7" right="0.7" top="0.75" bottom="0.75" header="0.3" footer="0.3"/>
  <pageSetup paperSize="5" scale="4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 GA Analysis 2016</vt:lpstr>
      <vt:lpstr>GA Analysis 2015</vt:lpstr>
      <vt:lpstr>Instructions!Print_Area</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Diane Taylor</cp:lastModifiedBy>
  <cp:lastPrinted>2017-10-27T17:17:22Z</cp:lastPrinted>
  <dcterms:created xsi:type="dcterms:W3CDTF">2017-05-01T19:29:01Z</dcterms:created>
  <dcterms:modified xsi:type="dcterms:W3CDTF">2017-11-06T18:03:01Z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