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3256" windowHeight="11916" tabRatio="855" firstSheet="6" activeTab="12"/>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45621"/>
</workbook>
</file>

<file path=xl/calcChain.xml><?xml version="1.0" encoding="utf-8"?>
<calcChain xmlns="http://schemas.openxmlformats.org/spreadsheetml/2006/main">
  <c r="E23" i="45"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0"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4"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Y760" i="79" l="1"/>
  <c r="Y944" i="79"/>
  <c r="Y268" i="46"/>
  <c r="Y265" i="46"/>
  <c r="Y526" i="46"/>
  <c r="Y395" i="46"/>
  <c r="Y135" i="46"/>
  <c r="E3" i="80"/>
  <c r="E2" i="80"/>
  <c r="P50" i="43" l="1"/>
  <c r="O50" i="43"/>
  <c r="N50" i="43"/>
  <c r="M50" i="43"/>
  <c r="L50" i="43"/>
  <c r="K50" i="43"/>
  <c r="J50" i="43"/>
  <c r="I50" i="43"/>
  <c r="H50" i="43"/>
  <c r="G50" i="43"/>
  <c r="F50" i="43"/>
  <c r="E50" i="43"/>
  <c r="D50"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123" i="45" s="1"/>
  <c r="P51" i="43"/>
  <c r="O123" i="45" s="1"/>
  <c r="O51" i="43"/>
  <c r="N123" i="45" s="1"/>
  <c r="N51" i="43"/>
  <c r="N43" i="44" s="1"/>
  <c r="M51" i="43"/>
  <c r="M14" i="44" s="1"/>
  <c r="M18" i="44" s="1"/>
  <c r="L51" i="43"/>
  <c r="L29" i="44" s="1"/>
  <c r="L33" i="44" s="1"/>
  <c r="K51"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Z576"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1" i="43"/>
  <c r="J29" i="44" s="1"/>
  <c r="J33" i="44" s="1"/>
  <c r="I51" i="43"/>
  <c r="I29" i="44" s="1"/>
  <c r="I33" i="44" s="1"/>
  <c r="H51" i="43"/>
  <c r="H29" i="44" s="1"/>
  <c r="H33" i="44" s="1"/>
  <c r="G51" i="43"/>
  <c r="F51" i="43"/>
  <c r="E51" i="43"/>
  <c r="E29" i="44" s="1"/>
  <c r="E33" i="44" s="1"/>
  <c r="D51"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AA127" i="46" s="1"/>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36" i="79"/>
  <c r="AB21" i="46"/>
  <c r="AB135" i="46" s="1"/>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3"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53" i="44" l="1"/>
  <c r="AD212" i="79"/>
  <c r="AD208" i="79"/>
  <c r="AD211" i="79"/>
  <c r="AD210" i="79"/>
  <c r="AD209" i="79"/>
  <c r="AD127" i="46"/>
  <c r="AD138" i="46"/>
  <c r="AD141" i="46"/>
  <c r="AD140" i="46"/>
  <c r="AD143" i="46"/>
  <c r="AD142" i="46"/>
  <c r="AD139" i="46"/>
  <c r="G50" i="44"/>
  <c r="G49" i="44"/>
  <c r="G47" i="44"/>
  <c r="G52" i="44"/>
  <c r="G48" i="44"/>
  <c r="G51" i="44"/>
  <c r="H51" i="44"/>
  <c r="H47" i="44"/>
  <c r="H50" i="44"/>
  <c r="H52" i="44"/>
  <c r="H49" i="44"/>
  <c r="H48" i="44"/>
  <c r="E52" i="44"/>
  <c r="E48" i="44"/>
  <c r="E49" i="44"/>
  <c r="E51" i="44"/>
  <c r="E47" i="44"/>
  <c r="E50" i="44"/>
  <c r="F49" i="44"/>
  <c r="F52" i="44"/>
  <c r="F48" i="44"/>
  <c r="F47" i="44"/>
  <c r="F51" i="44"/>
  <c r="F50" i="44"/>
  <c r="J49" i="44"/>
  <c r="J52" i="44"/>
  <c r="J48" i="44"/>
  <c r="J50" i="44"/>
  <c r="J51" i="44"/>
  <c r="J47" i="44"/>
  <c r="D52" i="44"/>
  <c r="D48" i="44"/>
  <c r="D51" i="44"/>
  <c r="D47" i="44"/>
  <c r="D49" i="44"/>
  <c r="D50" i="44"/>
  <c r="I52" i="44"/>
  <c r="I48" i="44"/>
  <c r="I51" i="44"/>
  <c r="I47" i="44"/>
  <c r="I50"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76" i="79"/>
  <c r="AB561" i="79"/>
  <c r="AA760" i="79"/>
  <c r="AA744" i="79"/>
  <c r="AA761" i="79"/>
  <c r="AA578" i="79"/>
  <c r="AA577" i="79"/>
  <c r="AA576" i="79"/>
  <c r="AA561" i="79"/>
  <c r="AD393" i="79"/>
  <c r="AD395" i="79"/>
  <c r="AD394" i="79"/>
  <c r="AD378" i="79"/>
  <c r="AD927" i="79"/>
  <c r="AC578" i="79"/>
  <c r="AC577" i="79"/>
  <c r="AC576"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Y138" i="46" l="1"/>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C124" i="45"/>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J127" i="45"/>
  <c r="AJ516" i="46" s="1"/>
  <c r="AJ520" i="46" s="1"/>
  <c r="H130" i="45"/>
  <c r="C133" i="45"/>
  <c r="Y1113" i="79" s="1"/>
  <c r="N130" i="45"/>
  <c r="K125" i="45"/>
  <c r="K128" i="45"/>
  <c r="N127" i="45"/>
  <c r="K126" i="45"/>
  <c r="G129" i="45"/>
  <c r="E129" i="45"/>
  <c r="AA381" i="79" s="1"/>
  <c r="AA382" i="79" s="1"/>
  <c r="J125" i="45"/>
  <c r="AF258" i="46" s="1"/>
  <c r="Y258" i="46"/>
  <c r="Y259" i="46" s="1"/>
  <c r="F128" i="45"/>
  <c r="E130" i="45"/>
  <c r="L130" i="45"/>
  <c r="J128" i="45"/>
  <c r="K127" i="45"/>
  <c r="J124" i="45"/>
  <c r="AF130" i="46" s="1"/>
  <c r="AF131" i="46" s="1"/>
  <c r="K52" i="43" s="1"/>
  <c r="I129" i="45"/>
  <c r="K124" i="45"/>
  <c r="G128" i="45"/>
  <c r="E128" i="45"/>
  <c r="AE198" i="79" s="1"/>
  <c r="AE202" i="79" s="1"/>
  <c r="D129" i="45"/>
  <c r="H128" i="45"/>
  <c r="F130" i="45"/>
  <c r="C132" i="45"/>
  <c r="M130" i="45"/>
  <c r="L125" i="45"/>
  <c r="L128" i="45"/>
  <c r="M127" i="45"/>
  <c r="K129" i="45"/>
  <c r="K130" i="45"/>
  <c r="J129" i="45"/>
  <c r="L127" i="45"/>
  <c r="F129" i="45"/>
  <c r="H129" i="45"/>
  <c r="D130" i="45"/>
  <c r="I130" i="45"/>
  <c r="J130" i="45"/>
  <c r="J126" i="45"/>
  <c r="AF387" i="46" s="1"/>
  <c r="L124" i="45"/>
  <c r="D128" i="45"/>
  <c r="Y198" i="79"/>
  <c r="AI258" i="46"/>
  <c r="AI260" i="46" s="1"/>
  <c r="AJ258" i="46"/>
  <c r="AJ260" i="46" s="1"/>
  <c r="Y128" i="46"/>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Y392" i="46" s="1"/>
  <c r="AK258" i="46" l="1"/>
  <c r="AL516" i="46"/>
  <c r="AL520" i="46" s="1"/>
  <c r="AH516" i="46"/>
  <c r="AH520" i="46" s="1"/>
  <c r="AK516" i="46"/>
  <c r="AK520" i="46" s="1"/>
  <c r="AI516" i="46"/>
  <c r="AI517" i="46" s="1"/>
  <c r="AL258" i="46"/>
  <c r="AL259" i="46" s="1"/>
  <c r="AF516" i="46"/>
  <c r="AF518" i="46" s="1"/>
  <c r="AG516" i="46"/>
  <c r="AG520" i="46" s="1"/>
  <c r="AH258" i="46"/>
  <c r="AH260" i="46" s="1"/>
  <c r="AL130" i="46"/>
  <c r="AL131" i="46" s="1"/>
  <c r="Q52" i="43" s="1"/>
  <c r="AI130" i="46"/>
  <c r="AI131" i="46" s="1"/>
  <c r="N52" i="43" s="1"/>
  <c r="AH130" i="46"/>
  <c r="AH131" i="46" s="1"/>
  <c r="M52" i="43" s="1"/>
  <c r="AK130" i="46"/>
  <c r="AK131" i="46" s="1"/>
  <c r="P52" i="43" s="1"/>
  <c r="AL387" i="46"/>
  <c r="AL389" i="46" s="1"/>
  <c r="AJ387" i="46"/>
  <c r="AJ389" i="46" s="1"/>
  <c r="AK564" i="79"/>
  <c r="AK573" i="79" s="1"/>
  <c r="P71" i="43" s="1"/>
  <c r="AJ130" i="46"/>
  <c r="AJ131" i="46" s="1"/>
  <c r="O52" i="43" s="1"/>
  <c r="AI387" i="46"/>
  <c r="AI389" i="46" s="1"/>
  <c r="AG130" i="46"/>
  <c r="AG131" i="46" s="1"/>
  <c r="L52" i="43" s="1"/>
  <c r="AG387" i="46"/>
  <c r="AG388" i="46" s="1"/>
  <c r="AG258" i="46"/>
  <c r="AG259" i="46" s="1"/>
  <c r="AD522" i="46"/>
  <c r="Y1117" i="79"/>
  <c r="Y1123" i="79"/>
  <c r="Y522" i="46"/>
  <c r="D62" i="43" s="1"/>
  <c r="Y518" i="46"/>
  <c r="Y517" i="46"/>
  <c r="Y519" i="46"/>
  <c r="Y520" i="46"/>
  <c r="AA522" i="46"/>
  <c r="F62" i="43" s="1"/>
  <c r="AH518" i="46"/>
  <c r="AJ564" i="79"/>
  <c r="AJ570" i="79" s="1"/>
  <c r="AA198" i="79"/>
  <c r="AA199" i="79" s="1"/>
  <c r="AB198" i="79"/>
  <c r="AB202" i="79" s="1"/>
  <c r="AJ381" i="79"/>
  <c r="AJ384" i="79" s="1"/>
  <c r="AH564" i="79"/>
  <c r="AH568" i="79" s="1"/>
  <c r="AL381" i="79"/>
  <c r="AL387" i="79" s="1"/>
  <c r="AC198" i="79"/>
  <c r="AC201" i="79" s="1"/>
  <c r="AK381" i="79"/>
  <c r="AK385" i="79" s="1"/>
  <c r="AF381" i="79"/>
  <c r="AF384" i="79" s="1"/>
  <c r="AI564" i="79"/>
  <c r="AI573" i="79" s="1"/>
  <c r="N71" i="43" s="1"/>
  <c r="AL564" i="79"/>
  <c r="AL568" i="79" s="1"/>
  <c r="AE564" i="79"/>
  <c r="AE567" i="79" s="1"/>
  <c r="AG564" i="79"/>
  <c r="AG567" i="79" s="1"/>
  <c r="AG381" i="79"/>
  <c r="AG389" i="79" s="1"/>
  <c r="L68" i="43" s="1"/>
  <c r="AD381" i="79"/>
  <c r="AD385" i="79" s="1"/>
  <c r="AB564" i="79"/>
  <c r="AB570" i="79" s="1"/>
  <c r="Z198" i="79"/>
  <c r="Z202" i="79" s="1"/>
  <c r="AB381" i="79"/>
  <c r="AB384" i="79" s="1"/>
  <c r="Z381" i="79"/>
  <c r="Z384" i="79" s="1"/>
  <c r="AC381" i="79"/>
  <c r="AC385" i="79" s="1"/>
  <c r="AD930" i="79"/>
  <c r="AH930" i="79"/>
  <c r="AH941" i="79" s="1"/>
  <c r="M77" i="43" s="1"/>
  <c r="AJ930" i="79"/>
  <c r="AJ941" i="79" s="1"/>
  <c r="O77" i="43" s="1"/>
  <c r="AI930" i="79"/>
  <c r="AI941" i="79" s="1"/>
  <c r="N77" i="43" s="1"/>
  <c r="Z930" i="79"/>
  <c r="Z941" i="79" s="1"/>
  <c r="E77" i="43" s="1"/>
  <c r="AK930" i="79"/>
  <c r="AK941" i="79" s="1"/>
  <c r="P77" i="43" s="1"/>
  <c r="AL930" i="79"/>
  <c r="AE930" i="79"/>
  <c r="AE941" i="79" s="1"/>
  <c r="J77" i="43" s="1"/>
  <c r="AF930" i="79"/>
  <c r="AC930" i="79"/>
  <c r="AC941" i="79" s="1"/>
  <c r="H77" i="43" s="1"/>
  <c r="AA930" i="79"/>
  <c r="AA941" i="79" s="1"/>
  <c r="F77" i="43" s="1"/>
  <c r="AB930" i="79"/>
  <c r="AB941" i="79" s="1"/>
  <c r="G77" i="43" s="1"/>
  <c r="AG930" i="79"/>
  <c r="AG941" i="79" s="1"/>
  <c r="L77" i="43" s="1"/>
  <c r="Y1120" i="79"/>
  <c r="Z564" i="79"/>
  <c r="Z568" i="79" s="1"/>
  <c r="Y930" i="79"/>
  <c r="Y932" i="79" s="1"/>
  <c r="AA564" i="79"/>
  <c r="AA571" i="79" s="1"/>
  <c r="Y564" i="79"/>
  <c r="Y567" i="79" s="1"/>
  <c r="AJ1113" i="79"/>
  <c r="AJ1125" i="79" s="1"/>
  <c r="O80" i="43" s="1"/>
  <c r="AI1113" i="79"/>
  <c r="AL1113" i="79"/>
  <c r="AL1125" i="79" s="1"/>
  <c r="Q80" i="43" s="1"/>
  <c r="AG1113" i="79"/>
  <c r="AK1113" i="79"/>
  <c r="AK1125" i="79" s="1"/>
  <c r="P80" i="43" s="1"/>
  <c r="AH1113" i="79"/>
  <c r="AH1125" i="79" s="1"/>
  <c r="M80" i="43" s="1"/>
  <c r="AF1113" i="79"/>
  <c r="AC1113" i="79"/>
  <c r="AC1125" i="79" s="1"/>
  <c r="H80" i="43" s="1"/>
  <c r="AE1113" i="79"/>
  <c r="AE1125" i="79" s="1"/>
  <c r="J80" i="43" s="1"/>
  <c r="AB1113" i="79"/>
  <c r="AB1125" i="79" s="1"/>
  <c r="G80" i="43" s="1"/>
  <c r="AD1113" i="79"/>
  <c r="AD1125" i="79" s="1"/>
  <c r="I80" i="43" s="1"/>
  <c r="Z1113" i="79"/>
  <c r="Z1123" i="79" s="1"/>
  <c r="AA1113" i="79"/>
  <c r="AC564" i="79"/>
  <c r="AC570" i="79" s="1"/>
  <c r="AE199" i="79"/>
  <c r="AD198" i="79"/>
  <c r="AD201" i="79" s="1"/>
  <c r="AE381" i="79"/>
  <c r="AE384" i="79" s="1"/>
  <c r="AD564" i="79"/>
  <c r="AD569" i="79" s="1"/>
  <c r="AE203" i="79"/>
  <c r="AL747" i="79"/>
  <c r="AL757" i="79" s="1"/>
  <c r="Q74" i="43" s="1"/>
  <c r="AE747" i="79"/>
  <c r="AE757" i="79" s="1"/>
  <c r="J74" i="43" s="1"/>
  <c r="AI747" i="79"/>
  <c r="AG747" i="79"/>
  <c r="AF747" i="79"/>
  <c r="AF757" i="79" s="1"/>
  <c r="K74" i="43" s="1"/>
  <c r="Z747" i="79"/>
  <c r="Z757" i="79" s="1"/>
  <c r="E74" i="43" s="1"/>
  <c r="AD747" i="79"/>
  <c r="AC747" i="79"/>
  <c r="AC757" i="79" s="1"/>
  <c r="H74" i="43" s="1"/>
  <c r="AJ747" i="79"/>
  <c r="AJ757" i="79" s="1"/>
  <c r="O74" i="43" s="1"/>
  <c r="AH747" i="79"/>
  <c r="AH757" i="79" s="1"/>
  <c r="M74" i="43" s="1"/>
  <c r="AA747" i="79"/>
  <c r="AA757" i="79" s="1"/>
  <c r="F74" i="43" s="1"/>
  <c r="AB747" i="79"/>
  <c r="AB757" i="79" s="1"/>
  <c r="G74" i="43" s="1"/>
  <c r="AK747" i="79"/>
  <c r="AE200" i="79"/>
  <c r="AG198" i="79"/>
  <c r="AG202" i="79" s="1"/>
  <c r="AE201" i="79"/>
  <c r="AF564" i="79"/>
  <c r="AF568" i="79" s="1"/>
  <c r="Y381" i="79"/>
  <c r="Y389" i="79" s="1"/>
  <c r="AF198" i="79"/>
  <c r="AF201" i="79" s="1"/>
  <c r="AH381" i="79"/>
  <c r="AH389" i="79" s="1"/>
  <c r="M68" i="43" s="1"/>
  <c r="AH519" i="46"/>
  <c r="AH517" i="46"/>
  <c r="AH522" i="46"/>
  <c r="M62" i="43" s="1"/>
  <c r="Y1118" i="79"/>
  <c r="Y1115" i="79"/>
  <c r="AI198" i="79"/>
  <c r="AI199" i="79" s="1"/>
  <c r="AJ198" i="79"/>
  <c r="AJ203" i="79" s="1"/>
  <c r="AK198" i="79"/>
  <c r="AK201" i="79" s="1"/>
  <c r="AL198" i="79"/>
  <c r="AL203" i="79" s="1"/>
  <c r="AH198" i="79"/>
  <c r="AH205" i="79" s="1"/>
  <c r="M65" i="43" s="1"/>
  <c r="AA383" i="79"/>
  <c r="AA386" i="79"/>
  <c r="AA387" i="79"/>
  <c r="AA385" i="79"/>
  <c r="AA384" i="79"/>
  <c r="AF132" i="46"/>
  <c r="K53" i="43" s="1"/>
  <c r="P20" i="47" s="1"/>
  <c r="AJ522" i="46"/>
  <c r="O62" i="43" s="1"/>
  <c r="Y754" i="79"/>
  <c r="Y753" i="79"/>
  <c r="Y748" i="79"/>
  <c r="Y752" i="79"/>
  <c r="Y750" i="79"/>
  <c r="Y749" i="79"/>
  <c r="Y751" i="79"/>
  <c r="AF260" i="46"/>
  <c r="AF259" i="46"/>
  <c r="AJ517" i="46"/>
  <c r="AJ519" i="46"/>
  <c r="AJ518" i="46"/>
  <c r="Y1121" i="79"/>
  <c r="Y1119" i="79"/>
  <c r="Y1114" i="79"/>
  <c r="Y1116" i="79"/>
  <c r="Y1122" i="79"/>
  <c r="AF389" i="46"/>
  <c r="AF390" i="46"/>
  <c r="AF388" i="46"/>
  <c r="AF262" i="46"/>
  <c r="K56" i="43" s="1"/>
  <c r="Y1125" i="79"/>
  <c r="AK387" i="46"/>
  <c r="AK389" i="46" s="1"/>
  <c r="AH387" i="46"/>
  <c r="AH392" i="46" s="1"/>
  <c r="M59" i="43" s="1"/>
  <c r="AA389" i="79"/>
  <c r="F68" i="43" s="1"/>
  <c r="AI381" i="79"/>
  <c r="AI383" i="79" s="1"/>
  <c r="Y757" i="79"/>
  <c r="AI390" i="46"/>
  <c r="Y202" i="79"/>
  <c r="Y200" i="79"/>
  <c r="Y201" i="79"/>
  <c r="Y205" i="79"/>
  <c r="AI132" i="46"/>
  <c r="N53" i="43" s="1"/>
  <c r="AI388" i="46"/>
  <c r="AI259" i="46"/>
  <c r="AI261" i="46" s="1"/>
  <c r="N55" i="43" s="1"/>
  <c r="AI262" i="46"/>
  <c r="N56" i="43" s="1"/>
  <c r="AJ262" i="46"/>
  <c r="O56" i="43" s="1"/>
  <c r="AJ259" i="46"/>
  <c r="AJ261" i="46" s="1"/>
  <c r="O55" i="43" s="1"/>
  <c r="AA388" i="46"/>
  <c r="AA389" i="46"/>
  <c r="AC519" i="46"/>
  <c r="AC518" i="46"/>
  <c r="AK519" i="46"/>
  <c r="AE519" i="46"/>
  <c r="AE518" i="46"/>
  <c r="Z518" i="46"/>
  <c r="Z519" i="46"/>
  <c r="AB518" i="46"/>
  <c r="AB519" i="46"/>
  <c r="AA518" i="46"/>
  <c r="AA519" i="46"/>
  <c r="Y388" i="46"/>
  <c r="Y389" i="46"/>
  <c r="AD388" i="46"/>
  <c r="AD389" i="46"/>
  <c r="AD519" i="46"/>
  <c r="AD518" i="46"/>
  <c r="AL518" i="46"/>
  <c r="AL519" i="46"/>
  <c r="AL132" i="46"/>
  <c r="Q53" i="43" s="1"/>
  <c r="AK262" i="46"/>
  <c r="P56" i="43" s="1"/>
  <c r="AL262" i="46"/>
  <c r="Q56" i="43" s="1"/>
  <c r="AL522" i="46"/>
  <c r="Q62" i="43" s="1"/>
  <c r="AK522" i="46"/>
  <c r="P62" i="43" s="1"/>
  <c r="AK260" i="46"/>
  <c r="AK259" i="46"/>
  <c r="AL517" i="46"/>
  <c r="AL260" i="46"/>
  <c r="Y260" i="46"/>
  <c r="AC262" i="46"/>
  <c r="H56" i="43" s="1"/>
  <c r="AC390" i="46"/>
  <c r="AD390" i="46"/>
  <c r="Z517" i="46"/>
  <c r="Z522" i="46"/>
  <c r="E62" i="43" s="1"/>
  <c r="I62" i="43"/>
  <c r="AD517" i="46"/>
  <c r="AB522" i="46"/>
  <c r="G62" i="43" s="1"/>
  <c r="AB517" i="46"/>
  <c r="AA517" i="46"/>
  <c r="AE522" i="46"/>
  <c r="J62" i="43" s="1"/>
  <c r="AE517" i="46"/>
  <c r="AC522" i="46"/>
  <c r="H62" i="43" s="1"/>
  <c r="AC517"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I392" i="46"/>
  <c r="N59" i="43" s="1"/>
  <c r="AD132" i="46"/>
  <c r="I53" i="43" s="1"/>
  <c r="AA132" i="46"/>
  <c r="F53" i="43" s="1"/>
  <c r="AB132" i="46"/>
  <c r="G53" i="43" s="1"/>
  <c r="AC132" i="46"/>
  <c r="H53" i="43" s="1"/>
  <c r="AE132" i="46"/>
  <c r="J53" i="43" s="1"/>
  <c r="AE205" i="79"/>
  <c r="J65" i="43" s="1"/>
  <c r="AE392" i="46"/>
  <c r="J59" i="43" s="1"/>
  <c r="AE390" i="46"/>
  <c r="AE388" i="46"/>
  <c r="Y132" i="46"/>
  <c r="Y131" i="46"/>
  <c r="D52" i="43" s="1"/>
  <c r="Y390" i="46"/>
  <c r="Y199" i="79"/>
  <c r="Y203" i="79"/>
  <c r="Z262" i="46"/>
  <c r="E56" i="43" s="1"/>
  <c r="Z260" i="46"/>
  <c r="Z259" i="46"/>
  <c r="Z392" i="46"/>
  <c r="E59" i="43" s="1"/>
  <c r="Z390" i="46"/>
  <c r="Z388" i="46"/>
  <c r="AC131" i="46"/>
  <c r="H52" i="43" s="1"/>
  <c r="AA131" i="46"/>
  <c r="F52" i="43" s="1"/>
  <c r="AB131" i="46"/>
  <c r="G52" i="43" s="1"/>
  <c r="Z131" i="46"/>
  <c r="E52" i="43" s="1"/>
  <c r="Z132" i="46"/>
  <c r="E53" i="43" s="1"/>
  <c r="I52" i="43"/>
  <c r="AL392" i="46" l="1"/>
  <c r="Q59" i="43" s="1"/>
  <c r="AF517" i="46"/>
  <c r="AL388" i="46"/>
  <c r="AL390" i="46"/>
  <c r="AL391" i="46" s="1"/>
  <c r="Q58" i="43" s="1"/>
  <c r="AF519" i="46"/>
  <c r="AG518" i="46"/>
  <c r="AK517" i="46"/>
  <c r="AF522" i="46"/>
  <c r="K62" i="43" s="1"/>
  <c r="V21" i="47"/>
  <c r="S23" i="47"/>
  <c r="AG260" i="46"/>
  <c r="AG261" i="46" s="1"/>
  <c r="L55" i="43" s="1"/>
  <c r="AG389" i="46"/>
  <c r="AH132" i="46"/>
  <c r="M53" i="43" s="1"/>
  <c r="R26" i="47" s="1"/>
  <c r="AK518" i="46"/>
  <c r="AG517" i="46"/>
  <c r="AM517" i="46" s="1"/>
  <c r="AK570" i="79"/>
  <c r="AG522" i="46"/>
  <c r="L62" i="43" s="1"/>
  <c r="AG519" i="46"/>
  <c r="AH262" i="46"/>
  <c r="M56" i="43" s="1"/>
  <c r="AH259" i="46"/>
  <c r="AH261" i="46" s="1"/>
  <c r="M55" i="43" s="1"/>
  <c r="AK132" i="46"/>
  <c r="P53" i="43" s="1"/>
  <c r="U17" i="47" s="1"/>
  <c r="AJ132" i="46"/>
  <c r="O53" i="43" s="1"/>
  <c r="T18" i="47" s="1"/>
  <c r="AI522" i="46"/>
  <c r="N62" i="43" s="1"/>
  <c r="AI518" i="46"/>
  <c r="AI520" i="46"/>
  <c r="AI519" i="46"/>
  <c r="AG262" i="46"/>
  <c r="L56" i="43" s="1"/>
  <c r="AF520" i="46"/>
  <c r="AJ390" i="46"/>
  <c r="AJ392" i="46"/>
  <c r="O59" i="43" s="1"/>
  <c r="AJ388" i="46"/>
  <c r="AG132" i="46"/>
  <c r="L53" i="43" s="1"/>
  <c r="Q15" i="47" s="1"/>
  <c r="AK569" i="79"/>
  <c r="AK568" i="79"/>
  <c r="AG390" i="46"/>
  <c r="AK565" i="79"/>
  <c r="AK567" i="79"/>
  <c r="AG392" i="46"/>
  <c r="L59" i="43" s="1"/>
  <c r="AK571" i="79"/>
  <c r="AK566" i="79"/>
  <c r="Z1125" i="79"/>
  <c r="E80" i="43" s="1"/>
  <c r="D68" i="43"/>
  <c r="AM131" i="46"/>
  <c r="C91" i="43" s="1"/>
  <c r="D74" i="43"/>
  <c r="D65" i="43"/>
  <c r="Y521" i="46"/>
  <c r="AD568" i="79"/>
  <c r="AH569" i="79"/>
  <c r="AL569" i="79"/>
  <c r="AD565" i="79"/>
  <c r="AI569" i="79"/>
  <c r="AE389" i="79"/>
  <c r="J68" i="43" s="1"/>
  <c r="AB200" i="79"/>
  <c r="AD383" i="79"/>
  <c r="AC202" i="79"/>
  <c r="AG570" i="79"/>
  <c r="AA566" i="79"/>
  <c r="AG569" i="79"/>
  <c r="AH565" i="79"/>
  <c r="AA568" i="79"/>
  <c r="AL566" i="79"/>
  <c r="AC205" i="79"/>
  <c r="H65" i="43" s="1"/>
  <c r="Z386" i="79"/>
  <c r="AC200" i="79"/>
  <c r="AD382" i="79"/>
  <c r="AB203" i="79"/>
  <c r="AD384" i="79"/>
  <c r="AL573" i="79"/>
  <c r="Q71" i="43" s="1"/>
  <c r="AL565" i="79"/>
  <c r="AB205" i="79"/>
  <c r="G65" i="43" s="1"/>
  <c r="AD389" i="79"/>
  <c r="I68" i="43" s="1"/>
  <c r="Z383" i="79"/>
  <c r="AB201" i="79"/>
  <c r="AL567" i="79"/>
  <c r="Z387" i="79"/>
  <c r="AB199" i="79"/>
  <c r="AB385" i="79"/>
  <c r="AK203" i="79"/>
  <c r="AA200" i="79"/>
  <c r="AA205" i="79"/>
  <c r="F65" i="43" s="1"/>
  <c r="AE385" i="79"/>
  <c r="AB387" i="79"/>
  <c r="AB386" i="79"/>
  <c r="AA203" i="79"/>
  <c r="AB389" i="79"/>
  <c r="G68" i="43" s="1"/>
  <c r="AI567" i="79"/>
  <c r="AI570" i="79"/>
  <c r="AK202" i="79"/>
  <c r="AI566" i="79"/>
  <c r="AA202" i="79"/>
  <c r="AG573" i="79"/>
  <c r="L71" i="43" s="1"/>
  <c r="AB383" i="79"/>
  <c r="AA565" i="79"/>
  <c r="AG571" i="79"/>
  <c r="AA201" i="79"/>
  <c r="AI565" i="79"/>
  <c r="AH566" i="79"/>
  <c r="AB382" i="79"/>
  <c r="AA567" i="79"/>
  <c r="AG566" i="79"/>
  <c r="AH573" i="79"/>
  <c r="M71" i="43" s="1"/>
  <c r="AA573" i="79"/>
  <c r="F71" i="43" s="1"/>
  <c r="AA570" i="79"/>
  <c r="AG565" i="79"/>
  <c r="AA569" i="79"/>
  <c r="AG568" i="79"/>
  <c r="AD386" i="79"/>
  <c r="AG200" i="79"/>
  <c r="AK390" i="46"/>
  <c r="AB567" i="79"/>
  <c r="AJ382" i="79"/>
  <c r="AL201" i="79"/>
  <c r="AK389" i="79"/>
  <c r="P68" i="43" s="1"/>
  <c r="AG383" i="79"/>
  <c r="AL202" i="79"/>
  <c r="AK383" i="79"/>
  <c r="AL386" i="79"/>
  <c r="AG384" i="79"/>
  <c r="AE566" i="79"/>
  <c r="AK382" i="79"/>
  <c r="Y935" i="79"/>
  <c r="AL384" i="79"/>
  <c r="AB571" i="79"/>
  <c r="AH386" i="79"/>
  <c r="AI382" i="79"/>
  <c r="AH387" i="79"/>
  <c r="AG205" i="79"/>
  <c r="L65" i="43" s="1"/>
  <c r="AD200" i="79"/>
  <c r="AH382" i="79"/>
  <c r="Y384" i="79"/>
  <c r="AG387" i="79"/>
  <c r="Y386" i="79"/>
  <c r="AK387" i="79"/>
  <c r="AL389" i="79"/>
  <c r="Q68" i="43" s="1"/>
  <c r="AJ387" i="79"/>
  <c r="AF573" i="79"/>
  <c r="K71" i="43" s="1"/>
  <c r="AG386" i="79"/>
  <c r="AL385" i="79"/>
  <c r="AJ383" i="79"/>
  <c r="AB573" i="79"/>
  <c r="G71" i="43" s="1"/>
  <c r="AG199" i="79"/>
  <c r="AB569" i="79"/>
  <c r="AC568" i="79"/>
  <c r="AF386" i="79"/>
  <c r="Y941" i="79"/>
  <c r="AC566" i="79"/>
  <c r="AD205" i="79"/>
  <c r="I65" i="43" s="1"/>
  <c r="AD203" i="79"/>
  <c r="AG203" i="79"/>
  <c r="Y937" i="79"/>
  <c r="AG201" i="79"/>
  <c r="AH521" i="46"/>
  <c r="M61" i="43" s="1"/>
  <c r="AK205" i="79"/>
  <c r="P65" i="43" s="1"/>
  <c r="AF200" i="79"/>
  <c r="Y933" i="79"/>
  <c r="AJ571" i="79"/>
  <c r="AF383" i="79"/>
  <c r="AK384" i="79"/>
  <c r="AL383" i="79"/>
  <c r="AD573" i="79"/>
  <c r="I71" i="43" s="1"/>
  <c r="AG385" i="79"/>
  <c r="AC567" i="79"/>
  <c r="AJ566" i="79"/>
  <c r="AF387" i="79"/>
  <c r="AH385" i="79"/>
  <c r="AF569" i="79"/>
  <c r="AJ567" i="79"/>
  <c r="AJ568" i="79"/>
  <c r="AF571" i="79"/>
  <c r="AK386" i="79"/>
  <c r="AJ386" i="79"/>
  <c r="Z199" i="79"/>
  <c r="AG382" i="79"/>
  <c r="AH384" i="79"/>
  <c r="AB568" i="79"/>
  <c r="AH383" i="79"/>
  <c r="AF570" i="79"/>
  <c r="Z201" i="79"/>
  <c r="AF566" i="79"/>
  <c r="AL382" i="79"/>
  <c r="AJ389" i="79"/>
  <c r="O68" i="43" s="1"/>
  <c r="Z200" i="79"/>
  <c r="AJ573" i="79"/>
  <c r="O71" i="43" s="1"/>
  <c r="AB566" i="79"/>
  <c r="AJ565" i="79"/>
  <c r="AF565" i="79"/>
  <c r="Y931" i="79"/>
  <c r="AJ385" i="79"/>
  <c r="Y566" i="79"/>
  <c r="AB565" i="79"/>
  <c r="AJ569" i="79"/>
  <c r="AF567" i="79"/>
  <c r="AD570" i="79"/>
  <c r="Y938" i="79"/>
  <c r="AC383" i="79"/>
  <c r="AE565" i="79"/>
  <c r="AF202" i="79"/>
  <c r="AE573" i="79"/>
  <c r="J71" i="43" s="1"/>
  <c r="AK200" i="79"/>
  <c r="AL571" i="79"/>
  <c r="Z203" i="79"/>
  <c r="Z389" i="79"/>
  <c r="E68" i="43" s="1"/>
  <c r="Z385" i="79"/>
  <c r="AC565" i="79"/>
  <c r="AC199" i="79"/>
  <c r="AC387" i="79"/>
  <c r="AF382" i="79"/>
  <c r="AE570" i="79"/>
  <c r="AD566" i="79"/>
  <c r="AC389" i="79"/>
  <c r="H68" i="43" s="1"/>
  <c r="AI571" i="79"/>
  <c r="AI568" i="79"/>
  <c r="AC386" i="79"/>
  <c r="Z205" i="79"/>
  <c r="E65" i="43" s="1"/>
  <c r="AL570" i="79"/>
  <c r="AC573" i="79"/>
  <c r="H71" i="43" s="1"/>
  <c r="Y565" i="79"/>
  <c r="Z382" i="79"/>
  <c r="AC203" i="79"/>
  <c r="AC382" i="79"/>
  <c r="AF385" i="79"/>
  <c r="AD567" i="79"/>
  <c r="Y939" i="79"/>
  <c r="AK199" i="79"/>
  <c r="AF389" i="79"/>
  <c r="K68" i="43" s="1"/>
  <c r="AF261" i="46"/>
  <c r="K55" i="43" s="1"/>
  <c r="P39" i="47" s="1"/>
  <c r="AC569" i="79"/>
  <c r="AE571" i="79"/>
  <c r="AD387" i="79"/>
  <c r="AC384" i="79"/>
  <c r="AE568" i="79"/>
  <c r="AC571" i="79"/>
  <c r="AE569" i="79"/>
  <c r="AD571" i="79"/>
  <c r="Y573" i="79"/>
  <c r="AH571" i="79"/>
  <c r="AH570" i="79"/>
  <c r="AH567" i="79"/>
  <c r="AA1120" i="79"/>
  <c r="AA1119" i="79"/>
  <c r="AA1117" i="79"/>
  <c r="AA1115" i="79"/>
  <c r="AA1122" i="79"/>
  <c r="AA1114" i="79"/>
  <c r="AA1121" i="79"/>
  <c r="AA1123" i="79"/>
  <c r="AA1118" i="79"/>
  <c r="AA1116" i="79"/>
  <c r="AI387" i="79"/>
  <c r="Z570" i="79"/>
  <c r="Z565" i="79"/>
  <c r="Z567" i="79"/>
  <c r="Z573" i="79"/>
  <c r="E71"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59" i="43" s="1"/>
  <c r="AK388" i="46"/>
  <c r="AL205" i="79"/>
  <c r="Q65"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5" i="43" s="1"/>
  <c r="AA749" i="79"/>
  <c r="AA751" i="79"/>
  <c r="AA750" i="79"/>
  <c r="AA748" i="79"/>
  <c r="AA754" i="79"/>
  <c r="AA755" i="79"/>
  <c r="AA753" i="79"/>
  <c r="AA752" i="79"/>
  <c r="AI754" i="79"/>
  <c r="AI752" i="79"/>
  <c r="AI755" i="79"/>
  <c r="AI748" i="79"/>
  <c r="AI753" i="79"/>
  <c r="AI750" i="79"/>
  <c r="AI751" i="79"/>
  <c r="AI749" i="79"/>
  <c r="AD202" i="79"/>
  <c r="AD199" i="79"/>
  <c r="AF941" i="79"/>
  <c r="K77"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7" i="43" s="1"/>
  <c r="Y568" i="79"/>
  <c r="Y569" i="79"/>
  <c r="Y571" i="79"/>
  <c r="Z937" i="79"/>
  <c r="Z931" i="79"/>
  <c r="Z938" i="79"/>
  <c r="Z933" i="79"/>
  <c r="Z939" i="79"/>
  <c r="Z936" i="79"/>
  <c r="Z934" i="79"/>
  <c r="Z935" i="79"/>
  <c r="Z932" i="79"/>
  <c r="AI389" i="79"/>
  <c r="N68" i="43" s="1"/>
  <c r="AF203" i="79"/>
  <c r="Z566" i="79"/>
  <c r="Y570" i="79"/>
  <c r="Y385" i="79"/>
  <c r="Y387" i="79"/>
  <c r="AJ753" i="79"/>
  <c r="AJ754" i="79"/>
  <c r="AJ755" i="79"/>
  <c r="AJ749" i="79"/>
  <c r="AJ748" i="79"/>
  <c r="AJ751" i="79"/>
  <c r="AJ752" i="79"/>
  <c r="AJ750" i="79"/>
  <c r="AL748" i="79"/>
  <c r="AL749" i="79"/>
  <c r="AL754" i="79"/>
  <c r="AL755" i="79"/>
  <c r="AL751" i="79"/>
  <c r="AL752" i="79"/>
  <c r="AL753" i="79"/>
  <c r="AL750" i="79"/>
  <c r="AG1125" i="79"/>
  <c r="L80" i="43" s="1"/>
  <c r="AK757" i="79"/>
  <c r="P74"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4"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7" i="43" s="1"/>
  <c r="AI385" i="79"/>
  <c r="AF199" i="79"/>
  <c r="AE382" i="79"/>
  <c r="Z571" i="79"/>
  <c r="Y383" i="79"/>
  <c r="Y382" i="79"/>
  <c r="AA1125" i="79"/>
  <c r="F80" i="43" s="1"/>
  <c r="AD757" i="79"/>
  <c r="I74" i="43" s="1"/>
  <c r="AC753" i="79"/>
  <c r="AC751" i="79"/>
  <c r="AC750" i="79"/>
  <c r="AC752" i="79"/>
  <c r="AC754" i="79"/>
  <c r="AC755" i="79"/>
  <c r="AC748" i="79"/>
  <c r="AC749" i="79"/>
  <c r="AI1125" i="79"/>
  <c r="N80" i="43" s="1"/>
  <c r="AF1125" i="79"/>
  <c r="K80"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4" i="43" s="1"/>
  <c r="AH935" i="79"/>
  <c r="AH933" i="79"/>
  <c r="AH932" i="79"/>
  <c r="AH936" i="79"/>
  <c r="AH937" i="79"/>
  <c r="AH931" i="79"/>
  <c r="AH938" i="79"/>
  <c r="AH939" i="79"/>
  <c r="AH934" i="79"/>
  <c r="P15" i="47"/>
  <c r="AI205" i="79"/>
  <c r="N65" i="43" s="1"/>
  <c r="AF391" i="46"/>
  <c r="K58" i="43" s="1"/>
  <c r="AJ521" i="46"/>
  <c r="O61" i="43" s="1"/>
  <c r="AA388" i="79"/>
  <c r="F67" i="43" s="1"/>
  <c r="D80" i="43"/>
  <c r="Y1124" i="79"/>
  <c r="D79" i="43" s="1"/>
  <c r="P17" i="47"/>
  <c r="P18" i="47"/>
  <c r="AJ202" i="79"/>
  <c r="AI200" i="79"/>
  <c r="P21" i="47"/>
  <c r="P24" i="47"/>
  <c r="AL200" i="79"/>
  <c r="AI202" i="79"/>
  <c r="AH389" i="46"/>
  <c r="AH390" i="46"/>
  <c r="AH388" i="46"/>
  <c r="P19" i="47"/>
  <c r="AJ200" i="79"/>
  <c r="P22" i="47"/>
  <c r="AI203" i="79"/>
  <c r="P16" i="47"/>
  <c r="P25" i="47"/>
  <c r="P23" i="47"/>
  <c r="AL199" i="79"/>
  <c r="AJ199" i="79"/>
  <c r="AJ201" i="79"/>
  <c r="Y756" i="79"/>
  <c r="D73" i="43" s="1"/>
  <c r="AI201" i="79"/>
  <c r="P26" i="47"/>
  <c r="AJ205" i="79"/>
  <c r="O65" i="43" s="1"/>
  <c r="AH203" i="79"/>
  <c r="AH201" i="79"/>
  <c r="AH199" i="79"/>
  <c r="AH200" i="79"/>
  <c r="AH202" i="79"/>
  <c r="AI391" i="46"/>
  <c r="N58" i="43" s="1"/>
  <c r="S56" i="47" s="1"/>
  <c r="S20" i="47"/>
  <c r="S24" i="47"/>
  <c r="S26" i="47"/>
  <c r="S17" i="47"/>
  <c r="S19" i="47"/>
  <c r="S21" i="47"/>
  <c r="S18" i="47"/>
  <c r="S15" i="47"/>
  <c r="S25" i="47"/>
  <c r="S16" i="47"/>
  <c r="S22" i="47"/>
  <c r="S32" i="47"/>
  <c r="V18" i="47"/>
  <c r="Y204" i="79"/>
  <c r="V16" i="47"/>
  <c r="V20" i="47"/>
  <c r="V23" i="47"/>
  <c r="V25" i="47"/>
  <c r="V15" i="47"/>
  <c r="V26" i="47"/>
  <c r="V24" i="47"/>
  <c r="V19" i="47"/>
  <c r="V17" i="47"/>
  <c r="V22" i="47"/>
  <c r="Y261" i="46"/>
  <c r="D55" i="43" s="1"/>
  <c r="D92" i="43"/>
  <c r="D56" i="43"/>
  <c r="R56" i="43" s="1"/>
  <c r="S41" i="47"/>
  <c r="S39" i="47"/>
  <c r="S40" i="47"/>
  <c r="S30" i="47"/>
  <c r="S31" i="47"/>
  <c r="S36" i="47"/>
  <c r="S34" i="47"/>
  <c r="S33" i="47"/>
  <c r="S37" i="47"/>
  <c r="S38" i="47"/>
  <c r="S35" i="47"/>
  <c r="AL261" i="46"/>
  <c r="Q55" i="43" s="1"/>
  <c r="V39" i="47" s="1"/>
  <c r="AK261" i="46"/>
  <c r="P55" i="43" s="1"/>
  <c r="AA391" i="46"/>
  <c r="F58" i="43" s="1"/>
  <c r="K45" i="47" s="1"/>
  <c r="AL521" i="46"/>
  <c r="Q61" i="43" s="1"/>
  <c r="AC391" i="46"/>
  <c r="H58" i="43" s="1"/>
  <c r="M45" i="47" s="1"/>
  <c r="AE521" i="46"/>
  <c r="J61" i="43" s="1"/>
  <c r="AD391" i="46"/>
  <c r="I58" i="43" s="1"/>
  <c r="N51" i="47" s="1"/>
  <c r="AB521" i="46"/>
  <c r="G61" i="43" s="1"/>
  <c r="AD521" i="46"/>
  <c r="I61" i="43" s="1"/>
  <c r="AA521" i="46"/>
  <c r="F61" i="43" s="1"/>
  <c r="AC521" i="46"/>
  <c r="H61" i="43" s="1"/>
  <c r="Z521"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AE204" i="79"/>
  <c r="J64" i="43" s="1"/>
  <c r="Z391" i="46"/>
  <c r="E58" i="43" s="1"/>
  <c r="Z261" i="46"/>
  <c r="E55" i="43" s="1"/>
  <c r="Y391" i="46"/>
  <c r="J52" i="43"/>
  <c r="D53" i="43"/>
  <c r="AK521" i="46" l="1"/>
  <c r="P61" i="43" s="1"/>
  <c r="F91" i="43"/>
  <c r="Q38" i="47"/>
  <c r="Q22" i="47"/>
  <c r="E92" i="43"/>
  <c r="AG521" i="46"/>
  <c r="L61" i="43" s="1"/>
  <c r="AM260" i="46"/>
  <c r="T40" i="47"/>
  <c r="R24" i="47"/>
  <c r="R25" i="47"/>
  <c r="R22" i="47"/>
  <c r="AG391" i="46"/>
  <c r="L58" i="43" s="1"/>
  <c r="Q54" i="47" s="1"/>
  <c r="R20" i="47"/>
  <c r="R21" i="47"/>
  <c r="AM519" i="46"/>
  <c r="T30" i="47"/>
  <c r="T36" i="47"/>
  <c r="T17" i="47"/>
  <c r="R15" i="47"/>
  <c r="R19" i="47"/>
  <c r="R17" i="47"/>
  <c r="AM518" i="46"/>
  <c r="T35" i="47"/>
  <c r="T26" i="47"/>
  <c r="R23" i="47"/>
  <c r="R16" i="47"/>
  <c r="R18" i="47"/>
  <c r="R30" i="47"/>
  <c r="U19" i="47"/>
  <c r="U24" i="47"/>
  <c r="U22" i="47"/>
  <c r="R62" i="43"/>
  <c r="AM259" i="46"/>
  <c r="U15" i="47"/>
  <c r="U31" i="47"/>
  <c r="U26" i="47"/>
  <c r="U20" i="47"/>
  <c r="Q36" i="47"/>
  <c r="U18" i="47"/>
  <c r="U16" i="47"/>
  <c r="D91" i="43"/>
  <c r="D101" i="43" s="1"/>
  <c r="U21" i="47"/>
  <c r="U25" i="47"/>
  <c r="U23" i="47"/>
  <c r="Q16" i="47"/>
  <c r="Q21" i="47"/>
  <c r="AI521" i="46"/>
  <c r="N61" i="43" s="1"/>
  <c r="S65" i="47" s="1"/>
  <c r="T41" i="47"/>
  <c r="T32" i="47"/>
  <c r="T37" i="47"/>
  <c r="T25" i="47"/>
  <c r="T22" i="47"/>
  <c r="T24" i="47"/>
  <c r="AM262" i="46"/>
  <c r="D102" i="43" s="1"/>
  <c r="T34" i="47"/>
  <c r="T39" i="47"/>
  <c r="T33" i="47"/>
  <c r="T23" i="47"/>
  <c r="T15" i="47"/>
  <c r="T16" i="47"/>
  <c r="AM522" i="46"/>
  <c r="F102" i="43" s="1"/>
  <c r="AM520" i="46"/>
  <c r="T38" i="47"/>
  <c r="T31" i="47"/>
  <c r="T20" i="47"/>
  <c r="T21" i="47"/>
  <c r="T19" i="47"/>
  <c r="AM132" i="46"/>
  <c r="C102" i="43" s="1"/>
  <c r="Q32" i="47"/>
  <c r="Q37" i="47"/>
  <c r="Q41" i="47"/>
  <c r="F92" i="43"/>
  <c r="Q20" i="47"/>
  <c r="Q18" i="47"/>
  <c r="Q17" i="47"/>
  <c r="Q26" i="47"/>
  <c r="Q24" i="47"/>
  <c r="Q33" i="47"/>
  <c r="Q35" i="47"/>
  <c r="Q40" i="47"/>
  <c r="Q23" i="47"/>
  <c r="Q39" i="47"/>
  <c r="Q30" i="47"/>
  <c r="Q34" i="47"/>
  <c r="Q25" i="47"/>
  <c r="AF521" i="46"/>
  <c r="K61" i="43" s="1"/>
  <c r="P62" i="47" s="1"/>
  <c r="Q31" i="47"/>
  <c r="Q19" i="47"/>
  <c r="AJ391" i="46"/>
  <c r="O58" i="43" s="1"/>
  <c r="T60" i="47" s="1"/>
  <c r="AK572" i="79"/>
  <c r="P70" i="43" s="1"/>
  <c r="R53" i="43"/>
  <c r="AM383" i="79"/>
  <c r="AM388" i="46"/>
  <c r="AM567" i="79"/>
  <c r="AM390" i="46"/>
  <c r="AM200" i="79"/>
  <c r="AM199" i="79"/>
  <c r="AM1115" i="79"/>
  <c r="AM1116" i="79"/>
  <c r="AM750" i="79"/>
  <c r="AM1118" i="79"/>
  <c r="AM754" i="79"/>
  <c r="AM749" i="79"/>
  <c r="AM1114" i="79"/>
  <c r="AM748" i="79"/>
  <c r="AM932" i="79"/>
  <c r="AM1122" i="79"/>
  <c r="AM1120" i="79"/>
  <c r="AM201" i="79"/>
  <c r="AM389" i="46"/>
  <c r="AM1117" i="79"/>
  <c r="AM1119" i="79"/>
  <c r="AM934" i="79"/>
  <c r="AM382" i="79"/>
  <c r="AM571" i="79"/>
  <c r="AM753" i="79"/>
  <c r="AM1123" i="79"/>
  <c r="AM751" i="79"/>
  <c r="AM1121" i="79"/>
  <c r="AM752" i="79"/>
  <c r="AM202" i="79"/>
  <c r="AM203" i="79"/>
  <c r="AM384" i="79"/>
  <c r="AM566" i="79"/>
  <c r="D77" i="43"/>
  <c r="R77" i="43" s="1"/>
  <c r="AM941" i="79"/>
  <c r="K102" i="43" s="1"/>
  <c r="AM935" i="79"/>
  <c r="AM387" i="79"/>
  <c r="AM568" i="79"/>
  <c r="D71" i="43"/>
  <c r="R71" i="43" s="1"/>
  <c r="AM573" i="79"/>
  <c r="I102" i="43" s="1"/>
  <c r="AM392" i="46"/>
  <c r="E102" i="43" s="1"/>
  <c r="AM565" i="79"/>
  <c r="AM937" i="79"/>
  <c r="AM389" i="79"/>
  <c r="H102" i="43" s="1"/>
  <c r="AM569" i="79"/>
  <c r="AK391" i="46"/>
  <c r="P58" i="43" s="1"/>
  <c r="U47" i="47" s="1"/>
  <c r="AM386" i="79"/>
  <c r="AM385" i="79"/>
  <c r="AM570" i="79"/>
  <c r="AM931" i="79"/>
  <c r="AM933" i="79"/>
  <c r="AM1125" i="79"/>
  <c r="L102" i="43" s="1"/>
  <c r="AM205" i="79"/>
  <c r="G102" i="43" s="1"/>
  <c r="AM936" i="79"/>
  <c r="AM755" i="79"/>
  <c r="AM939" i="79"/>
  <c r="AM938" i="79"/>
  <c r="AM757" i="79"/>
  <c r="J102" i="43" s="1"/>
  <c r="C101" i="43"/>
  <c r="AB204" i="79"/>
  <c r="G64" i="43" s="1"/>
  <c r="AL572" i="79"/>
  <c r="Q70" i="43" s="1"/>
  <c r="E93" i="43"/>
  <c r="Z388" i="79"/>
  <c r="E67" i="43" s="1"/>
  <c r="AA204" i="79"/>
  <c r="F64" i="43" s="1"/>
  <c r="AG572" i="79"/>
  <c r="L70" i="43" s="1"/>
  <c r="AB388" i="79"/>
  <c r="G67" i="43" s="1"/>
  <c r="AA572" i="79"/>
  <c r="F70" i="43" s="1"/>
  <c r="P30" i="47"/>
  <c r="P37" i="47"/>
  <c r="P33" i="47"/>
  <c r="P56" i="47"/>
  <c r="P32" i="47"/>
  <c r="AG388" i="79"/>
  <c r="L67" i="43" s="1"/>
  <c r="AH388" i="79"/>
  <c r="M67" i="43" s="1"/>
  <c r="AB572" i="79"/>
  <c r="G70" i="43" s="1"/>
  <c r="AI572" i="79"/>
  <c r="N70" i="43" s="1"/>
  <c r="AJ388" i="79"/>
  <c r="O67" i="43" s="1"/>
  <c r="AL388" i="79"/>
  <c r="Q67" i="43" s="1"/>
  <c r="H95" i="43"/>
  <c r="P48" i="47"/>
  <c r="AD204" i="79"/>
  <c r="I64" i="43" s="1"/>
  <c r="K93" i="43"/>
  <c r="AF388" i="79"/>
  <c r="K67" i="43" s="1"/>
  <c r="AJ572" i="79"/>
  <c r="O70" i="43" s="1"/>
  <c r="P54" i="47"/>
  <c r="AF572" i="79"/>
  <c r="K70" i="43" s="1"/>
  <c r="AF204" i="79"/>
  <c r="K64" i="43" s="1"/>
  <c r="AK388" i="79"/>
  <c r="P67" i="43" s="1"/>
  <c r="AG204" i="79"/>
  <c r="L64" i="43" s="1"/>
  <c r="P34" i="47"/>
  <c r="P40" i="47"/>
  <c r="AK204" i="79"/>
  <c r="P64" i="43" s="1"/>
  <c r="Z204" i="79"/>
  <c r="E64" i="43" s="1"/>
  <c r="Y940" i="79"/>
  <c r="D76" i="43" s="1"/>
  <c r="H92" i="43"/>
  <c r="H94" i="43"/>
  <c r="AI204" i="79"/>
  <c r="N64" i="43" s="1"/>
  <c r="AE572" i="79"/>
  <c r="J70" i="43" s="1"/>
  <c r="AD572" i="79"/>
  <c r="I70" i="43" s="1"/>
  <c r="P51" i="47"/>
  <c r="K92" i="43"/>
  <c r="AH572" i="79"/>
  <c r="M70" i="43" s="1"/>
  <c r="AC388" i="79"/>
  <c r="H67" i="43" s="1"/>
  <c r="I97" i="43"/>
  <c r="H91" i="43"/>
  <c r="H96" i="43"/>
  <c r="P55" i="47"/>
  <c r="AI1124" i="79"/>
  <c r="N79" i="43" s="1"/>
  <c r="AB1124" i="79"/>
  <c r="G79" i="43" s="1"/>
  <c r="J97" i="43"/>
  <c r="I93" i="43"/>
  <c r="P50" i="47"/>
  <c r="K99" i="43"/>
  <c r="R74" i="43"/>
  <c r="J96" i="43"/>
  <c r="R68" i="43"/>
  <c r="AC204" i="79"/>
  <c r="H64" i="43" s="1"/>
  <c r="AC572" i="79"/>
  <c r="H70" i="43" s="1"/>
  <c r="K95" i="43"/>
  <c r="L98" i="43"/>
  <c r="J95" i="43"/>
  <c r="P47" i="47"/>
  <c r="P35" i="47"/>
  <c r="P38" i="47"/>
  <c r="AD388" i="79"/>
  <c r="I67" i="43" s="1"/>
  <c r="AD1124" i="79"/>
  <c r="I79" i="43" s="1"/>
  <c r="AF940" i="79"/>
  <c r="K76" i="43" s="1"/>
  <c r="I91" i="43"/>
  <c r="P53" i="47"/>
  <c r="P36" i="47"/>
  <c r="P31" i="47"/>
  <c r="H93" i="43"/>
  <c r="AG940" i="79"/>
  <c r="L76" i="43" s="1"/>
  <c r="AI388" i="79"/>
  <c r="N67" i="43" s="1"/>
  <c r="I96" i="43"/>
  <c r="L92" i="43"/>
  <c r="R59" i="43"/>
  <c r="P46" i="47"/>
  <c r="P52" i="47"/>
  <c r="P41" i="47"/>
  <c r="J94" i="43"/>
  <c r="L93" i="43"/>
  <c r="K91" i="43"/>
  <c r="P45" i="47"/>
  <c r="P49" i="47"/>
  <c r="L100" i="43"/>
  <c r="M100" i="43" s="1"/>
  <c r="I92" i="43"/>
  <c r="AE388" i="79"/>
  <c r="J67" i="43" s="1"/>
  <c r="O98" i="47" s="1"/>
  <c r="Z572" i="79"/>
  <c r="E70" i="43" s="1"/>
  <c r="AH940" i="79"/>
  <c r="M76" i="43" s="1"/>
  <c r="K97" i="43"/>
  <c r="AD756" i="79"/>
  <c r="I73" i="43" s="1"/>
  <c r="J91" i="43"/>
  <c r="AE940" i="79"/>
  <c r="J76" i="43" s="1"/>
  <c r="AL1124" i="79"/>
  <c r="Q79" i="43" s="1"/>
  <c r="AK756" i="79"/>
  <c r="P73" i="43" s="1"/>
  <c r="L91" i="43"/>
  <c r="Z1124" i="79"/>
  <c r="E79" i="43" s="1"/>
  <c r="G95" i="43"/>
  <c r="AH1124" i="79"/>
  <c r="M79" i="43" s="1"/>
  <c r="AF1124" i="79"/>
  <c r="K79" i="43" s="1"/>
  <c r="AC940" i="79"/>
  <c r="H76" i="43" s="1"/>
  <c r="AG1124" i="79"/>
  <c r="L79" i="43" s="1"/>
  <c r="L96" i="43"/>
  <c r="Z756" i="79"/>
  <c r="E73" i="43" s="1"/>
  <c r="J92" i="43"/>
  <c r="L95" i="43"/>
  <c r="AL756" i="79"/>
  <c r="Q73" i="43" s="1"/>
  <c r="AF756" i="79"/>
  <c r="K73" i="43" s="1"/>
  <c r="AD940" i="79"/>
  <c r="I76" i="43" s="1"/>
  <c r="J93" i="43"/>
  <c r="I94" i="43"/>
  <c r="Y572" i="79"/>
  <c r="D70" i="43" s="1"/>
  <c r="AC756" i="79"/>
  <c r="H73" i="43" s="1"/>
  <c r="K98" i="43"/>
  <c r="AK1124" i="79"/>
  <c r="P79" i="43" s="1"/>
  <c r="AJ1124" i="79"/>
  <c r="O79" i="43" s="1"/>
  <c r="AI756" i="79"/>
  <c r="N73" i="43" s="1"/>
  <c r="AA756" i="79"/>
  <c r="F73" i="43" s="1"/>
  <c r="I95" i="43"/>
  <c r="K94" i="43"/>
  <c r="Y388" i="79"/>
  <c r="D67" i="43" s="1"/>
  <c r="L97" i="43"/>
  <c r="R80" i="43"/>
  <c r="AJ940" i="79"/>
  <c r="O76" i="43" s="1"/>
  <c r="K96" i="43"/>
  <c r="AE1124" i="79"/>
  <c r="J79" i="43" s="1"/>
  <c r="AE756" i="79"/>
  <c r="J73" i="43" s="1"/>
  <c r="Z940" i="79"/>
  <c r="E76" i="43" s="1"/>
  <c r="AL940" i="79"/>
  <c r="Q76" i="43" s="1"/>
  <c r="L99" i="43"/>
  <c r="AA940" i="79"/>
  <c r="F76" i="43" s="1"/>
  <c r="AC1124" i="79"/>
  <c r="H79" i="43" s="1"/>
  <c r="AI940" i="79"/>
  <c r="N76" i="43" s="1"/>
  <c r="AB940" i="79"/>
  <c r="G76" i="43" s="1"/>
  <c r="AJ756" i="79"/>
  <c r="O73" i="43" s="1"/>
  <c r="AH756" i="79"/>
  <c r="M73" i="43" s="1"/>
  <c r="AK940" i="79"/>
  <c r="P76" i="43" s="1"/>
  <c r="AG756" i="79"/>
  <c r="L73" i="43" s="1"/>
  <c r="AB756" i="79"/>
  <c r="G73" i="43" s="1"/>
  <c r="L94" i="43"/>
  <c r="J98" i="43"/>
  <c r="AA1124" i="79"/>
  <c r="F79" i="43" s="1"/>
  <c r="AH391" i="46"/>
  <c r="M58" i="43" s="1"/>
  <c r="R68" i="47" s="1"/>
  <c r="R31" i="47"/>
  <c r="R34" i="47"/>
  <c r="R38" i="47"/>
  <c r="R37" i="47"/>
  <c r="R39" i="47"/>
  <c r="AJ204" i="79"/>
  <c r="O64" i="43" s="1"/>
  <c r="P27" i="47"/>
  <c r="P29" i="47" s="1"/>
  <c r="Q67" i="47"/>
  <c r="R40" i="47"/>
  <c r="R41" i="47"/>
  <c r="R33" i="47"/>
  <c r="AL204" i="79"/>
  <c r="Q64" i="43" s="1"/>
  <c r="R35" i="47"/>
  <c r="R32" i="47"/>
  <c r="R36" i="47"/>
  <c r="E91" i="43"/>
  <c r="G92" i="43"/>
  <c r="G93" i="43"/>
  <c r="R65" i="43"/>
  <c r="S48" i="47"/>
  <c r="G94" i="43"/>
  <c r="AH204" i="79"/>
  <c r="M64" i="43" s="1"/>
  <c r="G91" i="43"/>
  <c r="S49" i="47"/>
  <c r="S55" i="47"/>
  <c r="S50" i="47"/>
  <c r="S46" i="47"/>
  <c r="S45" i="47"/>
  <c r="S52" i="47"/>
  <c r="S51" i="47"/>
  <c r="S54" i="47"/>
  <c r="S47" i="47"/>
  <c r="S53" i="47"/>
  <c r="S27" i="47"/>
  <c r="S29" i="47" s="1"/>
  <c r="S42" i="47" s="1"/>
  <c r="S44" i="47" s="1"/>
  <c r="V27" i="47"/>
  <c r="V29" i="47" s="1"/>
  <c r="F94" i="43"/>
  <c r="F93" i="43"/>
  <c r="D61" i="43"/>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E27" i="43" s="1"/>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K27" i="47"/>
  <c r="S63" i="47" l="1"/>
  <c r="AM133" i="46"/>
  <c r="E29" i="43"/>
  <c r="E31" i="43"/>
  <c r="E28" i="43"/>
  <c r="E32" i="43"/>
  <c r="L81" i="47"/>
  <c r="E30" i="43"/>
  <c r="E33" i="43"/>
  <c r="S70" i="47"/>
  <c r="S68" i="47"/>
  <c r="S62" i="47"/>
  <c r="S69" i="47"/>
  <c r="Q56" i="47"/>
  <c r="Q52" i="47"/>
  <c r="Q69" i="47"/>
  <c r="Q63" i="47"/>
  <c r="Q47" i="47"/>
  <c r="Q71" i="47"/>
  <c r="S67" i="47"/>
  <c r="Q51" i="47"/>
  <c r="U83" i="47"/>
  <c r="Q61" i="47"/>
  <c r="Q53" i="47"/>
  <c r="Q64" i="47"/>
  <c r="Q62" i="47"/>
  <c r="Q68" i="47"/>
  <c r="Q49" i="47"/>
  <c r="Q70" i="47"/>
  <c r="Q65" i="47"/>
  <c r="Q50" i="47"/>
  <c r="AM521" i="46"/>
  <c r="AM523" i="46" s="1"/>
  <c r="AM261" i="46"/>
  <c r="AM263" i="46" s="1"/>
  <c r="P70" i="47"/>
  <c r="P67" i="47"/>
  <c r="T64" i="47"/>
  <c r="Q46" i="47"/>
  <c r="Q55" i="47"/>
  <c r="Q66" i="47"/>
  <c r="Q48" i="47"/>
  <c r="Q45" i="47"/>
  <c r="Q60" i="47"/>
  <c r="T49" i="47"/>
  <c r="T45" i="47"/>
  <c r="T46" i="47"/>
  <c r="T56" i="47"/>
  <c r="Q82" i="47"/>
  <c r="T66" i="47"/>
  <c r="T63" i="47"/>
  <c r="R27" i="47"/>
  <c r="R29" i="47" s="1"/>
  <c r="P63" i="47"/>
  <c r="P64" i="47"/>
  <c r="P71" i="47"/>
  <c r="P69" i="47"/>
  <c r="P60" i="47"/>
  <c r="P68" i="47"/>
  <c r="P66" i="47"/>
  <c r="P65" i="47"/>
  <c r="P61" i="47"/>
  <c r="P83" i="47"/>
  <c r="S61" i="47"/>
  <c r="S64" i="47"/>
  <c r="S66" i="47"/>
  <c r="S71" i="47"/>
  <c r="S60" i="47"/>
  <c r="R61" i="43"/>
  <c r="T27" i="47"/>
  <c r="T29" i="47" s="1"/>
  <c r="T42" i="47" s="1"/>
  <c r="T44" i="47" s="1"/>
  <c r="U27" i="47"/>
  <c r="U29" i="47" s="1"/>
  <c r="U42" i="47" s="1"/>
  <c r="U44" i="47" s="1"/>
  <c r="T67" i="47"/>
  <c r="T68" i="47"/>
  <c r="T70" i="47"/>
  <c r="T53" i="47"/>
  <c r="T52" i="47"/>
  <c r="T61" i="47"/>
  <c r="T47" i="47"/>
  <c r="T65" i="47"/>
  <c r="T69" i="47"/>
  <c r="T54" i="47"/>
  <c r="T71" i="47"/>
  <c r="T50" i="47"/>
  <c r="T51" i="47"/>
  <c r="T55" i="47"/>
  <c r="T62" i="47"/>
  <c r="T48" i="47"/>
  <c r="T75" i="47"/>
  <c r="Q27" i="47"/>
  <c r="Q29" i="47" s="1"/>
  <c r="Q42" i="47" s="1"/>
  <c r="Q44" i="47" s="1"/>
  <c r="H18"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W25" i="47"/>
  <c r="V42" i="47"/>
  <c r="V44" i="47" s="1"/>
  <c r="V57" i="47" s="1"/>
  <c r="V59" i="47" s="1"/>
  <c r="V72" i="47" s="1"/>
  <c r="V74" i="47" s="1"/>
  <c r="W20" i="47"/>
  <c r="W22" i="47"/>
  <c r="W24" i="47"/>
  <c r="R55" i="43"/>
  <c r="H17" i="43" s="1"/>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Q57" i="47" l="1"/>
  <c r="Q59" i="47" s="1"/>
  <c r="Q72" i="47" s="1"/>
  <c r="Q74" i="47" s="1"/>
  <c r="Q87" i="47" s="1"/>
  <c r="Q89" i="47" s="1"/>
  <c r="Q102" i="47" s="1"/>
  <c r="P72" i="47"/>
  <c r="P74" i="47" s="1"/>
  <c r="P87" i="47" s="1"/>
  <c r="P89" i="47" s="1"/>
  <c r="P102" i="47" s="1"/>
  <c r="S72" i="47"/>
  <c r="S74" i="47" s="1"/>
  <c r="S87" i="47" s="1"/>
  <c r="S89" i="47" s="1"/>
  <c r="S102" i="47" s="1"/>
  <c r="T57" i="47"/>
  <c r="T59" i="47" s="1"/>
  <c r="T72" i="47" s="1"/>
  <c r="T74" i="47" s="1"/>
  <c r="T87" i="47" s="1"/>
  <c r="T89" i="47" s="1"/>
  <c r="T102" i="47" s="1"/>
  <c r="U57" i="47"/>
  <c r="U59" i="47" s="1"/>
  <c r="U72" i="47" s="1"/>
  <c r="U74" i="47" s="1"/>
  <c r="U87" i="47" s="1"/>
  <c r="U89" i="47" s="1"/>
  <c r="U102" i="47" s="1"/>
  <c r="M101" i="43"/>
  <c r="W27" i="47"/>
  <c r="C103" i="43" s="1"/>
  <c r="R57" i="47"/>
  <c r="R59" i="47" s="1"/>
  <c r="R72" i="47" s="1"/>
  <c r="R74" i="47" s="1"/>
  <c r="R87" i="47" s="1"/>
  <c r="R89" i="47" s="1"/>
  <c r="R102" i="47" s="1"/>
  <c r="V87" i="47"/>
  <c r="V89" i="47" s="1"/>
  <c r="V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c r="P104" i="47"/>
  <c r="P117" i="47" s="1"/>
  <c r="P119" i="47" s="1"/>
  <c r="P132" i="47" s="1"/>
  <c r="P134" i="47" s="1"/>
  <c r="P147" i="47" s="1"/>
  <c r="P149" i="47" s="1"/>
  <c r="P162" i="47" s="1"/>
  <c r="K82" i="43"/>
  <c r="R104" i="47"/>
  <c r="R117" i="47" s="1"/>
  <c r="R119" i="47" s="1"/>
  <c r="R132" i="47" s="1"/>
  <c r="R134" i="47" s="1"/>
  <c r="R147" i="47" s="1"/>
  <c r="R149" i="47" s="1"/>
  <c r="R162" i="47" s="1"/>
  <c r="M82" i="43"/>
  <c r="Q104" i="47"/>
  <c r="Q117" i="47" s="1"/>
  <c r="Q119" i="47" s="1"/>
  <c r="Q132" i="47" s="1"/>
  <c r="Q134" i="47" s="1"/>
  <c r="Q147" i="47" s="1"/>
  <c r="Q149" i="47" s="1"/>
  <c r="Q162" i="47" s="1"/>
  <c r="L82" i="43"/>
  <c r="L83" i="43" s="1"/>
  <c r="S104" i="47"/>
  <c r="S117" i="47" s="1"/>
  <c r="S119" i="47" s="1"/>
  <c r="S132" i="47" s="1"/>
  <c r="S134" i="47" s="1"/>
  <c r="S147" i="47" s="1"/>
  <c r="S149" i="47" s="1"/>
  <c r="S162" i="47" s="1"/>
  <c r="N82" i="43"/>
  <c r="N83" i="43" s="1"/>
  <c r="T104" i="47"/>
  <c r="T117" i="47" s="1"/>
  <c r="T119" i="47" s="1"/>
  <c r="T132" i="47" s="1"/>
  <c r="T134" i="47" s="1"/>
  <c r="T147" i="47" s="1"/>
  <c r="T149" i="47" s="1"/>
  <c r="T162" i="47" s="1"/>
  <c r="O82" i="43"/>
  <c r="O83" i="43" s="1"/>
  <c r="U104" i="47"/>
  <c r="U117" i="47" s="1"/>
  <c r="U119" i="47" s="1"/>
  <c r="U132" i="47" s="1"/>
  <c r="U134" i="47" s="1"/>
  <c r="U147" i="47" s="1"/>
  <c r="U149" i="47" s="1"/>
  <c r="U162" i="47" s="1"/>
  <c r="P82" i="43"/>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M83" i="43"/>
  <c r="F34" i="43"/>
  <c r="G34" i="43" s="1"/>
  <c r="K83" i="43"/>
  <c r="F40" i="43"/>
  <c r="G40" i="43" s="1"/>
  <c r="Q83" i="43"/>
  <c r="F39" i="43"/>
  <c r="G39" i="43" s="1"/>
  <c r="F37" i="43"/>
  <c r="G37" i="43" s="1"/>
  <c r="O104" i="47"/>
  <c r="O117" i="47" s="1"/>
  <c r="O119" i="47" s="1"/>
  <c r="O132" i="47" s="1"/>
  <c r="O134" i="47" s="1"/>
  <c r="O147" i="47" s="1"/>
  <c r="O149" i="47" s="1"/>
  <c r="O162" i="47" s="1"/>
  <c r="J82" i="43"/>
  <c r="J83" i="43" s="1"/>
  <c r="J104" i="47"/>
  <c r="J117" i="47" s="1"/>
  <c r="J119" i="47" s="1"/>
  <c r="J132" i="47" s="1"/>
  <c r="J134" i="47" s="1"/>
  <c r="J147" i="47" s="1"/>
  <c r="J149" i="47" s="1"/>
  <c r="J162" i="47" s="1"/>
  <c r="E82" i="43"/>
  <c r="E83" i="43" s="1"/>
  <c r="F38" i="43"/>
  <c r="G38" i="43" s="1"/>
  <c r="F35" i="43"/>
  <c r="G35" i="43" s="1"/>
  <c r="M104" i="47"/>
  <c r="M117" i="47" s="1"/>
  <c r="M119" i="47" s="1"/>
  <c r="M132" i="47" s="1"/>
  <c r="M134" i="47" s="1"/>
  <c r="M147" i="47" s="1"/>
  <c r="M149" i="47" s="1"/>
  <c r="M162" i="47" s="1"/>
  <c r="H82" i="43"/>
  <c r="H83" i="43" s="1"/>
  <c r="N104" i="47"/>
  <c r="N117" i="47" s="1"/>
  <c r="N119" i="47" s="1"/>
  <c r="N132" i="47" s="1"/>
  <c r="N134" i="47" s="1"/>
  <c r="N147" i="47" s="1"/>
  <c r="N149" i="47" s="1"/>
  <c r="N162" i="47" s="1"/>
  <c r="I82" i="43"/>
  <c r="I83" i="43" s="1"/>
  <c r="L72" i="47"/>
  <c r="L74" i="47" s="1"/>
  <c r="L87" i="47" s="1"/>
  <c r="L89" i="47" s="1"/>
  <c r="L102" i="47" s="1"/>
  <c r="I102" i="47"/>
  <c r="D82" i="43" s="1"/>
  <c r="D83" i="43" s="1"/>
  <c r="F31" i="43" l="1"/>
  <c r="G31" i="43" s="1"/>
  <c r="F28" i="43"/>
  <c r="G28" i="43" s="1"/>
  <c r="F32" i="43"/>
  <c r="G32" i="43" s="1"/>
  <c r="L104" i="47"/>
  <c r="L117" i="47" s="1"/>
  <c r="L119" i="47" s="1"/>
  <c r="L132" i="47" s="1"/>
  <c r="L134" i="47" s="1"/>
  <c r="L147" i="47" s="1"/>
  <c r="L149" i="47" s="1"/>
  <c r="L162" i="47" s="1"/>
  <c r="G82" i="43"/>
  <c r="G83" i="43" s="1"/>
  <c r="I104" i="47"/>
  <c r="I117" i="47" s="1"/>
  <c r="I119" i="47" s="1"/>
  <c r="I132" i="47" s="1"/>
  <c r="I134" i="47" s="1"/>
  <c r="I147" i="47" s="1"/>
  <c r="I149" i="47" s="1"/>
  <c r="I162" i="47"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c r="F83" i="43" s="1"/>
  <c r="W74" i="47"/>
  <c r="W87" i="47" s="1"/>
  <c r="F103" i="43"/>
  <c r="F104" i="43" s="1"/>
  <c r="E104" i="43"/>
  <c r="R82" i="43" l="1"/>
  <c r="R83" i="43" s="1"/>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<sst xmlns="http://schemas.openxmlformats.org/spreadsheetml/2006/main" count="2926" uniqueCount="701">
  <si>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</si>
  <si>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</si>
  <si>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</si>
  <si>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</si>
  <si>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</si>
  <si>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</si>
  <si>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</si>
  <si>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</si>
  <si>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</si>
  <si>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</si>
  <si>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</si>
  <si>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</si>
  <si>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</si>
  <si>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</si>
  <si>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</si>
  <si>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</si>
  <si>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</si>
  <si>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</si>
  <si>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</si>
  <si>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</si>
  <si>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</si>
  <si>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</si>
  <si>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</si>
  <si>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</si>
  <si>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</si>
  <si>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</si>
  <si>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</si>
  <si>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</si>
  <si>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</si>
  <si>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</si>
  <si>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</si>
  <si>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</si>
  <si>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</si>
  <si>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</si>
  <si>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</si>
  <si>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</si>
  <si>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</si>
  <si>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</si>
  <si>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</si>
  <si>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</si>
  <si>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</si>
  <si>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</si>
  <si>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</si>
  <si>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</si>
  <si>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</si>
  <si>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</si>
  <si>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</si>
  <si>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</si>
  <si>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</si>
  <si>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</si>
  <si>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</si>
  <si>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</si>
  <si>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</si>
  <si>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</si>
  <si>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</si>
  <si>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</si>
  <si>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</si>
  <si>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</si>
  <si>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</si>
  <si>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</si>
  <si>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</si>
  <si>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</si>
  <si>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</si>
  <si>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</si>
  <si>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</si>
  <si>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</si>
  <si>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</si>
  <si>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</si>
  <si>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</si>
  <si>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</si>
  <si>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</si>
  <si>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</si>
  <si>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</si>
  <si>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</si>
  <si>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</si>
  <si>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</si>
  <si>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</si>
  <si>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</si>
  <si>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</si>
  <si>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</si>
  <si>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</si>
  <si>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</si>
  <si>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</si>
  <si>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</si>
  <si>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</si>
  <si>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</si>
  <si>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</si>
  <si>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</si>
  <si>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</si>
  <si>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</si>
  <si>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</si>
  <si>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</si>
  <si>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</si>
  <si>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</si>
  <si>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</si>
  <si>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</si>
  <si>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</si>
  <si>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</si>
  <si>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</si>
  <si>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</si>
  <si>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</si>
  <si>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</si>
  <si>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</si>
  <si>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</si>
  <si>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</si>
  <si>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</si>
  <si>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</si>
  <si>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</si>
  <si>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</si>
  <si>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</si>
  <si>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</si>
  <si>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</si>
  <si>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</si>
  <si>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</si>
  <si>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</si>
  <si>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</si>
  <si>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</si>
  <si>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</si>
  <si>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</si>
  <si>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</si>
  <si>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</si>
  <si>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</si>
  <si>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</si>
  <si>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</si>
  <si>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</si>
  <si>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</si>
  <si>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</si>
  <si>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</si>
  <si>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</si>
  <si>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</si>
  <si>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</si>
  <si>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</si>
  <si>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</si>
  <si>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</si>
  <si>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</si>
  <si>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</si>
  <si>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</si>
  <si>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</si>
  <si>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</si>
  <si>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</si>
  <si>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</si>
  <si>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</si>
  <si>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</si>
  <si>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</si>
  <si>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</si>
  <si>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</si>
  <si>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</si>
  <si>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</si>
  <si>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</si>
  <si>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</si>
  <si>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</si>
  <si>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</si>
  <si>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</si>
  <si>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</si>
  <si>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</si>
  <si>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</si>
  <si>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</si>
  <si>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</si>
  <si>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</si>
  <si>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</si>
  <si>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</si>
  <si>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</si>
  <si>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</si>
  <si>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</si>
  <si>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</si>
  <si>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</si>
  <si>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</si>
  <si>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</si>
  <si>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</si>
  <si>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</si>
  <si>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</si>
  <si>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</si>
  <si>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</si>
  <si>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</si>
  <si>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</si>
  <si>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</si>
  <si>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</si>
  <si>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</si>
  <si>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</si>
  <si>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</si>
  <si>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</si>
  <si>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</si>
  <si>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</si>
  <si>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</si>
  <si>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</si>
  <si>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</si>
  <si>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</si>
  <si>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</si>
  <si>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</si>
  <si>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</si>
  <si>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</si>
  <si>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</si>
  <si>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</si>
  <si>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</si>
  <si>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</si>
  <si>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</si>
  <si>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</si>
  <si>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</si>
  <si>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</si>
  <si>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</si>
  <si>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</si>
  <si>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</si>
  <si>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</si>
  <si>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</si>
  <si>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</si>
  <si>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</si>
  <si>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</si>
  <si>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</si>
  <si>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</si>
  <si>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</si>
  <si>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</si>
  <si>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</si>
  <si>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</si>
  <si>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</si>
  <si>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</si>
  <si>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</si>
  <si>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</si>
  <si>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</si>
  <si>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</si>
  <si>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</si>
  <si>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</si>
  <si>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</si>
  <si>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</si>
  <si>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</si>
  <si>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</si>
  <si>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</si>
  <si>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</si>
  <si>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</si>
  <si>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</si>
  <si>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</si>
  <si>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</si>
  <si>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</si>
  <si>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</si>
  <si>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</si>
  <si>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</si>
  <si>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</si>
  <si>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</si>
  <si>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</si>
  <si>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</si>
  <si>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</si>
  <si>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</si>
  <si>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</si>
  <si>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</si>
  <si>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</si>
  <si>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</si>
  <si>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</si>
  <si>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</si>
  <si>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</si>
  <si>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</si>
  <si>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</si>
  <si>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</si>
  <si>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</si>
  <si>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</si>
  <si>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</si>
  <si>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</si>
  <si>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</si>
  <si>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</si>
  <si>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</si>
  <si>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</si>
  <si>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</si>
  <si>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</si>
  <si>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</si>
  <si>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</si>
  <si>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</si>
  <si>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</si>
  <si>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</si>
  <si>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</si>
  <si>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</si>
  <si>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</si>
  <si>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</si>
  <si>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</si>
  <si>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</si>
  <si>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</si>
  <si>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</si>
  <si>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</si>
  <si>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</si>
  <si>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</si>
  <si>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</si>
  <si>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</si>
  <si>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</si>
  <si>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</si>
  <si>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</si>
  <si>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</si>
  <si>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</si>
  <si>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</si>
  <si>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</si>
  <si>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</si>
  <si>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</si>
  <si>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</si>
  <si>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</si>
  <si>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</si>
  <si>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</si>
  <si>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</si>
  <si>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</si>
  <si>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</si>
  <si>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</si>
  <si>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</si>
  <si>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</si>
  <si>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</si>
  <si>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</si>
  <si>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</si>
  <si>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</si>
  <si>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</si>
  <si>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</si>
  <si>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</si>
  <si>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</si>
  <si>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</si>
  <si>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</si>
  <si>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</si>
  <si>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</si>
  <si>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</si>
  <si>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</si>
  <si>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</si>
  <si>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</si>
  <si>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</si>
  <si>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</si>
  <si>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</si>
  <si>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</si>
  <si>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</si>
  <si>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</si>
  <si>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</si>
  <si>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</si>
  <si>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</si>
  <si>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</si>
  <si>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</si>
  <si>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</si>
  <si>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</si>
  <si>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</si>
  <si>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</si>
  <si>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</si>
  <si>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</si>
  <si>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</si>
  <si>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</si>
  <si>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</si>
  <si>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</si>
  <si>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</si>
  <si>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</si>
  <si>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</si>
  <si>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</si>
  <si>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</si>
  <si>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</si>
  <si>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</si>
  <si>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</si>
  <si>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</si>
  <si>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</si>
  <si>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</si>
  <si>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</si>
  <si>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</si>
  <si>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</si>
  <si>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</si>
  <si>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</si>
  <si>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</si>
  <si>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</si>
  <si>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</si>
  <si>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</si>
  <si>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</si>
  <si>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</si>
  <si>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</si>
  <si>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</si>
  <si>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</si>
  <si>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</si>
  <si>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</si>
  <si>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</si>
  <si>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</si>
  <si>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</si>
  <si>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</si>
  <si>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</si>
  <si>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</si>
  <si>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</si>
  <si>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</si>
  <si>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</si>
  <si>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</si>
  <si>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</si>
  <si>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</si>
  <si>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</si>
  <si>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</si>
  <si>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</si>
  <si>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</si>
  <si>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</si>
  <si>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</si>
  <si>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</si>
  <si>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</si>
  <si>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</si>
  <si>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</si>
  <si>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</si>
  <si>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</si>
  <si>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</si>
  <si>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</si>
  <si>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</si>
  <si>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</si>
  <si>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</si>
  <si>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</si>
  <si>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</si>
  <si>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</si>
  <si>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</si>
  <si>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</si>
  <si>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</si>
  <si>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</si>
  <si>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</si>
  <si>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</si>
  <si>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</si>
  <si>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</si>
  <si>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</si>
  <si>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</si>
  <si>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</si>
  <si>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</si>
  <si>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</si>
  <si>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</si>
  <si>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</si>
  <si>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</si>
  <si>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</si>
  <si>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</si>
  <si>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</si>
  <si>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</si>
  <si>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</si>
  <si>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</si>
  <si>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</si>
  <si>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</si>
  <si>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</si>
  <si>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</si>
  <si>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</si>
  <si>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</si>
  <si>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</si>
  <si>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</si>
  <si>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</si>
  <si>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</si>
  <si>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</si>
  <si>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</si>
  <si>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</si>
  <si>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</si>
  <si>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</si>
  <si>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</si>
  <si>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</si>
  <si>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</si>
  <si>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</si>
  <si>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</si>
  <si>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</si>
  <si>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</si>
  <si>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</si>
  <si>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</si>
  <si>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</si>
  <si>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</si>
  <si>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</si>
  <si>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</si>
  <si>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</si>
  <si>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</si>
  <si>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</si>
  <si>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</si>
  <si>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</si>
  <si>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</si>
  <si>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</si>
  <si>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</si>
  <si>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</si>
  <si>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</si>
  <si>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</si>
  <si>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</si>
  <si>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</si>
  <si>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</si>
  <si>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</si>
  <si>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</si>
  <si>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</si>
  <si>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</si>
  <si>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</si>
  <si>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</si>
  <si>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</si>
  <si>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</si>
  <si>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</si>
  <si>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</si>
  <si>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</si>
  <si>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</si>
  <si>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</si>
  <si>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</si>
  <si>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</si>
  <si>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</si>
  <si>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</si>
  <si>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</si>
  <si>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</si>
  <si>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</si>
  <si>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</si>
  <si>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</si>
  <si>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</si>
  <si>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</si>
  <si>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</si>
  <si>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</si>
  <si>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</si>
  <si>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</si>
  <si>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</si>
  <si>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</si>
  <si>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</si>
  <si>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</si>
  <si>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</si>
  <si>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</si>
  <si>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</si>
  <si>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</si>
  <si>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</si>
  <si>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</si>
  <si>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</si>
  <si>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</si>
  <si>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</si>
  <si>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</si>
  <si>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</si>
  <si>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</si>
  <si>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</si>
  <si>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</si>
  <si>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</si>
  <si>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</si>
  <si>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</si>
  <si>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</si>
  <si>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</si>
  <si>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</si>
  <si>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</si>
  <si>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</si>
  <si>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</si>
  <si>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</si>
  <si>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</si>
  <si>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</si>
  <si>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</si>
  <si>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</si>
  <si>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</si>
  <si>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</si>
  <si>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</si>
  <si>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</si>
  <si>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</si>
  <si>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</si>
  <si>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</si>
  <si>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</si>
  <si>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</si>
  <si>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</si>
  <si>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</si>
  <si>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</si>
  <si>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</si>
  <si>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</si>
  <si>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</si>
  <si>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</si>
  <si>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</si>
  <si>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</si>
  <si>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</si>
  <si>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</si>
  <si>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</si>
  <si>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</si>
  <si>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</si>
  <si>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</si>
  <si>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</si>
  <si>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</si>
  <si>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</si>
  <si>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</si>
  <si>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</si>
  <si>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</si>
  <si>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</si>
  <si>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</si>
  <si>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</si>
  <si>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</si>
  <si>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</si>
  <si>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</si>
  <si>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</si>
  <si>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</si>
  <si>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</si>
  <si>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</si>
  <si>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</si>
  <si>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</si>
  <si>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</si>
  <si>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</si>
  <si>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</si>
  <si>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</si>
  <si>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</si>
  <si>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</si>
  <si>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</si>
  <si>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</si>
  <si>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</si>
  <si>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</si>
  <si>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</si>
  <si>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</si>
  <si>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</si>
  <si>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</si>
  <si>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</si>
  <si>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</si>
  <si>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</si>
  <si>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</si>
  <si>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</si>
  <si>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</si>
  <si>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</si>
  <si>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</si>
  <si>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</si>
  <si>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</si>
  <si>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</si>
  <si>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</si>
  <si>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</si>
  <si>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</si>
  <si>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</si>
  <si>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</si>
  <si>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</si>
  <si>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</si>
  <si>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</si>
  <si>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</si>
  <si>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</si>
  <si>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</si>
  <si>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</si>
  <si>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</si>
  <si>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</si>
  <si>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</si>
  <si>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</si>
  <si>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</si>
  <si>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</si>
  <si>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</si>
  <si>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</si>
  <si>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</si>
  <si>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</si>
  <si>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</si>
  <si>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</si>
  <si>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</si>
  <si>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</si>
  <si>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</si>
  <si>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</si>
  <si>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</si>
  <si>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</si>
  <si>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</si>
  <si>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</si>
  <si>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</si>
  <si>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</si>
  <si>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</si>
  <si>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</si>
  <si>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</si>
  <si>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</si>
  <si>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</si>
  <si>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</si>
  <si>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</si>
  <si>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</si>
  <si>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</si>
  <si>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</si>
  <si>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</si>
  <si>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</si>
  <si>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</si>
  <si>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</si>
  <si>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</si>
  <si>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</si>
  <si>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</si>
  <si>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</si>
  <si>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</si>
  <si>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</si>
  <si>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</si>
  <si>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</si>
  <si>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</si>
  <si>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</si>
  <si>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</si>
  <si>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</si>
  <si>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</si>
  <si>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</si>
  <si>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</si>
  <si>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</si>
  <si>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</si>
  <si>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</si>
  <si>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</si>
  <si>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</si>
  <si>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</si>
  <si>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</si>
  <si>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</si>
  <si>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</si>
  <si>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</si>
  <si>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</si>
  <si>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</si>
  <si>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</si>
  <si>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</si>
  <si>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</si>
  <si>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</si>
  <si>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</si>
  <si>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</si>
  <si>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</si>
  <si>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</si>
  <si>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</si>
  <si>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</si>
  <si>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</si>
  <si>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</si>
  <si>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</si>
  <si>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</si>
  <si>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</si>
  <si>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</si>
  <si>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</si>
  <si>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</si>
  <si>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</si>
  <si>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</si>
  <si>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</si>
  <si>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</si>
  <si>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General Service &lt; 50 kW</t>
  </si>
  <si>
    <t>General Service 50 to 2999 kW</t>
  </si>
  <si>
    <t>General Service 3000-4999 kW</t>
  </si>
  <si>
    <t xml:space="preserve">Street Lighting </t>
  </si>
  <si>
    <t xml:space="preserve"> EB-2009-0218</t>
  </si>
  <si>
    <t>EB-2010-0072</t>
  </si>
  <si>
    <t>EB-2011-0160</t>
  </si>
  <si>
    <t>EB-2013-0113</t>
  </si>
  <si>
    <t>EB-2013-0118</t>
  </si>
  <si>
    <t>EB-2014-0062</t>
  </si>
  <si>
    <t>EB-2015-0059</t>
  </si>
  <si>
    <t xml:space="preserve"> </t>
  </si>
  <si>
    <t>Centre Wellington Hydro Ltd.</t>
  </si>
  <si>
    <t>EB-2016-0062</t>
  </si>
  <si>
    <t>EB-2017-0032</t>
  </si>
  <si>
    <t>2017 - IRM Application</t>
  </si>
  <si>
    <t>2018 CoS Applicaion</t>
  </si>
  <si>
    <t>2015-2016</t>
  </si>
  <si>
    <t>EB-2012-0113 Decision and Order pages 7/8</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</si>
</sst>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theme="3" tint="0.7999816888943144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17">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91" fillId="2" borderId="0" xfId="0" applyFont="1" applyFill="1" applyBorder="1" applyAlignment="1">
      <alignment wrapText="1"/>
    </xf>
    <xf numFmtId="0" fontId="44" fillId="2" borderId="0" xfId="0" applyFont="1" applyFill="1" applyBorder="1" applyAlignment="1">
      <alignment horizontal="left" vertical="top"/>
    </xf>
    <xf numFmtId="171" fontId="91" fillId="28" borderId="122" xfId="0" applyNumberFormat="1" applyFont="1" applyFill="1" applyBorder="1" applyAlignment="1"/>
    <xf numFmtId="171" fontId="91" fillId="28" borderId="134" xfId="0" applyNumberFormat="1" applyFont="1" applyFill="1" applyBorder="1" applyAlignment="1"/>
    <xf numFmtId="166" fontId="48" fillId="28" borderId="34" xfId="71" applyFont="1" applyFill="1" applyBorder="1" applyAlignment="1" applyProtection="1">
      <alignment horizontal="center"/>
      <protection locked="0"/>
    </xf>
    <xf numFmtId="3" fontId="45" fillId="28" borderId="36" xfId="0" applyNumberFormat="1" applyFont="1" applyFill="1" applyBorder="1" applyAlignment="1">
      <alignment horizontal="center" vertical="center"/>
    </xf>
    <xf numFmtId="2" fontId="58" fillId="2" borderId="0" xfId="0" applyNumberFormat="1" applyFont="1" applyFill="1" applyBorder="1" applyAlignment="1" applyProtection="1">
      <alignment horizontal="left" vertical="center"/>
      <protection locked="0"/>
    </xf>
    <xf numFmtId="171" fontId="47" fillId="97" borderId="110" xfId="0" applyNumberFormat="1" applyFont="1" applyFill="1" applyBorder="1" applyAlignment="1">
      <alignment horizontal="center"/>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1266843" cy="2363319"/>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297519" y="279812"/>
          <a:ext cx="16283602" cy="2198482"/>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xmlns=""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3825" y="76200"/>
          <a:ext cx="19885328" cy="1964871"/>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xmlns=""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35155" y="47006"/>
          <a:ext cx="17412616" cy="2337624"/>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xmlns=""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51</xdr:row>
          <xdr:rowOff>22860</xdr:rowOff>
        </xdr:from>
        <xdr:to>
          <xdr:col>2</xdr:col>
          <xdr:colOff>1394460</xdr:colOff>
          <xdr:row>52</xdr:row>
          <xdr:rowOff>160020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54</xdr:row>
          <xdr:rowOff>22860</xdr:rowOff>
        </xdr:from>
        <xdr:to>
          <xdr:col>2</xdr:col>
          <xdr:colOff>1394460</xdr:colOff>
          <xdr:row>55</xdr:row>
          <xdr:rowOff>160020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57</xdr:row>
          <xdr:rowOff>22860</xdr:rowOff>
        </xdr:from>
        <xdr:to>
          <xdr:col>2</xdr:col>
          <xdr:colOff>1394460</xdr:colOff>
          <xdr:row>58</xdr:row>
          <xdr:rowOff>160020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60</xdr:row>
          <xdr:rowOff>22860</xdr:rowOff>
        </xdr:from>
        <xdr:to>
          <xdr:col>2</xdr:col>
          <xdr:colOff>1394460</xdr:colOff>
          <xdr:row>61</xdr:row>
          <xdr:rowOff>160020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63</xdr:row>
          <xdr:rowOff>22860</xdr:rowOff>
        </xdr:from>
        <xdr:to>
          <xdr:col>2</xdr:col>
          <xdr:colOff>1394460</xdr:colOff>
          <xdr:row>64</xdr:row>
          <xdr:rowOff>160020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38125" y="38100"/>
          <a:ext cx="16358347" cy="2067485"/>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xmlns=""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2950" y="0"/>
          <a:ext cx="19912250" cy="2180468"/>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498595" y="281441"/>
          <a:ext cx="15814558" cy="1562175"/>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900-000003000000}"/>
            </a:ext>
          </a:extLst>
        </xdr:cNvPr>
        <xdr:cNvGrpSpPr/>
      </xdr:nvGrpSpPr>
      <xdr:grpSpPr>
        <a:xfrm>
          <a:off x="421944" y="216648"/>
          <a:ext cx="18057882" cy="2237437"/>
          <a:chOff x="11176383" y="5659979"/>
          <a:chExt cx="6311801" cy="1821373"/>
        </a:xfrm>
      </xdr:grpSpPr>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313268" y="134471"/>
          <a:ext cx="19515665" cy="2051556"/>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0" y="0"/>
          <a:ext cx="19998267" cy="1989667"/>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5250" y="152400"/>
          <a:ext cx="28911550" cy="1843617"/>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xmlns=""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workbookViewId="0">
      <selection activeCell="F10" sqref="F10"/>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52" t="s">
        <v>175</v>
      </c>
      <c r="C3" s="752"/>
    </row>
    <row r="4" spans="1:3" ht="11.25" customHeight="1"/>
    <row r="5" spans="1:3" s="30" customFormat="1" ht="25.5" customHeight="1">
      <c r="B5" s="62" t="s">
        <v>421</v>
      </c>
      <c r="C5" s="62" t="s">
        <v>174</v>
      </c>
    </row>
    <row r="6" spans="1:3" s="175" customFormat="1" ht="48" customHeight="1">
      <c r="A6" s="240"/>
      <c r="B6" s="616" t="s">
        <v>171</v>
      </c>
      <c r="C6" s="669" t="s">
        <v>604</v>
      </c>
    </row>
    <row r="7" spans="1:3" s="175" customFormat="1" ht="21" customHeight="1">
      <c r="A7" s="240"/>
      <c r="B7" s="610" t="s">
        <v>553</v>
      </c>
      <c r="C7" s="670" t="s">
        <v>617</v>
      </c>
    </row>
    <row r="8" spans="1:3" s="175" customFormat="1" ht="32.25" customHeight="1">
      <c r="B8" s="610" t="s">
        <v>369</v>
      </c>
      <c r="C8" s="671" t="s">
        <v>605</v>
      </c>
    </row>
    <row r="9" spans="1:3" s="175" customFormat="1" ht="27.75" customHeight="1">
      <c r="B9" s="610" t="s">
        <v>170</v>
      </c>
      <c r="C9" s="671" t="s">
        <v>606</v>
      </c>
    </row>
    <row r="10" spans="1:3" s="175" customFormat="1" ht="33" customHeight="1">
      <c r="B10" s="610" t="s">
        <v>602</v>
      </c>
      <c r="C10" s="670" t="s">
        <v>610</v>
      </c>
    </row>
    <row r="11" spans="1:3" s="175" customFormat="1" ht="26.25" customHeight="1">
      <c r="B11" s="625" t="s">
        <v>370</v>
      </c>
      <c r="C11" s="673" t="s">
        <v>607</v>
      </c>
    </row>
    <row r="12" spans="1:3" s="175" customFormat="1" ht="39.75" customHeight="1">
      <c r="B12" s="610" t="s">
        <v>371</v>
      </c>
      <c r="C12" s="671" t="s">
        <v>608</v>
      </c>
    </row>
    <row r="13" spans="1:3" s="175" customFormat="1" ht="18" customHeight="1">
      <c r="B13" s="610" t="s">
        <v>372</v>
      </c>
      <c r="C13" s="671" t="s">
        <v>609</v>
      </c>
    </row>
    <row r="14" spans="1:3" s="175" customFormat="1" ht="13.5" customHeight="1">
      <c r="B14" s="610"/>
      <c r="C14" s="672"/>
    </row>
    <row r="15" spans="1:3" s="175" customFormat="1" ht="18" customHeight="1">
      <c r="B15" s="610" t="s">
        <v>681</v>
      </c>
      <c r="C15" s="670" t="s">
        <v>679</v>
      </c>
    </row>
    <row r="16" spans="1:3" s="175" customFormat="1" ht="8.25" customHeight="1">
      <c r="B16" s="610"/>
      <c r="C16" s="672"/>
    </row>
    <row r="17" spans="2:3" s="175" customFormat="1" ht="33" customHeight="1">
      <c r="B17" s="674" t="s">
        <v>603</v>
      </c>
      <c r="C17" s="675" t="s">
        <v>680</v>
      </c>
    </row>
    <row r="18" spans="2:3" s="104" customFormat="1" ht="15.6">
      <c r="B18" s="175"/>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topLeftCell="C1" zoomScaleNormal="100" workbookViewId="0">
      <pane ySplit="16" topLeftCell="A56" activePane="bottomLeft" state="frozen"/>
      <selection pane="bottomLeft" activeCell="Y59" sqref="Y59"/>
    </sheetView>
  </sheetViews>
  <sheetFormatPr defaultColWidth="9.109375" defaultRowHeight="14.4"/>
  <cols>
    <col min="1" max="1" width="9.109375" style="12"/>
    <col min="2" max="2" width="36.88671875" style="718" customWidth="1"/>
    <col min="3" max="3" width="9.109375" style="10"/>
    <col min="4" max="16384" width="9.109375" style="12"/>
  </cols>
  <sheetData>
    <row r="16" spans="2:21" ht="26.25" customHeight="1">
      <c r="B16" s="719" t="s">
        <v>562</v>
      </c>
      <c r="C16" s="756" t="s">
        <v>506</v>
      </c>
      <c r="D16" s="757"/>
      <c r="E16" s="757"/>
      <c r="F16" s="757"/>
      <c r="G16" s="757"/>
      <c r="H16" s="757"/>
      <c r="I16" s="757"/>
      <c r="J16" s="757"/>
      <c r="K16" s="757"/>
      <c r="L16" s="757"/>
      <c r="M16" s="757"/>
      <c r="N16" s="757"/>
      <c r="O16" s="757"/>
      <c r="P16" s="757"/>
      <c r="Q16" s="757"/>
      <c r="R16" s="757"/>
      <c r="S16" s="757"/>
      <c r="T16" s="757"/>
      <c r="U16" s="757"/>
    </row>
    <row r="17" spans="2:21" ht="55.5" customHeight="1">
      <c r="B17" s="720" t="s">
        <v>644</v>
      </c>
      <c r="C17" s="758" t="s">
        <v>645</v>
      </c>
      <c r="D17" s="758"/>
      <c r="E17" s="758"/>
      <c r="F17" s="758"/>
      <c r="G17" s="758"/>
      <c r="H17" s="758"/>
      <c r="I17" s="758"/>
      <c r="J17" s="758"/>
      <c r="K17" s="758"/>
      <c r="L17" s="758"/>
      <c r="M17" s="758"/>
      <c r="N17" s="758"/>
      <c r="O17" s="758"/>
      <c r="P17" s="758"/>
      <c r="Q17" s="758"/>
      <c r="R17" s="758"/>
      <c r="S17" s="758"/>
      <c r="T17" s="758"/>
      <c r="U17" s="759"/>
    </row>
    <row r="18" spans="2:21" ht="15.6">
      <c r="B18" s="721"/>
      <c r="C18" s="722"/>
      <c r="D18" s="723"/>
      <c r="E18" s="723"/>
      <c r="F18" s="723"/>
      <c r="G18" s="723"/>
      <c r="H18" s="723"/>
      <c r="I18" s="723"/>
      <c r="J18" s="723"/>
      <c r="K18" s="723"/>
      <c r="L18" s="723"/>
      <c r="M18" s="723"/>
      <c r="N18" s="723"/>
      <c r="O18" s="723"/>
      <c r="P18" s="723"/>
      <c r="Q18" s="723"/>
      <c r="R18" s="723"/>
      <c r="S18" s="723"/>
      <c r="T18" s="723"/>
      <c r="U18" s="724"/>
    </row>
    <row r="19" spans="2:21" ht="15.6">
      <c r="B19" s="721"/>
      <c r="C19" s="722" t="s">
        <v>649</v>
      </c>
      <c r="D19" s="723"/>
      <c r="E19" s="723"/>
      <c r="F19" s="723"/>
      <c r="G19" s="723"/>
      <c r="H19" s="723"/>
      <c r="I19" s="723"/>
      <c r="J19" s="723"/>
      <c r="K19" s="723"/>
      <c r="L19" s="723"/>
      <c r="M19" s="723"/>
      <c r="N19" s="723"/>
      <c r="O19" s="723"/>
      <c r="P19" s="723"/>
      <c r="Q19" s="723"/>
      <c r="R19" s="723"/>
      <c r="S19" s="723"/>
      <c r="T19" s="723"/>
      <c r="U19" s="724"/>
    </row>
    <row r="20" spans="2:21" ht="15.6">
      <c r="B20" s="721"/>
      <c r="C20" s="722"/>
      <c r="D20" s="723"/>
      <c r="E20" s="723"/>
      <c r="F20" s="723"/>
      <c r="G20" s="723"/>
      <c r="H20" s="723"/>
      <c r="I20" s="723"/>
      <c r="J20" s="723"/>
      <c r="K20" s="723"/>
      <c r="L20" s="723"/>
      <c r="M20" s="723"/>
      <c r="N20" s="723"/>
      <c r="O20" s="723"/>
      <c r="P20" s="723"/>
      <c r="Q20" s="723"/>
      <c r="R20" s="723"/>
      <c r="S20" s="723"/>
      <c r="T20" s="723"/>
      <c r="U20" s="724"/>
    </row>
    <row r="21" spans="2:21" ht="15.6">
      <c r="B21" s="721"/>
      <c r="C21" s="722" t="s">
        <v>646</v>
      </c>
      <c r="D21" s="723"/>
      <c r="E21" s="723"/>
      <c r="F21" s="723"/>
      <c r="G21" s="723"/>
      <c r="H21" s="723"/>
      <c r="I21" s="723"/>
      <c r="J21" s="723"/>
      <c r="K21" s="723"/>
      <c r="L21" s="723"/>
      <c r="M21" s="723"/>
      <c r="N21" s="723"/>
      <c r="O21" s="723"/>
      <c r="P21" s="723"/>
      <c r="Q21" s="723"/>
      <c r="R21" s="723"/>
      <c r="S21" s="723"/>
      <c r="T21" s="723"/>
      <c r="U21" s="724"/>
    </row>
    <row r="22" spans="2:21" ht="15.6">
      <c r="B22" s="721"/>
      <c r="C22" s="722"/>
      <c r="D22" s="723"/>
      <c r="E22" s="723"/>
      <c r="F22" s="723"/>
      <c r="G22" s="723"/>
      <c r="H22" s="723"/>
      <c r="I22" s="723"/>
      <c r="J22" s="723"/>
      <c r="K22" s="723"/>
      <c r="L22" s="723"/>
      <c r="M22" s="723"/>
      <c r="N22" s="723"/>
      <c r="O22" s="723"/>
      <c r="P22" s="723"/>
      <c r="Q22" s="723"/>
      <c r="R22" s="723"/>
      <c r="S22" s="723"/>
      <c r="T22" s="723"/>
      <c r="U22" s="724"/>
    </row>
    <row r="23" spans="2:21" ht="30" customHeight="1">
      <c r="B23" s="721"/>
      <c r="C23" s="755" t="s">
        <v>647</v>
      </c>
      <c r="D23" s="755"/>
      <c r="E23" s="755"/>
      <c r="F23" s="755"/>
      <c r="G23" s="755"/>
      <c r="H23" s="755"/>
      <c r="I23" s="755"/>
      <c r="J23" s="755"/>
      <c r="K23" s="755"/>
      <c r="L23" s="755"/>
      <c r="M23" s="755"/>
      <c r="N23" s="755"/>
      <c r="O23" s="755"/>
      <c r="P23" s="755"/>
      <c r="Q23" s="755"/>
      <c r="R23" s="755"/>
      <c r="S23" s="755"/>
      <c r="T23" s="723"/>
      <c r="U23" s="724"/>
    </row>
    <row r="24" spans="2:21" ht="15.6">
      <c r="B24" s="721"/>
      <c r="C24" s="722"/>
      <c r="D24" s="723"/>
      <c r="E24" s="723"/>
      <c r="F24" s="723"/>
      <c r="G24" s="723"/>
      <c r="H24" s="723"/>
      <c r="I24" s="723"/>
      <c r="J24" s="723"/>
      <c r="K24" s="723"/>
      <c r="L24" s="723"/>
      <c r="M24" s="723"/>
      <c r="N24" s="723"/>
      <c r="O24" s="723"/>
      <c r="P24" s="723"/>
      <c r="Q24" s="723"/>
      <c r="R24" s="723"/>
      <c r="S24" s="723"/>
      <c r="T24" s="723"/>
      <c r="U24" s="724"/>
    </row>
    <row r="25" spans="2:21" ht="15.6">
      <c r="B25" s="721"/>
      <c r="C25" s="722" t="s">
        <v>650</v>
      </c>
      <c r="D25" s="723"/>
      <c r="E25" s="723"/>
      <c r="F25" s="723"/>
      <c r="G25" s="723"/>
      <c r="H25" s="723"/>
      <c r="I25" s="723"/>
      <c r="J25" s="723"/>
      <c r="K25" s="723"/>
      <c r="L25" s="723"/>
      <c r="M25" s="723"/>
      <c r="N25" s="723"/>
      <c r="O25" s="723"/>
      <c r="P25" s="723"/>
      <c r="Q25" s="723"/>
      <c r="R25" s="723"/>
      <c r="S25" s="723"/>
      <c r="T25" s="723"/>
      <c r="U25" s="724"/>
    </row>
    <row r="26" spans="2:21" ht="15.6">
      <c r="B26" s="721"/>
      <c r="C26" s="722"/>
      <c r="D26" s="723"/>
      <c r="E26" s="723"/>
      <c r="F26" s="723"/>
      <c r="G26" s="723"/>
      <c r="H26" s="723"/>
      <c r="I26" s="723"/>
      <c r="J26" s="723"/>
      <c r="K26" s="723"/>
      <c r="L26" s="723"/>
      <c r="M26" s="723"/>
      <c r="N26" s="723"/>
      <c r="O26" s="723"/>
      <c r="P26" s="723"/>
      <c r="Q26" s="723"/>
      <c r="R26" s="723"/>
      <c r="S26" s="723"/>
      <c r="T26" s="723"/>
      <c r="U26" s="724"/>
    </row>
    <row r="27" spans="2:21" ht="31.5" customHeight="1">
      <c r="B27" s="721"/>
      <c r="C27" s="755" t="s">
        <v>648</v>
      </c>
      <c r="D27" s="755"/>
      <c r="E27" s="755"/>
      <c r="F27" s="755"/>
      <c r="G27" s="755"/>
      <c r="H27" s="755"/>
      <c r="I27" s="755"/>
      <c r="J27" s="755"/>
      <c r="K27" s="755"/>
      <c r="L27" s="755"/>
      <c r="M27" s="755"/>
      <c r="N27" s="755"/>
      <c r="O27" s="755"/>
      <c r="P27" s="755"/>
      <c r="Q27" s="755"/>
      <c r="R27" s="755"/>
      <c r="S27" s="755"/>
      <c r="T27" s="755"/>
      <c r="U27" s="760"/>
    </row>
    <row r="28" spans="2:21" ht="15.6">
      <c r="B28" s="721"/>
      <c r="C28" s="722"/>
      <c r="D28" s="723"/>
      <c r="E28" s="723"/>
      <c r="F28" s="723"/>
      <c r="G28" s="723"/>
      <c r="H28" s="723"/>
      <c r="I28" s="723"/>
      <c r="J28" s="723"/>
      <c r="K28" s="723"/>
      <c r="L28" s="723"/>
      <c r="M28" s="723"/>
      <c r="N28" s="723"/>
      <c r="O28" s="723"/>
      <c r="P28" s="723"/>
      <c r="Q28" s="723"/>
      <c r="R28" s="723"/>
      <c r="S28" s="723"/>
      <c r="T28" s="723"/>
      <c r="U28" s="724"/>
    </row>
    <row r="29" spans="2:21" ht="31.5" customHeight="1">
      <c r="B29" s="721"/>
      <c r="C29" s="755" t="s">
        <v>651</v>
      </c>
      <c r="D29" s="755"/>
      <c r="E29" s="755"/>
      <c r="F29" s="755"/>
      <c r="G29" s="755"/>
      <c r="H29" s="755"/>
      <c r="I29" s="755"/>
      <c r="J29" s="755"/>
      <c r="K29" s="755"/>
      <c r="L29" s="755"/>
      <c r="M29" s="755"/>
      <c r="N29" s="755"/>
      <c r="O29" s="755"/>
      <c r="P29" s="755"/>
      <c r="Q29" s="755"/>
      <c r="R29" s="755"/>
      <c r="S29" s="755"/>
      <c r="T29" s="755"/>
      <c r="U29" s="760"/>
    </row>
    <row r="30" spans="2:21" ht="15.6">
      <c r="B30" s="721"/>
      <c r="C30" s="722"/>
      <c r="D30" s="723"/>
      <c r="E30" s="723"/>
      <c r="F30" s="723"/>
      <c r="G30" s="723"/>
      <c r="H30" s="723"/>
      <c r="I30" s="723"/>
      <c r="J30" s="723"/>
      <c r="K30" s="723"/>
      <c r="L30" s="723"/>
      <c r="M30" s="723"/>
      <c r="N30" s="723"/>
      <c r="O30" s="723"/>
      <c r="P30" s="723"/>
      <c r="Q30" s="723"/>
      <c r="R30" s="723"/>
      <c r="S30" s="723"/>
      <c r="T30" s="723"/>
      <c r="U30" s="724"/>
    </row>
    <row r="31" spans="2:21" ht="15.6">
      <c r="B31" s="721"/>
      <c r="C31" s="722" t="s">
        <v>652</v>
      </c>
      <c r="D31" s="723"/>
      <c r="E31" s="723"/>
      <c r="F31" s="723"/>
      <c r="G31" s="723"/>
      <c r="H31" s="723"/>
      <c r="I31" s="723"/>
      <c r="J31" s="723"/>
      <c r="K31" s="723"/>
      <c r="L31" s="723"/>
      <c r="M31" s="723"/>
      <c r="N31" s="723"/>
      <c r="O31" s="723"/>
      <c r="P31" s="723"/>
      <c r="Q31" s="723"/>
      <c r="R31" s="723"/>
      <c r="S31" s="723"/>
      <c r="T31" s="723"/>
      <c r="U31" s="724"/>
    </row>
    <row r="32" spans="2:21" ht="15.6">
      <c r="B32" s="725"/>
      <c r="C32" s="726"/>
      <c r="D32" s="727"/>
      <c r="E32" s="727"/>
      <c r="F32" s="727"/>
      <c r="G32" s="727"/>
      <c r="H32" s="727"/>
      <c r="I32" s="727"/>
      <c r="J32" s="727"/>
      <c r="K32" s="727"/>
      <c r="L32" s="727"/>
      <c r="M32" s="727"/>
      <c r="N32" s="727"/>
      <c r="O32" s="727"/>
      <c r="P32" s="727"/>
      <c r="Q32" s="727"/>
      <c r="R32" s="727"/>
      <c r="S32" s="727"/>
      <c r="T32" s="727"/>
      <c r="U32" s="728"/>
    </row>
    <row r="33" spans="2:21" ht="39" customHeight="1">
      <c r="B33" s="729" t="s">
        <v>653</v>
      </c>
      <c r="C33" s="761" t="s">
        <v>654</v>
      </c>
      <c r="D33" s="761"/>
      <c r="E33" s="761"/>
      <c r="F33" s="761"/>
      <c r="G33" s="761"/>
      <c r="H33" s="761"/>
      <c r="I33" s="761"/>
      <c r="J33" s="761"/>
      <c r="K33" s="761"/>
      <c r="L33" s="761"/>
      <c r="M33" s="761"/>
      <c r="N33" s="761"/>
      <c r="O33" s="761"/>
      <c r="P33" s="761"/>
      <c r="Q33" s="761"/>
      <c r="R33" s="761"/>
      <c r="S33" s="761"/>
      <c r="T33" s="761"/>
      <c r="U33" s="762"/>
    </row>
    <row r="34" spans="2:21">
      <c r="B34" s="730"/>
      <c r="C34" s="731"/>
      <c r="D34" s="731"/>
      <c r="E34" s="731"/>
      <c r="F34" s="731"/>
      <c r="G34" s="731"/>
      <c r="H34" s="731"/>
      <c r="I34" s="731"/>
      <c r="J34" s="731"/>
      <c r="K34" s="731"/>
      <c r="L34" s="731"/>
      <c r="M34" s="731"/>
      <c r="N34" s="731"/>
      <c r="O34" s="731"/>
      <c r="P34" s="731"/>
      <c r="Q34" s="731"/>
      <c r="R34" s="731"/>
      <c r="S34" s="731"/>
      <c r="T34" s="731"/>
      <c r="U34" s="732"/>
    </row>
    <row r="35" spans="2:21" ht="15.6">
      <c r="B35" s="733" t="s">
        <v>655</v>
      </c>
      <c r="C35" s="734" t="s">
        <v>656</v>
      </c>
      <c r="D35" s="723"/>
      <c r="E35" s="723"/>
      <c r="F35" s="723"/>
      <c r="G35" s="723"/>
      <c r="H35" s="723"/>
      <c r="I35" s="723"/>
      <c r="J35" s="723"/>
      <c r="K35" s="723"/>
      <c r="L35" s="723"/>
      <c r="M35" s="723"/>
      <c r="N35" s="723"/>
      <c r="O35" s="723"/>
      <c r="P35" s="723"/>
      <c r="Q35" s="723"/>
      <c r="R35" s="723"/>
      <c r="S35" s="723"/>
      <c r="T35" s="723"/>
      <c r="U35" s="724"/>
    </row>
    <row r="36" spans="2:21">
      <c r="B36" s="735"/>
      <c r="C36" s="727"/>
      <c r="D36" s="727"/>
      <c r="E36" s="727"/>
      <c r="F36" s="727"/>
      <c r="G36" s="727"/>
      <c r="H36" s="727"/>
      <c r="I36" s="727"/>
      <c r="J36" s="727"/>
      <c r="K36" s="727"/>
      <c r="L36" s="727"/>
      <c r="M36" s="727"/>
      <c r="N36" s="727"/>
      <c r="O36" s="727"/>
      <c r="P36" s="727"/>
      <c r="Q36" s="727"/>
      <c r="R36" s="727"/>
      <c r="S36" s="727"/>
      <c r="T36" s="727"/>
      <c r="U36" s="728"/>
    </row>
    <row r="37" spans="2:21" ht="34.5" customHeight="1">
      <c r="B37" s="720" t="s">
        <v>657</v>
      </c>
      <c r="C37" s="763" t="s">
        <v>658</v>
      </c>
      <c r="D37" s="763"/>
      <c r="E37" s="763"/>
      <c r="F37" s="763"/>
      <c r="G37" s="763"/>
      <c r="H37" s="763"/>
      <c r="I37" s="763"/>
      <c r="J37" s="763"/>
      <c r="K37" s="763"/>
      <c r="L37" s="763"/>
      <c r="M37" s="763"/>
      <c r="N37" s="763"/>
      <c r="O37" s="763"/>
      <c r="P37" s="763"/>
      <c r="Q37" s="763"/>
      <c r="R37" s="763"/>
      <c r="S37" s="763"/>
      <c r="T37" s="763"/>
      <c r="U37" s="764"/>
    </row>
    <row r="38" spans="2:21">
      <c r="B38" s="735"/>
      <c r="C38" s="727"/>
      <c r="D38" s="727"/>
      <c r="E38" s="727"/>
      <c r="F38" s="727"/>
      <c r="G38" s="727"/>
      <c r="H38" s="727"/>
      <c r="I38" s="727"/>
      <c r="J38" s="727"/>
      <c r="K38" s="727"/>
      <c r="L38" s="727"/>
      <c r="M38" s="727"/>
      <c r="N38" s="727"/>
      <c r="O38" s="727"/>
      <c r="P38" s="727"/>
      <c r="Q38" s="727"/>
      <c r="R38" s="727"/>
      <c r="S38" s="727"/>
      <c r="T38" s="727"/>
      <c r="U38" s="728"/>
    </row>
    <row r="39" spans="2:21" ht="15.6">
      <c r="B39" s="720" t="s">
        <v>659</v>
      </c>
      <c r="C39" s="736" t="s">
        <v>660</v>
      </c>
      <c r="D39" s="731"/>
      <c r="E39" s="731"/>
      <c r="F39" s="731"/>
      <c r="G39" s="731"/>
      <c r="H39" s="731"/>
      <c r="I39" s="731"/>
      <c r="J39" s="731"/>
      <c r="K39" s="731"/>
      <c r="L39" s="731"/>
      <c r="M39" s="731"/>
      <c r="N39" s="731"/>
      <c r="O39" s="731"/>
      <c r="P39" s="731"/>
      <c r="Q39" s="731"/>
      <c r="R39" s="731"/>
      <c r="S39" s="731"/>
      <c r="T39" s="731"/>
      <c r="U39" s="732"/>
    </row>
    <row r="40" spans="2:21">
      <c r="B40" s="735"/>
      <c r="C40" s="727"/>
      <c r="D40" s="727"/>
      <c r="E40" s="727"/>
      <c r="F40" s="727"/>
      <c r="G40" s="727"/>
      <c r="H40" s="727"/>
      <c r="I40" s="727"/>
      <c r="J40" s="727"/>
      <c r="K40" s="727"/>
      <c r="L40" s="727"/>
      <c r="M40" s="727"/>
      <c r="N40" s="727"/>
      <c r="O40" s="727"/>
      <c r="P40" s="727"/>
      <c r="Q40" s="727"/>
      <c r="R40" s="727"/>
      <c r="S40" s="727"/>
      <c r="T40" s="727"/>
      <c r="U40" s="728"/>
    </row>
    <row r="41" spans="2:21" ht="38.25" customHeight="1">
      <c r="B41" s="729" t="s">
        <v>661</v>
      </c>
      <c r="C41" s="765" t="s">
        <v>662</v>
      </c>
      <c r="D41" s="765"/>
      <c r="E41" s="765"/>
      <c r="F41" s="765"/>
      <c r="G41" s="765"/>
      <c r="H41" s="765"/>
      <c r="I41" s="765"/>
      <c r="J41" s="765"/>
      <c r="K41" s="765"/>
      <c r="L41" s="765"/>
      <c r="M41" s="765"/>
      <c r="N41" s="765"/>
      <c r="O41" s="765"/>
      <c r="P41" s="765"/>
      <c r="Q41" s="765"/>
      <c r="R41" s="765"/>
      <c r="S41" s="765"/>
      <c r="T41" s="765"/>
      <c r="U41" s="766"/>
    </row>
    <row r="42" spans="2:21">
      <c r="B42" s="737"/>
      <c r="C42" s="731"/>
      <c r="D42" s="731"/>
      <c r="E42" s="731"/>
      <c r="F42" s="731"/>
      <c r="G42" s="731"/>
      <c r="H42" s="731"/>
      <c r="I42" s="731"/>
      <c r="J42" s="731"/>
      <c r="K42" s="731"/>
      <c r="L42" s="731"/>
      <c r="M42" s="731"/>
      <c r="N42" s="731"/>
      <c r="O42" s="731"/>
      <c r="P42" s="731"/>
      <c r="Q42" s="731"/>
      <c r="R42" s="731"/>
      <c r="S42" s="731"/>
      <c r="T42" s="731"/>
      <c r="U42" s="732"/>
    </row>
    <row r="43" spans="2:21" ht="15.6">
      <c r="B43" s="733" t="s">
        <v>663</v>
      </c>
      <c r="C43" s="734" t="s">
        <v>664</v>
      </c>
      <c r="D43" s="723"/>
      <c r="E43" s="723"/>
      <c r="F43" s="723"/>
      <c r="G43" s="723"/>
      <c r="H43" s="723"/>
      <c r="I43" s="723"/>
      <c r="J43" s="723"/>
      <c r="K43" s="723"/>
      <c r="L43" s="723"/>
      <c r="M43" s="723"/>
      <c r="N43" s="723"/>
      <c r="O43" s="723"/>
      <c r="P43" s="723"/>
      <c r="Q43" s="723"/>
      <c r="R43" s="723"/>
      <c r="S43" s="723"/>
      <c r="T43" s="723"/>
      <c r="U43" s="724"/>
    </row>
    <row r="44" spans="2:21">
      <c r="B44" s="738"/>
      <c r="C44" s="723"/>
      <c r="D44" s="723"/>
      <c r="E44" s="723"/>
      <c r="F44" s="723"/>
      <c r="G44" s="723"/>
      <c r="H44" s="723"/>
      <c r="I44" s="723"/>
      <c r="J44" s="723"/>
      <c r="K44" s="723"/>
      <c r="L44" s="723"/>
      <c r="M44" s="723"/>
      <c r="N44" s="723"/>
      <c r="O44" s="723"/>
      <c r="P44" s="723"/>
      <c r="Q44" s="723"/>
      <c r="R44" s="723"/>
      <c r="S44" s="723"/>
      <c r="T44" s="723"/>
      <c r="U44" s="724"/>
    </row>
    <row r="45" spans="2:21" ht="36" customHeight="1">
      <c r="B45" s="738"/>
      <c r="C45" s="753" t="s">
        <v>668</v>
      </c>
      <c r="D45" s="753"/>
      <c r="E45" s="753"/>
      <c r="F45" s="753"/>
      <c r="G45" s="753"/>
      <c r="H45" s="753"/>
      <c r="I45" s="753"/>
      <c r="J45" s="753"/>
      <c r="K45" s="753"/>
      <c r="L45" s="753"/>
      <c r="M45" s="753"/>
      <c r="N45" s="753"/>
      <c r="O45" s="753"/>
      <c r="P45" s="753"/>
      <c r="Q45" s="753"/>
      <c r="R45" s="753"/>
      <c r="S45" s="753"/>
      <c r="T45" s="753"/>
      <c r="U45" s="754"/>
    </row>
    <row r="46" spans="2:21">
      <c r="B46" s="738"/>
      <c r="C46" s="739"/>
      <c r="D46" s="723"/>
      <c r="E46" s="723"/>
      <c r="F46" s="723"/>
      <c r="G46" s="723"/>
      <c r="H46" s="723"/>
      <c r="I46" s="723"/>
      <c r="J46" s="723"/>
      <c r="K46" s="723"/>
      <c r="L46" s="723"/>
      <c r="M46" s="723"/>
      <c r="N46" s="723"/>
      <c r="O46" s="723"/>
      <c r="P46" s="723"/>
      <c r="Q46" s="723"/>
      <c r="R46" s="723"/>
      <c r="S46" s="723"/>
      <c r="T46" s="723"/>
      <c r="U46" s="724"/>
    </row>
    <row r="47" spans="2:21" ht="35.25" customHeight="1">
      <c r="B47" s="738"/>
      <c r="C47" s="753" t="s">
        <v>665</v>
      </c>
      <c r="D47" s="753"/>
      <c r="E47" s="753"/>
      <c r="F47" s="753"/>
      <c r="G47" s="753"/>
      <c r="H47" s="753"/>
      <c r="I47" s="753"/>
      <c r="J47" s="753"/>
      <c r="K47" s="753"/>
      <c r="L47" s="753"/>
      <c r="M47" s="753"/>
      <c r="N47" s="753"/>
      <c r="O47" s="753"/>
      <c r="P47" s="753"/>
      <c r="Q47" s="753"/>
      <c r="R47" s="753"/>
      <c r="S47" s="753"/>
      <c r="T47" s="753"/>
      <c r="U47" s="754"/>
    </row>
    <row r="48" spans="2:21">
      <c r="B48" s="738"/>
      <c r="C48" s="739"/>
      <c r="D48" s="723"/>
      <c r="E48" s="723"/>
      <c r="F48" s="723"/>
      <c r="G48" s="723"/>
      <c r="H48" s="723"/>
      <c r="I48" s="723"/>
      <c r="J48" s="723"/>
      <c r="K48" s="723"/>
      <c r="L48" s="723"/>
      <c r="M48" s="723"/>
      <c r="N48" s="723"/>
      <c r="O48" s="723"/>
      <c r="P48" s="723"/>
      <c r="Q48" s="723"/>
      <c r="R48" s="723"/>
      <c r="S48" s="723"/>
      <c r="T48" s="723"/>
      <c r="U48" s="724"/>
    </row>
    <row r="49" spans="2:21" ht="40.5" customHeight="1">
      <c r="B49" s="738"/>
      <c r="C49" s="753" t="s">
        <v>666</v>
      </c>
      <c r="D49" s="753"/>
      <c r="E49" s="753"/>
      <c r="F49" s="753"/>
      <c r="G49" s="753"/>
      <c r="H49" s="753"/>
      <c r="I49" s="753"/>
      <c r="J49" s="753"/>
      <c r="K49" s="753"/>
      <c r="L49" s="753"/>
      <c r="M49" s="753"/>
      <c r="N49" s="753"/>
      <c r="O49" s="753"/>
      <c r="P49" s="753"/>
      <c r="Q49" s="753"/>
      <c r="R49" s="753"/>
      <c r="S49" s="753"/>
      <c r="T49" s="753"/>
      <c r="U49" s="754"/>
    </row>
    <row r="50" spans="2:21">
      <c r="B50" s="738"/>
      <c r="C50" s="739"/>
      <c r="D50" s="723"/>
      <c r="E50" s="723"/>
      <c r="F50" s="723"/>
      <c r="G50" s="723"/>
      <c r="H50" s="723"/>
      <c r="I50" s="723"/>
      <c r="J50" s="723"/>
      <c r="K50" s="723"/>
      <c r="L50" s="723"/>
      <c r="M50" s="723"/>
      <c r="N50" s="723"/>
      <c r="O50" s="723"/>
      <c r="P50" s="723"/>
      <c r="Q50" s="723"/>
      <c r="R50" s="723"/>
      <c r="S50" s="723"/>
      <c r="T50" s="723"/>
      <c r="U50" s="724"/>
    </row>
    <row r="51" spans="2:21" ht="30" customHeight="1">
      <c r="B51" s="738"/>
      <c r="C51" s="753" t="s">
        <v>667</v>
      </c>
      <c r="D51" s="753"/>
      <c r="E51" s="753"/>
      <c r="F51" s="753"/>
      <c r="G51" s="753"/>
      <c r="H51" s="753"/>
      <c r="I51" s="753"/>
      <c r="J51" s="753"/>
      <c r="K51" s="753"/>
      <c r="L51" s="753"/>
      <c r="M51" s="753"/>
      <c r="N51" s="753"/>
      <c r="O51" s="753"/>
      <c r="P51" s="753"/>
      <c r="Q51" s="753"/>
      <c r="R51" s="753"/>
      <c r="S51" s="753"/>
      <c r="T51" s="753"/>
      <c r="U51" s="754"/>
    </row>
    <row r="52" spans="2:21" ht="15.6">
      <c r="B52" s="738"/>
      <c r="C52" s="722"/>
      <c r="D52" s="723"/>
      <c r="E52" s="723"/>
      <c r="F52" s="723"/>
      <c r="G52" s="723"/>
      <c r="H52" s="723"/>
      <c r="I52" s="723"/>
      <c r="J52" s="723"/>
      <c r="K52" s="723"/>
      <c r="L52" s="723"/>
      <c r="M52" s="723"/>
      <c r="N52" s="723"/>
      <c r="O52" s="723"/>
      <c r="P52" s="723"/>
      <c r="Q52" s="723"/>
      <c r="R52" s="723"/>
      <c r="S52" s="723"/>
      <c r="T52" s="723"/>
      <c r="U52" s="724"/>
    </row>
    <row r="53" spans="2:21" ht="31.5" customHeight="1">
      <c r="B53" s="738"/>
      <c r="C53" s="755" t="s">
        <v>669</v>
      </c>
      <c r="D53" s="755"/>
      <c r="E53" s="755"/>
      <c r="F53" s="755"/>
      <c r="G53" s="755"/>
      <c r="H53" s="755"/>
      <c r="I53" s="755"/>
      <c r="J53" s="755"/>
      <c r="K53" s="755"/>
      <c r="L53" s="755"/>
      <c r="M53" s="755"/>
      <c r="N53" s="755"/>
      <c r="O53" s="755"/>
      <c r="P53" s="755"/>
      <c r="Q53" s="755"/>
      <c r="R53" s="755"/>
      <c r="S53" s="755"/>
      <c r="T53" s="755"/>
      <c r="U53" s="760"/>
    </row>
    <row r="54" spans="2:21">
      <c r="B54" s="735"/>
      <c r="C54" s="727"/>
      <c r="D54" s="727"/>
      <c r="E54" s="727"/>
      <c r="F54" s="727"/>
      <c r="G54" s="727"/>
      <c r="H54" s="727"/>
      <c r="I54" s="727"/>
      <c r="J54" s="727"/>
      <c r="K54" s="727"/>
      <c r="L54" s="727"/>
      <c r="M54" s="727"/>
      <c r="N54" s="727"/>
      <c r="O54" s="727"/>
      <c r="P54" s="727"/>
      <c r="Q54" s="727"/>
      <c r="R54" s="727"/>
      <c r="S54" s="727"/>
      <c r="T54" s="727"/>
      <c r="U54" s="728"/>
    </row>
    <row r="55" spans="2:21" ht="48" customHeight="1">
      <c r="B55" s="720" t="s">
        <v>670</v>
      </c>
      <c r="C55" s="763" t="s">
        <v>671</v>
      </c>
      <c r="D55" s="763"/>
      <c r="E55" s="763"/>
      <c r="F55" s="763"/>
      <c r="G55" s="763"/>
      <c r="H55" s="763"/>
      <c r="I55" s="763"/>
      <c r="J55" s="763"/>
      <c r="K55" s="763"/>
      <c r="L55" s="763"/>
      <c r="M55" s="763"/>
      <c r="N55" s="763"/>
      <c r="O55" s="763"/>
      <c r="P55" s="763"/>
      <c r="Q55" s="763"/>
      <c r="R55" s="763"/>
      <c r="S55" s="763"/>
      <c r="T55" s="763"/>
      <c r="U55" s="764"/>
    </row>
    <row r="56" spans="2:21">
      <c r="B56" s="735"/>
      <c r="C56" s="727"/>
      <c r="D56" s="727"/>
      <c r="E56" s="727"/>
      <c r="F56" s="727"/>
      <c r="G56" s="727"/>
      <c r="H56" s="727"/>
      <c r="I56" s="727"/>
      <c r="J56" s="727"/>
      <c r="K56" s="727"/>
      <c r="L56" s="727"/>
      <c r="M56" s="727"/>
      <c r="N56" s="727"/>
      <c r="O56" s="727"/>
      <c r="P56" s="727"/>
      <c r="Q56" s="727"/>
      <c r="R56" s="727"/>
      <c r="S56" s="727"/>
      <c r="T56" s="727"/>
      <c r="U56" s="728"/>
    </row>
    <row r="57" spans="2:21" ht="34.5" customHeight="1">
      <c r="B57" s="720" t="s">
        <v>672</v>
      </c>
      <c r="C57" s="763" t="s">
        <v>673</v>
      </c>
      <c r="D57" s="763"/>
      <c r="E57" s="763"/>
      <c r="F57" s="763"/>
      <c r="G57" s="763"/>
      <c r="H57" s="763"/>
      <c r="I57" s="763"/>
      <c r="J57" s="763"/>
      <c r="K57" s="763"/>
      <c r="L57" s="763"/>
      <c r="M57" s="763"/>
      <c r="N57" s="763"/>
      <c r="O57" s="763"/>
      <c r="P57" s="763"/>
      <c r="Q57" s="763"/>
      <c r="R57" s="763"/>
      <c r="S57" s="763"/>
      <c r="T57" s="763"/>
      <c r="U57" s="764"/>
    </row>
    <row r="58" spans="2:21">
      <c r="B58" s="740"/>
      <c r="C58" s="727"/>
      <c r="D58" s="727"/>
      <c r="E58" s="727"/>
      <c r="F58" s="727"/>
      <c r="G58" s="727"/>
      <c r="H58" s="727"/>
      <c r="I58" s="727"/>
      <c r="J58" s="727"/>
      <c r="K58" s="727"/>
      <c r="L58" s="727"/>
      <c r="M58" s="727"/>
      <c r="N58" s="727"/>
      <c r="O58" s="727"/>
      <c r="P58" s="727"/>
      <c r="Q58" s="727"/>
      <c r="R58" s="727"/>
      <c r="S58" s="727"/>
      <c r="T58" s="727"/>
      <c r="U58" s="728"/>
    </row>
    <row r="59" spans="2:21" ht="30.75" customHeight="1">
      <c r="B59" s="729" t="s">
        <v>674</v>
      </c>
      <c r="C59" s="741" t="s">
        <v>675</v>
      </c>
      <c r="D59" s="742"/>
      <c r="E59" s="742"/>
      <c r="F59" s="742"/>
      <c r="G59" s="742"/>
      <c r="H59" s="742"/>
      <c r="I59" s="742"/>
      <c r="J59" s="742"/>
      <c r="K59" s="742"/>
      <c r="L59" s="742"/>
      <c r="M59" s="742"/>
      <c r="N59" s="742"/>
      <c r="O59" s="742"/>
      <c r="P59" s="742"/>
      <c r="Q59" s="742"/>
      <c r="R59" s="742"/>
      <c r="S59" s="742"/>
      <c r="T59" s="742"/>
      <c r="U59" s="743"/>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4" zoomScale="70" zoomScaleNormal="70" workbookViewId="0">
      <selection activeCell="B14" sqref="B14"/>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68" t="s">
        <v>566</v>
      </c>
      <c r="C3" s="769"/>
      <c r="D3" s="769"/>
      <c r="E3" s="769"/>
      <c r="F3" s="770"/>
      <c r="G3" s="121"/>
    </row>
    <row r="4" spans="2:20" ht="16.5" customHeight="1">
      <c r="B4" s="771"/>
      <c r="C4" s="772"/>
      <c r="D4" s="772"/>
      <c r="E4" s="772"/>
      <c r="F4" s="773"/>
      <c r="G4" s="121"/>
    </row>
    <row r="5" spans="2:20" ht="71.25" customHeight="1">
      <c r="B5" s="771"/>
      <c r="C5" s="772"/>
      <c r="D5" s="772"/>
      <c r="E5" s="772"/>
      <c r="F5" s="773"/>
      <c r="G5" s="121"/>
    </row>
    <row r="6" spans="2:20" ht="21.75" customHeight="1">
      <c r="B6" s="774"/>
      <c r="C6" s="775"/>
      <c r="D6" s="775"/>
      <c r="E6" s="775"/>
      <c r="F6" s="776"/>
      <c r="G6" s="121"/>
    </row>
    <row r="8" spans="2:20" ht="21">
      <c r="B8" s="767" t="s">
        <v>482</v>
      </c>
      <c r="C8" s="767"/>
      <c r="D8" s="767"/>
      <c r="E8" s="767"/>
      <c r="F8" s="767"/>
      <c r="G8" s="767"/>
    </row>
    <row r="9" spans="2:20" ht="24.75" customHeight="1" thickBot="1">
      <c r="B9" s="114"/>
      <c r="C9" s="114"/>
      <c r="D9" s="114"/>
      <c r="E9" s="114"/>
      <c r="F9" s="114"/>
      <c r="G9" s="118"/>
    </row>
    <row r="10" spans="2:20" ht="27.75" customHeight="1" thickBot="1">
      <c r="B10" s="116" t="s">
        <v>172</v>
      </c>
      <c r="C10" s="103" t="s">
        <v>408</v>
      </c>
      <c r="D10" s="114"/>
      <c r="E10" s="114"/>
      <c r="F10" s="114"/>
      <c r="G10" s="118"/>
    </row>
    <row r="11" spans="2:20">
      <c r="B11" s="114"/>
      <c r="C11" s="114"/>
      <c r="D11" s="114"/>
      <c r="E11" s="114"/>
      <c r="F11" s="114"/>
      <c r="G11" s="118"/>
    </row>
    <row r="12" spans="2:20" s="9" customFormat="1" ht="31.5" customHeight="1" thickBot="1">
      <c r="B12" s="85" t="s">
        <v>594</v>
      </c>
      <c r="G12" s="28"/>
      <c r="L12" s="33"/>
      <c r="M12" s="33"/>
      <c r="N12" s="33"/>
      <c r="O12" s="33"/>
      <c r="P12" s="33"/>
      <c r="Q12" s="70"/>
      <c r="S12" s="8"/>
      <c r="T12" s="8"/>
    </row>
    <row r="13" spans="2:20" s="9" customFormat="1" ht="26.25" customHeight="1" thickBot="1">
      <c r="B13" s="103"/>
      <c r="C13" s="123" t="s">
        <v>635</v>
      </c>
      <c r="G13" s="109"/>
      <c r="L13" s="33"/>
      <c r="M13" s="33"/>
      <c r="N13" s="33"/>
      <c r="O13" s="33"/>
      <c r="P13" s="33"/>
      <c r="Q13" s="70"/>
      <c r="S13" s="8"/>
      <c r="T13" s="8"/>
    </row>
    <row r="14" spans="2:20" s="9" customFormat="1" ht="26.25" customHeight="1" thickBot="1">
      <c r="B14" s="103"/>
      <c r="C14" s="171" t="s">
        <v>630</v>
      </c>
      <c r="G14" s="122"/>
      <c r="L14" s="33"/>
      <c r="M14" s="33"/>
      <c r="N14" s="33"/>
      <c r="O14" s="33"/>
      <c r="P14" s="33"/>
      <c r="Q14" s="70"/>
      <c r="S14" s="8"/>
      <c r="T14" s="8"/>
    </row>
    <row r="15" spans="2:20" s="9" customFormat="1" ht="26.25" customHeight="1" thickBot="1">
      <c r="B15" s="103"/>
      <c r="C15" s="171" t="s">
        <v>631</v>
      </c>
      <c r="G15" s="122"/>
      <c r="L15" s="33"/>
      <c r="M15" s="33"/>
      <c r="N15" s="33"/>
      <c r="O15" s="33"/>
      <c r="P15" s="33"/>
      <c r="Q15" s="70"/>
      <c r="S15" s="8"/>
      <c r="T15" s="8"/>
    </row>
    <row r="16" spans="2:20" s="9" customFormat="1" ht="26.25" customHeight="1" thickBot="1">
      <c r="B16" s="103"/>
      <c r="C16" s="171" t="s">
        <v>632</v>
      </c>
      <c r="G16" s="122"/>
      <c r="L16" s="33"/>
      <c r="M16" s="33"/>
      <c r="N16" s="33"/>
      <c r="O16" s="33"/>
      <c r="P16" s="33"/>
      <c r="Q16" s="70"/>
      <c r="S16" s="8"/>
      <c r="T16" s="8"/>
    </row>
    <row r="17" spans="2:20" s="9" customFormat="1" ht="26.25" customHeight="1" thickBot="1">
      <c r="B17" s="103"/>
      <c r="C17" s="123" t="s">
        <v>633</v>
      </c>
      <c r="G17" s="109"/>
      <c r="L17" s="33"/>
      <c r="M17" s="33"/>
      <c r="N17" s="33"/>
      <c r="O17" s="33"/>
      <c r="P17" s="33"/>
      <c r="Q17" s="70"/>
      <c r="S17" s="8"/>
      <c r="T17" s="8"/>
    </row>
    <row r="18" spans="2:20" s="9" customFormat="1" ht="26.25" customHeight="1" thickBot="1">
      <c r="B18" s="103"/>
      <c r="C18" s="123" t="s">
        <v>634</v>
      </c>
      <c r="G18" s="122"/>
      <c r="L18" s="33"/>
      <c r="M18" s="33"/>
      <c r="N18" s="33"/>
      <c r="O18" s="33"/>
      <c r="P18" s="33"/>
      <c r="Q18" s="70"/>
      <c r="S18" s="8"/>
      <c r="T18" s="8"/>
    </row>
    <row r="19" spans="2:20" s="9" customFormat="1" ht="26.25" customHeight="1" thickBot="1">
      <c r="B19" s="103"/>
      <c r="C19" s="123" t="s">
        <v>636</v>
      </c>
      <c r="G19" s="122"/>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2" t="s">
        <v>541</v>
      </c>
      <c r="C21" s="242" t="s">
        <v>472</v>
      </c>
      <c r="D21" s="242" t="s">
        <v>448</v>
      </c>
      <c r="E21" s="242" t="s">
        <v>440</v>
      </c>
      <c r="F21" s="242" t="s">
        <v>554</v>
      </c>
      <c r="G21" s="40"/>
      <c r="M21" s="25"/>
      <c r="T21" s="25"/>
    </row>
    <row r="22" spans="2:20" s="104" customFormat="1" ht="36" customHeight="1">
      <c r="B22" s="645" t="s">
        <v>544</v>
      </c>
      <c r="C22" s="651" t="s">
        <v>438</v>
      </c>
      <c r="D22" s="654" t="s">
        <v>444</v>
      </c>
      <c r="E22" s="658" t="s">
        <v>593</v>
      </c>
      <c r="F22" s="654" t="s">
        <v>449</v>
      </c>
      <c r="G22" s="173"/>
      <c r="M22" s="643"/>
      <c r="T22" s="643"/>
    </row>
    <row r="23" spans="2:20" s="104" customFormat="1" ht="35.25" customHeight="1">
      <c r="B23" s="646" t="s">
        <v>459</v>
      </c>
      <c r="C23" s="652" t="s">
        <v>439</v>
      </c>
      <c r="D23" s="655" t="s">
        <v>445</v>
      </c>
      <c r="E23" s="659" t="s">
        <v>593</v>
      </c>
      <c r="F23" s="655" t="s">
        <v>449</v>
      </c>
      <c r="G23" s="173"/>
      <c r="M23" s="643"/>
      <c r="T23" s="643"/>
    </row>
    <row r="24" spans="2:20" s="104" customFormat="1" ht="34.5" customHeight="1">
      <c r="B24" s="646" t="s">
        <v>456</v>
      </c>
      <c r="C24" s="652" t="s">
        <v>439</v>
      </c>
      <c r="D24" s="655" t="s">
        <v>446</v>
      </c>
      <c r="E24" s="659" t="s">
        <v>593</v>
      </c>
      <c r="F24" s="655" t="s">
        <v>449</v>
      </c>
      <c r="G24" s="173"/>
      <c r="M24" s="643"/>
      <c r="T24" s="643"/>
    </row>
    <row r="25" spans="2:20" s="104" customFormat="1" ht="32.25" customHeight="1">
      <c r="B25" s="647" t="s">
        <v>457</v>
      </c>
      <c r="C25" s="652" t="s">
        <v>438</v>
      </c>
      <c r="D25" s="655" t="s">
        <v>447</v>
      </c>
      <c r="E25" s="660" t="s">
        <v>612</v>
      </c>
      <c r="F25" s="663"/>
      <c r="G25" s="173"/>
      <c r="M25" s="643"/>
      <c r="T25" s="643"/>
    </row>
    <row r="26" spans="2:20" s="104" customFormat="1" ht="30.75" customHeight="1">
      <c r="B26" s="648" t="s">
        <v>542</v>
      </c>
      <c r="C26" s="652" t="s">
        <v>438</v>
      </c>
      <c r="D26" s="655"/>
      <c r="E26" s="660"/>
      <c r="F26" s="663"/>
      <c r="G26" s="173"/>
      <c r="M26" s="643"/>
      <c r="T26" s="643"/>
    </row>
    <row r="27" spans="2:20" s="104" customFormat="1" ht="32.25" customHeight="1">
      <c r="B27" s="649" t="s">
        <v>543</v>
      </c>
      <c r="C27" s="652" t="s">
        <v>438</v>
      </c>
      <c r="D27" s="656" t="s">
        <v>539</v>
      </c>
      <c r="E27" s="660"/>
      <c r="F27" s="663"/>
      <c r="G27" s="173"/>
      <c r="M27" s="643"/>
      <c r="T27" s="643"/>
    </row>
    <row r="28" spans="2:20" s="104" customFormat="1" ht="27" customHeight="1">
      <c r="B28" s="647" t="s">
        <v>458</v>
      </c>
      <c r="C28" s="652" t="s">
        <v>441</v>
      </c>
      <c r="D28" s="655" t="s">
        <v>483</v>
      </c>
      <c r="E28" s="660" t="s">
        <v>460</v>
      </c>
      <c r="F28" s="663"/>
      <c r="G28" s="173"/>
      <c r="M28" s="643"/>
      <c r="T28" s="643"/>
    </row>
    <row r="29" spans="2:20" s="104" customFormat="1" ht="27" customHeight="1">
      <c r="B29" s="649" t="s">
        <v>453</v>
      </c>
      <c r="C29" s="652" t="s">
        <v>438</v>
      </c>
      <c r="D29" s="655"/>
      <c r="E29" s="660"/>
      <c r="F29" s="655" t="s">
        <v>409</v>
      </c>
      <c r="G29" s="173"/>
      <c r="M29" s="643"/>
      <c r="T29" s="643"/>
    </row>
    <row r="30" spans="2:20" s="104" customFormat="1" ht="32.25" customHeight="1">
      <c r="B30" s="647" t="s">
        <v>208</v>
      </c>
      <c r="C30" s="652" t="s">
        <v>443</v>
      </c>
      <c r="D30" s="655" t="s">
        <v>556</v>
      </c>
      <c r="E30" s="661"/>
      <c r="F30" s="655" t="s">
        <v>555</v>
      </c>
      <c r="G30" s="644"/>
      <c r="M30" s="643"/>
    </row>
    <row r="31" spans="2:20" s="104" customFormat="1" ht="27.75" customHeight="1">
      <c r="B31" s="650" t="s">
        <v>540</v>
      </c>
      <c r="C31" s="653" t="s">
        <v>442</v>
      </c>
      <c r="D31" s="657"/>
      <c r="E31" s="662"/>
      <c r="F31" s="657"/>
      <c r="G31" s="644"/>
      <c r="M31" s="643"/>
    </row>
    <row r="32" spans="2:20" s="104" customFormat="1" ht="23.25" customHeight="1">
      <c r="C32" s="174"/>
      <c r="D32" s="174"/>
      <c r="E32" s="174"/>
      <c r="G32" s="644"/>
      <c r="M32" s="643"/>
    </row>
    <row r="33" spans="2:13" s="17" customFormat="1">
      <c r="B33" s="174"/>
      <c r="C33" s="172"/>
      <c r="D33" s="172"/>
      <c r="E33" s="172"/>
      <c r="G33" s="162"/>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412</v>
      </c>
      <c r="B1" s="8" t="s">
        <v>41</v>
      </c>
      <c r="C1" s="119" t="s">
        <v>235</v>
      </c>
      <c r="D1" s="8" t="s">
        <v>416</v>
      </c>
      <c r="E1" s="119" t="s">
        <v>451</v>
      </c>
      <c r="F1" s="119" t="s">
        <v>550</v>
      </c>
      <c r="G1" s="119" t="s">
        <v>576</v>
      </c>
      <c r="H1" s="119" t="s">
        <v>587</v>
      </c>
    </row>
    <row r="2" spans="1:8">
      <c r="A2" s="12" t="s">
        <v>29</v>
      </c>
      <c r="B2" s="12" t="s">
        <v>27</v>
      </c>
      <c r="C2" s="10">
        <v>2006</v>
      </c>
      <c r="D2" s="12" t="s">
        <v>417</v>
      </c>
      <c r="E2" s="10">
        <f>'2. LRAMVA Threshold'!D9</f>
        <v>2013</v>
      </c>
      <c r="F2" s="26" t="s">
        <v>171</v>
      </c>
      <c r="G2" s="12" t="s">
        <v>577</v>
      </c>
      <c r="H2" s="12" t="s">
        <v>595</v>
      </c>
    </row>
    <row r="3" spans="1:8">
      <c r="A3" s="12" t="s">
        <v>373</v>
      </c>
      <c r="B3" s="12" t="s">
        <v>27</v>
      </c>
      <c r="C3" s="10">
        <v>2007</v>
      </c>
      <c r="D3" s="12" t="s">
        <v>418</v>
      </c>
      <c r="E3" s="10">
        <f>'2. LRAMVA Threshold'!D24</f>
        <v>2014</v>
      </c>
      <c r="F3" s="12" t="s">
        <v>551</v>
      </c>
      <c r="G3" s="12" t="s">
        <v>578</v>
      </c>
      <c r="H3" s="12" t="s">
        <v>588</v>
      </c>
    </row>
    <row r="4" spans="1:8">
      <c r="A4" s="12" t="s">
        <v>374</v>
      </c>
      <c r="B4" s="12" t="s">
        <v>28</v>
      </c>
      <c r="C4" s="10">
        <v>2008</v>
      </c>
      <c r="D4" s="12" t="s">
        <v>419</v>
      </c>
      <c r="F4" s="12" t="s">
        <v>170</v>
      </c>
      <c r="G4" s="12" t="s">
        <v>579</v>
      </c>
    </row>
    <row r="5" spans="1:8">
      <c r="A5" s="12" t="s">
        <v>375</v>
      </c>
      <c r="B5" s="12" t="s">
        <v>28</v>
      </c>
      <c r="C5" s="10">
        <v>2009</v>
      </c>
      <c r="F5" s="12" t="s">
        <v>370</v>
      </c>
      <c r="G5" s="12" t="s">
        <v>580</v>
      </c>
    </row>
    <row r="6" spans="1:8">
      <c r="A6" s="12" t="s">
        <v>376</v>
      </c>
      <c r="B6" s="12" t="s">
        <v>28</v>
      </c>
      <c r="C6" s="10">
        <v>2010</v>
      </c>
      <c r="F6" s="12" t="s">
        <v>371</v>
      </c>
      <c r="G6" s="12" t="s">
        <v>581</v>
      </c>
    </row>
    <row r="7" spans="1:8">
      <c r="A7" s="12" t="s">
        <v>377</v>
      </c>
      <c r="B7" s="12" t="s">
        <v>28</v>
      </c>
      <c r="C7" s="10">
        <v>2011</v>
      </c>
      <c r="F7" s="12" t="s">
        <v>372</v>
      </c>
      <c r="G7" s="12" t="s">
        <v>582</v>
      </c>
    </row>
    <row r="8" spans="1:8">
      <c r="A8" s="12" t="s">
        <v>378</v>
      </c>
      <c r="B8" s="12" t="s">
        <v>28</v>
      </c>
      <c r="C8" s="10">
        <v>2012</v>
      </c>
      <c r="F8" s="12" t="s">
        <v>559</v>
      </c>
      <c r="G8" s="12" t="s">
        <v>583</v>
      </c>
    </row>
    <row r="9" spans="1:8">
      <c r="A9" s="12" t="s">
        <v>379</v>
      </c>
      <c r="B9" s="12" t="s">
        <v>28</v>
      </c>
      <c r="C9" s="10">
        <v>2013</v>
      </c>
      <c r="G9" s="12" t="s">
        <v>584</v>
      </c>
    </row>
    <row r="10" spans="1:8">
      <c r="A10" s="12" t="s">
        <v>380</v>
      </c>
      <c r="B10" s="12" t="s">
        <v>28</v>
      </c>
      <c r="C10" s="10">
        <v>2014</v>
      </c>
      <c r="G10" s="12" t="s">
        <v>585</v>
      </c>
    </row>
    <row r="11" spans="1:8">
      <c r="A11" s="12" t="s">
        <v>381</v>
      </c>
      <c r="B11" s="12" t="s">
        <v>28</v>
      </c>
      <c r="C11" s="10">
        <v>2015</v>
      </c>
      <c r="G11" s="12" t="s">
        <v>586</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opLeftCell="A44" zoomScale="70" zoomScaleNormal="70" workbookViewId="0">
      <selection activeCell="D70" sqref="D70"/>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hidden="1" customWidth="1"/>
    <col min="12" max="12" width="21.6640625" style="9" hidden="1" customWidth="1"/>
    <col min="13" max="13" width="24" style="9" hidden="1" customWidth="1"/>
    <col min="14" max="14" width="24.109375" style="9" hidden="1" customWidth="1"/>
    <col min="15" max="15" width="21.44140625" style="9" hidden="1" customWidth="1"/>
    <col min="16" max="16" width="22.109375" style="9" hidden="1" customWidth="1"/>
    <col min="17" max="17" width="16.44140625" style="9" hidden="1" customWidth="1"/>
    <col min="18" max="18" width="15.5546875" style="9"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535" t="s">
        <v>172</v>
      </c>
      <c r="C4" s="125" t="s">
        <v>176</v>
      </c>
      <c r="E4" s="9"/>
      <c r="T4" s="9"/>
      <c r="V4" s="8"/>
    </row>
    <row r="5" spans="2:22" ht="26.25" customHeight="1" thickBot="1">
      <c r="C5" s="128" t="s">
        <v>173</v>
      </c>
      <c r="E5" s="9"/>
      <c r="T5" s="9"/>
      <c r="V5" s="8"/>
    </row>
    <row r="6" spans="2:22" ht="27" customHeight="1" thickBot="1">
      <c r="B6" s="535"/>
      <c r="C6" s="567" t="s">
        <v>552</v>
      </c>
      <c r="D6" s="17"/>
      <c r="E6" s="9"/>
      <c r="T6" s="9"/>
      <c r="V6" s="8"/>
    </row>
    <row r="7" spans="2:22" ht="21" customHeight="1">
      <c r="B7" s="535"/>
      <c r="C7" s="17"/>
      <c r="D7" s="17"/>
      <c r="E7" s="9"/>
      <c r="T7" s="9"/>
      <c r="V7" s="8"/>
    </row>
    <row r="8" spans="2:22" ht="24.75" customHeight="1">
      <c r="B8" s="745" t="s">
        <v>240</v>
      </c>
      <c r="C8" s="188" t="s">
        <v>694</v>
      </c>
      <c r="D8" s="599"/>
      <c r="E8" s="9"/>
      <c r="T8" s="9"/>
      <c r="V8" s="8"/>
    </row>
    <row r="9" spans="2:22" ht="41.25" customHeight="1">
      <c r="B9" s="549" t="s">
        <v>521</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557</v>
      </c>
      <c r="C11" s="565"/>
      <c r="D11" s="565"/>
      <c r="E11" s="565"/>
      <c r="F11" s="565"/>
      <c r="G11" s="565"/>
      <c r="H11" s="565"/>
      <c r="T11" s="548"/>
      <c r="U11" s="548"/>
    </row>
    <row r="12" spans="2:22" s="32" customFormat="1" ht="18.75" customHeight="1">
      <c r="B12" s="542"/>
      <c r="T12" s="185"/>
      <c r="U12" s="185"/>
    </row>
    <row r="13" spans="2:22" s="32" customFormat="1" ht="22.5" customHeight="1" thickBot="1">
      <c r="B13" s="184" t="s">
        <v>509</v>
      </c>
      <c r="C13" s="17"/>
      <c r="F13" s="184" t="s">
        <v>510</v>
      </c>
      <c r="G13" s="36"/>
      <c r="H13" s="31"/>
      <c r="I13" s="9"/>
      <c r="J13" s="183" t="s">
        <v>507</v>
      </c>
      <c r="N13" s="104"/>
      <c r="P13" s="9"/>
      <c r="Q13" s="186"/>
      <c r="R13" s="42"/>
      <c r="T13" s="185"/>
      <c r="U13" s="185"/>
    </row>
    <row r="14" spans="2:22" ht="29.25" customHeight="1" thickBot="1">
      <c r="B14" s="123" t="s">
        <v>548</v>
      </c>
      <c r="D14" s="540" t="s">
        <v>695</v>
      </c>
      <c r="E14" s="129"/>
      <c r="F14" s="123" t="s">
        <v>549</v>
      </c>
      <c r="H14" s="540" t="s">
        <v>696</v>
      </c>
      <c r="J14" s="123" t="s">
        <v>516</v>
      </c>
      <c r="L14" s="131"/>
      <c r="N14" s="104"/>
      <c r="Q14" s="194"/>
      <c r="R14" s="98"/>
    </row>
    <row r="15" spans="2:22" ht="26.25" customHeight="1" thickBot="1">
      <c r="B15" s="123" t="s">
        <v>425</v>
      </c>
      <c r="C15" s="107"/>
      <c r="D15" s="540" t="s">
        <v>697</v>
      </c>
      <c r="F15" s="123" t="s">
        <v>415</v>
      </c>
      <c r="G15" s="126"/>
      <c r="H15" s="540" t="s">
        <v>698</v>
      </c>
      <c r="I15" s="17"/>
      <c r="J15" s="123" t="s">
        <v>517</v>
      </c>
      <c r="L15" s="131"/>
      <c r="M15" s="104"/>
      <c r="Q15" s="194"/>
      <c r="R15" s="98"/>
    </row>
    <row r="16" spans="2:22" ht="28.5" customHeight="1" thickBot="1">
      <c r="B16" s="123" t="s">
        <v>455</v>
      </c>
      <c r="C16" s="107"/>
      <c r="D16" s="541" t="s">
        <v>181</v>
      </c>
      <c r="E16" s="104"/>
      <c r="F16" s="123" t="s">
        <v>435</v>
      </c>
      <c r="G16" s="124"/>
      <c r="H16" s="541" t="s">
        <v>699</v>
      </c>
      <c r="I16" s="104"/>
      <c r="K16" s="194"/>
      <c r="L16" s="194"/>
      <c r="M16" s="194"/>
      <c r="N16" s="194"/>
      <c r="Q16" s="194"/>
      <c r="R16" s="98"/>
    </row>
    <row r="17" spans="1:21" ht="29.25" customHeight="1" thickBot="1">
      <c r="B17" s="123" t="s">
        <v>422</v>
      </c>
      <c r="C17" s="107"/>
      <c r="D17" s="131">
        <v>72738</v>
      </c>
      <c r="E17" s="120"/>
      <c r="F17" s="123" t="s">
        <v>436</v>
      </c>
      <c r="G17" s="601" t="s">
        <v>364</v>
      </c>
      <c r="H17" s="241">
        <f>SUM(R52,R55,R58,R61,R64,R67)</f>
        <v>47247.589244000003</v>
      </c>
      <c r="I17" s="17"/>
      <c r="K17" s="194"/>
      <c r="L17" s="194"/>
      <c r="M17" s="194"/>
      <c r="N17" s="194"/>
      <c r="P17" s="194"/>
      <c r="Q17" s="194"/>
      <c r="R17" s="98"/>
    </row>
    <row r="18" spans="1:21" ht="27.75" customHeight="1" thickBot="1">
      <c r="E18" s="9"/>
      <c r="F18" s="123" t="s">
        <v>437</v>
      </c>
      <c r="G18" s="601" t="s">
        <v>365</v>
      </c>
      <c r="H18" s="130">
        <f>-SUM(R53,R56,R59,R62,R65,R68)</f>
        <v>53069.723557999998</v>
      </c>
      <c r="I18" s="17"/>
      <c r="J18" s="194"/>
      <c r="K18" s="194"/>
      <c r="L18" s="194"/>
      <c r="M18" s="194"/>
      <c r="N18" s="194"/>
      <c r="P18" s="194"/>
      <c r="Q18" s="194"/>
      <c r="R18" s="98"/>
    </row>
    <row r="19" spans="1:21" ht="27.75" customHeight="1" thickBot="1">
      <c r="E19" s="9"/>
      <c r="F19" s="123" t="s">
        <v>410</v>
      </c>
      <c r="G19" s="601" t="s">
        <v>366</v>
      </c>
      <c r="H19" s="187">
        <f>R82</f>
        <v>9.8125248885250755</v>
      </c>
      <c r="I19" s="17"/>
      <c r="J19" s="194"/>
      <c r="P19" s="194"/>
      <c r="Q19" s="194"/>
      <c r="R19" s="98"/>
    </row>
    <row r="20" spans="1:21" ht="27.75" customHeight="1">
      <c r="C20" s="32"/>
      <c r="D20" s="32"/>
      <c r="E20" s="32"/>
      <c r="F20" s="123" t="s">
        <v>511</v>
      </c>
      <c r="G20" s="601" t="s">
        <v>450</v>
      </c>
      <c r="H20" s="187">
        <f>H17-H18+H19</f>
        <v>-5812.32178911147</v>
      </c>
      <c r="I20" s="104"/>
      <c r="P20" s="194"/>
      <c r="Q20" s="194"/>
      <c r="R20" s="98"/>
    </row>
    <row r="21" spans="1:21" ht="22.5" customHeight="1">
      <c r="A21" s="28"/>
      <c r="E21" s="9"/>
    </row>
    <row r="22" spans="1:21" ht="13.5" customHeight="1">
      <c r="A22" s="28"/>
      <c r="B22" s="117" t="s">
        <v>420</v>
      </c>
      <c r="C22" s="35"/>
      <c r="E22" s="9"/>
    </row>
    <row r="23" spans="1:21" ht="13.5" customHeight="1">
      <c r="A23" s="28"/>
      <c r="B23" s="117"/>
      <c r="C23" s="35"/>
      <c r="E23" s="9"/>
    </row>
    <row r="24" spans="1:21" ht="138" customHeight="1">
      <c r="A24" s="28"/>
      <c r="B24" s="777" t="s">
        <v>639</v>
      </c>
      <c r="C24" s="777"/>
      <c r="D24" s="777"/>
      <c r="E24" s="777"/>
      <c r="F24" s="777"/>
      <c r="G24" s="777"/>
    </row>
    <row r="25" spans="1:21" ht="14.25" customHeight="1">
      <c r="A25" s="28"/>
      <c r="B25" s="546"/>
      <c r="C25" s="546"/>
      <c r="D25" s="536"/>
      <c r="E25" s="536"/>
      <c r="F25" s="536"/>
      <c r="G25" s="546"/>
    </row>
    <row r="26" spans="1:21" s="17" customFormat="1" ht="27" customHeight="1">
      <c r="B26" s="778" t="s">
        <v>508</v>
      </c>
      <c r="C26" s="779"/>
      <c r="D26" s="132" t="s">
        <v>41</v>
      </c>
      <c r="E26" s="133" t="s">
        <v>568</v>
      </c>
      <c r="F26" s="133" t="s">
        <v>410</v>
      </c>
      <c r="G26" s="134" t="s">
        <v>411</v>
      </c>
      <c r="T26" s="135"/>
      <c r="U26" s="135"/>
    </row>
    <row r="27" spans="1:21" ht="20.25" customHeight="1">
      <c r="B27" s="746" t="s">
        <v>29</v>
      </c>
      <c r="C27" s="747"/>
      <c r="D27" s="636" t="s">
        <v>27</v>
      </c>
      <c r="E27" s="137">
        <f>SUM(D58:D69)</f>
        <v>-11042.695224000001</v>
      </c>
      <c r="F27" s="138">
        <f>D82</f>
        <v>-121.40494152567916</v>
      </c>
      <c r="G27" s="137">
        <f>E27+F27</f>
        <v>-11164.10016552568</v>
      </c>
    </row>
    <row r="28" spans="1:21" ht="20.25" customHeight="1">
      <c r="B28" s="746" t="s">
        <v>682</v>
      </c>
      <c r="C28" s="747"/>
      <c r="D28" s="636" t="s">
        <v>27</v>
      </c>
      <c r="E28" s="139">
        <f>SUM(E58:E69)</f>
        <v>-3458.9721829999989</v>
      </c>
      <c r="F28" s="140">
        <f>E82</f>
        <v>-33.164539912822903</v>
      </c>
      <c r="G28" s="139">
        <f>E28+F28</f>
        <v>-3492.1367229128218</v>
      </c>
    </row>
    <row r="29" spans="1:21" ht="20.25" customHeight="1">
      <c r="B29" s="746" t="s">
        <v>683</v>
      </c>
      <c r="C29" s="747"/>
      <c r="D29" s="636" t="s">
        <v>28</v>
      </c>
      <c r="E29" s="139">
        <f>SUM(F58:F69)</f>
        <v>-6309.168592</v>
      </c>
      <c r="F29" s="140">
        <f>F82</f>
        <v>-41.571929321916663</v>
      </c>
      <c r="G29" s="139">
        <f t="shared" ref="G29:G32" si="0">E29+F29</f>
        <v>-6350.7405213219163</v>
      </c>
    </row>
    <row r="30" spans="1:21" ht="20.25" customHeight="1">
      <c r="B30" s="746" t="s">
        <v>684</v>
      </c>
      <c r="C30" s="747"/>
      <c r="D30" s="636" t="s">
        <v>28</v>
      </c>
      <c r="E30" s="139">
        <f>SUM(G58:G69)</f>
        <v>-3327.3413879999998</v>
      </c>
      <c r="F30" s="140">
        <f>G82</f>
        <v>-35.054476363375002</v>
      </c>
      <c r="G30" s="139">
        <f t="shared" si="0"/>
        <v>-3362.395864363375</v>
      </c>
    </row>
    <row r="31" spans="1:21" ht="20.25" customHeight="1">
      <c r="B31" s="746" t="s">
        <v>32</v>
      </c>
      <c r="C31" s="747"/>
      <c r="D31" s="636" t="s">
        <v>27</v>
      </c>
      <c r="E31" s="139">
        <f>SUM(H58:H69)</f>
        <v>-199.56105700000003</v>
      </c>
      <c r="F31" s="140">
        <f>H82</f>
        <v>-2.106159277572917</v>
      </c>
      <c r="G31" s="139">
        <f>E31+F31</f>
        <v>-201.66721627757295</v>
      </c>
    </row>
    <row r="32" spans="1:21" ht="20.25" customHeight="1">
      <c r="B32" s="746" t="s">
        <v>30</v>
      </c>
      <c r="C32" s="747"/>
      <c r="D32" s="636" t="s">
        <v>28</v>
      </c>
      <c r="E32" s="139">
        <f>SUM(I58:I69)</f>
        <v>-39.616661000000001</v>
      </c>
      <c r="F32" s="140">
        <f>I82</f>
        <v>-0.41737314295416678</v>
      </c>
      <c r="G32" s="139">
        <f t="shared" si="0"/>
        <v>-40.03403414295417</v>
      </c>
    </row>
    <row r="33" spans="2:22" ht="20.25" customHeight="1">
      <c r="B33" s="746" t="s">
        <v>685</v>
      </c>
      <c r="C33" s="747"/>
      <c r="D33" s="636" t="s">
        <v>28</v>
      </c>
      <c r="E33" s="139">
        <f>SUM(J61:J72)</f>
        <v>24067.963191000003</v>
      </c>
      <c r="F33" s="140">
        <f>J82</f>
        <v>243.5319444328459</v>
      </c>
      <c r="G33" s="139">
        <f>E33+F33</f>
        <v>24311.495135432848</v>
      </c>
    </row>
    <row r="34" spans="2:22" ht="20.25" customHeight="1">
      <c r="B34" s="746"/>
      <c r="C34" s="747"/>
      <c r="D34" s="636"/>
      <c r="E34" s="139">
        <f>SUM(K52:K81)</f>
        <v>0</v>
      </c>
      <c r="F34" s="140">
        <f>K82</f>
        <v>0</v>
      </c>
      <c r="G34" s="139">
        <f t="shared" ref="G34:G40" si="1">E34+F34</f>
        <v>0</v>
      </c>
    </row>
    <row r="35" spans="2:22" ht="20.25" customHeight="1">
      <c r="B35" s="746"/>
      <c r="C35" s="747"/>
      <c r="D35" s="636"/>
      <c r="E35" s="139">
        <f>SUM(L52:L81)</f>
        <v>0</v>
      </c>
      <c r="F35" s="140">
        <f>L82</f>
        <v>0</v>
      </c>
      <c r="G35" s="139">
        <f t="shared" si="1"/>
        <v>0</v>
      </c>
    </row>
    <row r="36" spans="2:22" ht="20.25" customHeight="1">
      <c r="B36" s="746"/>
      <c r="C36" s="747"/>
      <c r="D36" s="636"/>
      <c r="E36" s="139">
        <f>SUM(M52:M81)</f>
        <v>0</v>
      </c>
      <c r="F36" s="140">
        <f>M82</f>
        <v>0</v>
      </c>
      <c r="G36" s="139">
        <f t="shared" si="1"/>
        <v>0</v>
      </c>
    </row>
    <row r="37" spans="2:22" ht="20.25" customHeight="1">
      <c r="B37" s="746"/>
      <c r="C37" s="747"/>
      <c r="D37" s="636"/>
      <c r="E37" s="139">
        <f>SUM(N52:N81)</f>
        <v>0</v>
      </c>
      <c r="F37" s="140">
        <f>N82</f>
        <v>0</v>
      </c>
      <c r="G37" s="139">
        <f t="shared" si="1"/>
        <v>0</v>
      </c>
    </row>
    <row r="38" spans="2:22" ht="20.25" customHeight="1">
      <c r="B38" s="746"/>
      <c r="C38" s="747"/>
      <c r="D38" s="636"/>
      <c r="E38" s="139">
        <f>SUM(O52:O81)</f>
        <v>0</v>
      </c>
      <c r="F38" s="140">
        <f>O82</f>
        <v>0</v>
      </c>
      <c r="G38" s="139">
        <f t="shared" si="1"/>
        <v>0</v>
      </c>
    </row>
    <row r="39" spans="2:22" ht="20.25" customHeight="1">
      <c r="B39" s="746"/>
      <c r="C39" s="747"/>
      <c r="D39" s="636"/>
      <c r="E39" s="139">
        <f>SUM(P52:P81)</f>
        <v>0</v>
      </c>
      <c r="F39" s="140">
        <f>P82</f>
        <v>0</v>
      </c>
      <c r="G39" s="139">
        <f t="shared" si="1"/>
        <v>0</v>
      </c>
    </row>
    <row r="40" spans="2:22" ht="20.25" customHeight="1">
      <c r="B40" s="746"/>
      <c r="C40" s="747"/>
      <c r="D40" s="637"/>
      <c r="E40" s="141">
        <f>SUM(Q52:Q81)</f>
        <v>0</v>
      </c>
      <c r="F40" s="142">
        <f>Q82</f>
        <v>0</v>
      </c>
      <c r="G40" s="141">
        <f t="shared" si="1"/>
        <v>0</v>
      </c>
    </row>
    <row r="41" spans="2:22" s="8" customFormat="1" ht="21" customHeight="1">
      <c r="B41" s="780" t="s">
        <v>26</v>
      </c>
      <c r="C41" s="781"/>
      <c r="D41" s="136"/>
      <c r="E41" s="143">
        <f>SUM(E27:E40)</f>
        <v>-309.39191399999982</v>
      </c>
      <c r="F41" s="143">
        <f>SUM(F27:F40)</f>
        <v>9.8125248885250755</v>
      </c>
      <c r="G41" s="143">
        <f>SUM(G27:G40)</f>
        <v>-299.57938911147357</v>
      </c>
      <c r="H41" s="199"/>
    </row>
    <row r="42" spans="2:22" ht="18" customHeight="1">
      <c r="D42" s="96"/>
      <c r="E42" s="9"/>
      <c r="F42" s="17"/>
    </row>
    <row r="43" spans="2:22" s="28" customFormat="1" ht="21">
      <c r="C43" s="35"/>
      <c r="D43" s="36"/>
      <c r="E43" s="36"/>
      <c r="F43" s="36"/>
      <c r="G43" s="36"/>
      <c r="H43" s="36"/>
      <c r="I43" s="36"/>
      <c r="J43" s="36"/>
      <c r="K43" s="36"/>
      <c r="L43" s="36"/>
      <c r="M43" s="108"/>
      <c r="N43" s="36"/>
      <c r="O43" s="36"/>
      <c r="P43" s="36"/>
      <c r="Q43" s="36"/>
      <c r="R43" s="36"/>
      <c r="T43" s="37"/>
      <c r="U43" s="19"/>
      <c r="V43" s="38"/>
    </row>
    <row r="44" spans="2:22" ht="12" customHeight="1">
      <c r="B44" s="117" t="s">
        <v>461</v>
      </c>
      <c r="C44" s="31"/>
      <c r="D44" s="31"/>
      <c r="E44" s="595"/>
      <c r="F44" s="31"/>
      <c r="G44" s="31"/>
      <c r="H44" s="31"/>
      <c r="I44" s="31"/>
      <c r="J44" s="31"/>
      <c r="K44" s="31"/>
      <c r="L44" s="31"/>
      <c r="M44" s="31"/>
      <c r="N44" s="31"/>
      <c r="O44" s="31"/>
      <c r="P44" s="31"/>
      <c r="Q44" s="31"/>
      <c r="R44" s="31"/>
      <c r="U44" s="19"/>
      <c r="V44" s="13"/>
    </row>
    <row r="45" spans="2:22" ht="12" customHeight="1">
      <c r="B45" s="117"/>
      <c r="C45" s="31"/>
      <c r="D45" s="31"/>
      <c r="E45" s="31"/>
      <c r="F45" s="31"/>
      <c r="G45" s="31"/>
      <c r="H45" s="31"/>
      <c r="I45" s="31"/>
      <c r="J45" s="31"/>
      <c r="K45" s="31"/>
      <c r="L45" s="31"/>
      <c r="M45" s="31"/>
      <c r="N45" s="31"/>
      <c r="O45" s="31"/>
      <c r="P45" s="31"/>
      <c r="Q45" s="31"/>
      <c r="R45" s="31"/>
      <c r="U45" s="19"/>
      <c r="V45" s="13"/>
    </row>
    <row r="46" spans="2:22" s="28" customFormat="1" ht="41.25" customHeight="1">
      <c r="B46" s="777" t="s">
        <v>615</v>
      </c>
      <c r="C46" s="777"/>
      <c r="D46" s="777"/>
      <c r="E46" s="777"/>
      <c r="F46" s="777"/>
      <c r="G46" s="777"/>
      <c r="H46" s="777"/>
      <c r="I46" s="777"/>
      <c r="J46" s="777"/>
      <c r="K46" s="777"/>
      <c r="L46" s="777"/>
      <c r="M46" s="615"/>
      <c r="N46" s="744"/>
      <c r="O46" s="744"/>
      <c r="P46" s="744"/>
      <c r="Q46" s="744"/>
      <c r="R46" s="744"/>
      <c r="T46" s="37"/>
      <c r="U46" s="19"/>
      <c r="V46" s="38"/>
    </row>
    <row r="47" spans="2:22" s="28" customFormat="1" ht="48" customHeight="1">
      <c r="B47" s="777" t="s">
        <v>567</v>
      </c>
      <c r="C47" s="777"/>
      <c r="D47" s="777"/>
      <c r="E47" s="777"/>
      <c r="F47" s="777"/>
      <c r="G47" s="777"/>
      <c r="H47" s="777"/>
      <c r="I47" s="777"/>
      <c r="J47" s="777"/>
      <c r="K47" s="777"/>
      <c r="L47" s="777"/>
      <c r="M47" s="615"/>
      <c r="N47" s="744"/>
      <c r="O47" s="744"/>
      <c r="P47" s="744"/>
      <c r="Q47" s="744"/>
      <c r="R47" s="744"/>
      <c r="T47" s="37"/>
      <c r="U47" s="19"/>
      <c r="V47" s="38"/>
    </row>
    <row r="48" spans="2:22" s="28" customFormat="1" ht="26.25" customHeight="1">
      <c r="B48" s="777" t="s">
        <v>624</v>
      </c>
      <c r="C48" s="777"/>
      <c r="D48" s="777"/>
      <c r="E48" s="777"/>
      <c r="F48" s="777"/>
      <c r="G48" s="777"/>
      <c r="H48" s="777"/>
      <c r="I48" s="777"/>
      <c r="J48" s="777"/>
      <c r="K48" s="777"/>
      <c r="L48" s="777"/>
      <c r="M48" s="615"/>
      <c r="N48" s="744"/>
      <c r="O48" s="744"/>
      <c r="P48" s="744"/>
      <c r="Q48" s="744"/>
      <c r="R48" s="744"/>
      <c r="T48" s="37"/>
      <c r="U48" s="19"/>
      <c r="V48" s="38"/>
    </row>
    <row r="49" spans="2:22" ht="15" customHeight="1">
      <c r="B49" s="611"/>
      <c r="C49" s="31"/>
      <c r="D49" s="31"/>
      <c r="E49" s="31"/>
      <c r="F49" s="31"/>
      <c r="G49" s="31"/>
      <c r="H49" s="31"/>
      <c r="I49" s="31"/>
      <c r="J49" s="31"/>
      <c r="K49" s="31"/>
      <c r="L49" s="31"/>
      <c r="M49" s="31"/>
      <c r="N49" s="31"/>
      <c r="O49" s="31"/>
      <c r="P49" s="31"/>
      <c r="Q49" s="31"/>
      <c r="R49" s="31"/>
      <c r="U49" s="19"/>
      <c r="V49" s="13"/>
    </row>
    <row r="50" spans="2:22" s="17" customFormat="1" ht="63" customHeight="1">
      <c r="B50" s="242" t="s">
        <v>34</v>
      </c>
      <c r="C50" s="242" t="s">
        <v>518</v>
      </c>
      <c r="D50" s="134" t="str">
        <f>IF($B27&lt;&gt;"",$B27,"")</f>
        <v>Residential</v>
      </c>
      <c r="E50" s="134" t="str">
        <f>IF($B28&lt;&gt;"",$B28,"")</f>
        <v>General Service &lt; 50 kW</v>
      </c>
      <c r="F50" s="134" t="str">
        <f>IF($B29&lt;&gt;"",$B29,"")</f>
        <v>General Service 50 to 2999 kW</v>
      </c>
      <c r="G50" s="134" t="str">
        <f>IF($B30&lt;&gt;"",$B30,"")</f>
        <v>General Service 3000-4999 kW</v>
      </c>
      <c r="H50" s="134" t="str">
        <f>IF($B31&lt;&gt;"",$B31,"")</f>
        <v>Unmetered Scattered Load</v>
      </c>
      <c r="I50" s="134" t="str">
        <f>IF($B32&lt;&gt;"",$B32,"")</f>
        <v>Sentinel Lighting</v>
      </c>
      <c r="J50" s="134" t="str">
        <f>IF($B33&lt;&gt;"",$B33,"")</f>
        <v xml:space="preserve">Street Lighting </v>
      </c>
      <c r="K50" s="134" t="str">
        <f>IF($B34&lt;&gt;"",$B34,"")</f>
        <v/>
      </c>
      <c r="L50" s="134" t="str">
        <f>IF($B35&lt;&gt;"",$B35,"")</f>
        <v/>
      </c>
      <c r="M50" s="134" t="str">
        <f>IF($B36&lt;&gt;"",$B36,"")</f>
        <v/>
      </c>
      <c r="N50" s="134" t="str">
        <f>IF($B37&lt;&gt;"",$B37,"")</f>
        <v/>
      </c>
      <c r="O50" s="134" t="str">
        <f>IF($B38&lt;&gt;"",$B38,"")</f>
        <v/>
      </c>
      <c r="P50" s="134" t="str">
        <f>IF($B39&lt;&gt;"",$B39,"")</f>
        <v/>
      </c>
      <c r="Q50" s="134" t="str">
        <f>IF($B40&lt;&gt;"",$B40,"")</f>
        <v/>
      </c>
      <c r="R50" s="242" t="s">
        <v>26</v>
      </c>
      <c r="T50" s="135"/>
      <c r="U50" s="144"/>
    </row>
    <row r="51" spans="2:22" s="145" customFormat="1" ht="15.75" customHeight="1">
      <c r="B51" s="573"/>
      <c r="C51" s="574"/>
      <c r="D51" s="574" t="str">
        <f>D27</f>
        <v>kWh</v>
      </c>
      <c r="E51" s="574" t="str">
        <f>D28</f>
        <v>kWh</v>
      </c>
      <c r="F51" s="574" t="str">
        <f>D29</f>
        <v>kW</v>
      </c>
      <c r="G51" s="574" t="str">
        <f>D30</f>
        <v>kW</v>
      </c>
      <c r="H51" s="574" t="str">
        <f>D31</f>
        <v>kWh</v>
      </c>
      <c r="I51" s="574" t="str">
        <f>D32</f>
        <v>kW</v>
      </c>
      <c r="J51" s="574" t="str">
        <f>D33</f>
        <v>kW</v>
      </c>
      <c r="K51" s="574">
        <f>D34</f>
        <v>0</v>
      </c>
      <c r="L51" s="574">
        <f>D35</f>
        <v>0</v>
      </c>
      <c r="M51" s="574">
        <f>D36</f>
        <v>0</v>
      </c>
      <c r="N51" s="574">
        <f>D37</f>
        <v>0</v>
      </c>
      <c r="O51" s="574">
        <f>D38</f>
        <v>0</v>
      </c>
      <c r="P51" s="574">
        <f>D39</f>
        <v>0</v>
      </c>
      <c r="Q51" s="574">
        <f>D40</f>
        <v>0</v>
      </c>
      <c r="R51" s="575"/>
      <c r="U51" s="146"/>
    </row>
    <row r="52" spans="2:22" s="17" customFormat="1">
      <c r="B52" s="147" t="s">
        <v>143</v>
      </c>
      <c r="C52" s="148"/>
      <c r="D52" s="149">
        <f>'4.  2011-2014 LRAM'!Y131</f>
        <v>0</v>
      </c>
      <c r="E52" s="149">
        <f>'4.  2011-2014 LRAM'!Z131</f>
        <v>0</v>
      </c>
      <c r="F52" s="149">
        <f>'4.  2011-2014 LRAM'!AA131</f>
        <v>0</v>
      </c>
      <c r="G52" s="149">
        <f>'4.  2011-2014 LRAM'!AB131</f>
        <v>0</v>
      </c>
      <c r="H52" s="149">
        <f>'4.  2011-2014 LRAM'!AC131</f>
        <v>0</v>
      </c>
      <c r="I52" s="149">
        <f>'4.  2011-2014 LRAM'!AD131</f>
        <v>0</v>
      </c>
      <c r="J52" s="149">
        <f>'4.  2011-2014 LRAM'!AE131</f>
        <v>0</v>
      </c>
      <c r="K52" s="149">
        <f>'4.  2011-2014 LRAM'!AF131</f>
        <v>0</v>
      </c>
      <c r="L52" s="149">
        <f>'4.  2011-2014 LRAM'!AG131</f>
        <v>0</v>
      </c>
      <c r="M52" s="149">
        <f>'4.  2011-2014 LRAM'!AH131</f>
        <v>0</v>
      </c>
      <c r="N52" s="149">
        <f>'4.  2011-2014 LRAM'!AI131</f>
        <v>0</v>
      </c>
      <c r="O52" s="149">
        <f>'4.  2011-2014 LRAM'!AJ131</f>
        <v>0</v>
      </c>
      <c r="P52" s="149">
        <f>'4.  2011-2014 LRAM'!AK131</f>
        <v>0</v>
      </c>
      <c r="Q52" s="149">
        <f>'4.  2011-2014 LRAM'!AL131</f>
        <v>0</v>
      </c>
      <c r="R52" s="150">
        <f>SUM(D52:Q52)</f>
        <v>0</v>
      </c>
      <c r="U52" s="151"/>
      <c r="V52" s="152"/>
    </row>
    <row r="53" spans="2:22" s="17" customFormat="1">
      <c r="B53" s="153" t="s">
        <v>35</v>
      </c>
      <c r="C53" s="154"/>
      <c r="D53" s="155">
        <f>-'4.  2011-2014 LRAM'!Y132</f>
        <v>0</v>
      </c>
      <c r="E53" s="155">
        <f>-'4.  2011-2014 LRAM'!Z132</f>
        <v>0</v>
      </c>
      <c r="F53" s="155">
        <f>-'4.  2011-2014 LRAM'!AA132</f>
        <v>0</v>
      </c>
      <c r="G53" s="155">
        <f>-'4.  2011-2014 LRAM'!AB132</f>
        <v>0</v>
      </c>
      <c r="H53" s="155">
        <f>-'4.  2011-2014 LRAM'!AC132</f>
        <v>0</v>
      </c>
      <c r="I53" s="155">
        <f>-'4.  2011-2014 LRAM'!AD132</f>
        <v>0</v>
      </c>
      <c r="J53" s="155">
        <f>-'4.  2011-2014 LRAM'!AE132</f>
        <v>0</v>
      </c>
      <c r="K53" s="155">
        <f>-'4.  2011-2014 LRAM'!AF132</f>
        <v>0</v>
      </c>
      <c r="L53" s="155">
        <f>-'4.  2011-2014 LRAM'!AG132</f>
        <v>0</v>
      </c>
      <c r="M53" s="155">
        <f>-'4.  2011-2014 LRAM'!AH132</f>
        <v>0</v>
      </c>
      <c r="N53" s="155">
        <f>-'4.  2011-2014 LRAM'!AI132</f>
        <v>0</v>
      </c>
      <c r="O53" s="155">
        <f>-'4.  2011-2014 LRAM'!AJ132</f>
        <v>0</v>
      </c>
      <c r="P53" s="155">
        <f>-'4.  2011-2014 LRAM'!AK132</f>
        <v>0</v>
      </c>
      <c r="Q53" s="155">
        <f>-'4.  2011-2014 LRAM'!AL132</f>
        <v>0</v>
      </c>
      <c r="R53" s="156">
        <f>SUM(D53:Q53)</f>
        <v>0</v>
      </c>
      <c r="S53" s="157"/>
      <c r="T53" s="135"/>
      <c r="U53" s="158"/>
      <c r="V53" s="152"/>
    </row>
    <row r="54" spans="2:22" s="135" customFormat="1">
      <c r="B54" s="623" t="s">
        <v>67</v>
      </c>
      <c r="C54" s="619"/>
      <c r="D54" s="159"/>
      <c r="E54" s="159"/>
      <c r="F54" s="159"/>
      <c r="G54" s="159"/>
      <c r="H54" s="159"/>
      <c r="I54" s="159"/>
      <c r="J54" s="159"/>
      <c r="K54" s="160"/>
      <c r="L54" s="160"/>
      <c r="M54" s="160"/>
      <c r="N54" s="160"/>
      <c r="O54" s="160"/>
      <c r="P54" s="160"/>
      <c r="Q54" s="160"/>
      <c r="R54" s="161"/>
      <c r="U54" s="158"/>
      <c r="V54" s="152"/>
    </row>
    <row r="55" spans="2:22" s="17" customFormat="1">
      <c r="B55" s="153" t="s">
        <v>144</v>
      </c>
      <c r="C55" s="154"/>
      <c r="D55" s="155">
        <f>'4.  2011-2014 LRAM'!Y261</f>
        <v>0</v>
      </c>
      <c r="E55" s="155">
        <f>'4.  2011-2014 LRAM'!Z261</f>
        <v>0</v>
      </c>
      <c r="F55" s="155">
        <f>'4.  2011-2014 LRAM'!AA261</f>
        <v>0</v>
      </c>
      <c r="G55" s="155">
        <f>'4.  2011-2014 LRAM'!AB261</f>
        <v>0</v>
      </c>
      <c r="H55" s="155">
        <f>'4.  2011-2014 LRAM'!AC261</f>
        <v>0</v>
      </c>
      <c r="I55" s="155">
        <f>'4.  2011-2014 LRAM'!AD261</f>
        <v>0</v>
      </c>
      <c r="J55" s="155">
        <f>'4.  2011-2014 LRAM'!AE261</f>
        <v>0</v>
      </c>
      <c r="K55" s="155">
        <f>'4.  2011-2014 LRAM'!AF261</f>
        <v>0</v>
      </c>
      <c r="L55" s="155">
        <f>'4.  2011-2014 LRAM'!AG261</f>
        <v>0</v>
      </c>
      <c r="M55" s="155">
        <f>'4.  2011-2014 LRAM'!AH261</f>
        <v>0</v>
      </c>
      <c r="N55" s="155">
        <f>'4.  2011-2014 LRAM'!AI261</f>
        <v>0</v>
      </c>
      <c r="O55" s="155">
        <f>'4.  2011-2014 LRAM'!AJ261</f>
        <v>0</v>
      </c>
      <c r="P55" s="155">
        <f>'4.  2011-2014 LRAM'!AK261</f>
        <v>0</v>
      </c>
      <c r="Q55" s="155">
        <f>'4.  2011-2014 LRAM'!AL261</f>
        <v>0</v>
      </c>
      <c r="R55" s="156">
        <f>SUM(D55:Q55)</f>
        <v>0</v>
      </c>
      <c r="U55" s="151"/>
      <c r="V55" s="152"/>
    </row>
    <row r="56" spans="2:22" s="17" customFormat="1">
      <c r="B56" s="153" t="s">
        <v>36</v>
      </c>
      <c r="C56" s="154"/>
      <c r="D56" s="155">
        <f>-'4.  2011-2014 LRAM'!Y262</f>
        <v>0</v>
      </c>
      <c r="E56" s="155">
        <f>-'4.  2011-2014 LRAM'!Z262</f>
        <v>0</v>
      </c>
      <c r="F56" s="155">
        <f>-'4.  2011-2014 LRAM'!AA262</f>
        <v>0</v>
      </c>
      <c r="G56" s="155">
        <f>-'4.  2011-2014 LRAM'!AB262</f>
        <v>0</v>
      </c>
      <c r="H56" s="155">
        <f>-'4.  2011-2014 LRAM'!AC262</f>
        <v>0</v>
      </c>
      <c r="I56" s="155">
        <f>-'4.  2011-2014 LRAM'!AD262</f>
        <v>0</v>
      </c>
      <c r="J56" s="155">
        <f>-'4.  2011-2014 LRAM'!AE262</f>
        <v>0</v>
      </c>
      <c r="K56" s="155">
        <f>-'4.  2011-2014 LRAM'!AF262</f>
        <v>0</v>
      </c>
      <c r="L56" s="155">
        <f>-'4.  2011-2014 LRAM'!AG262</f>
        <v>0</v>
      </c>
      <c r="M56" s="155">
        <f>-'4.  2011-2014 LRAM'!AH262</f>
        <v>0</v>
      </c>
      <c r="N56" s="155">
        <f>-'4.  2011-2014 LRAM'!AI262</f>
        <v>0</v>
      </c>
      <c r="O56" s="155">
        <f>-'4.  2011-2014 LRAM'!AJ262</f>
        <v>0</v>
      </c>
      <c r="P56" s="155">
        <f>-'4.  2011-2014 LRAM'!AK262</f>
        <v>0</v>
      </c>
      <c r="Q56" s="155">
        <f>-'4.  2011-2014 LRAM'!AL262</f>
        <v>0</v>
      </c>
      <c r="R56" s="156">
        <f>SUM(D56:Q56)</f>
        <v>0</v>
      </c>
      <c r="S56" s="157"/>
      <c r="U56" s="151"/>
      <c r="V56" s="152"/>
    </row>
    <row r="57" spans="2:22" s="135" customFormat="1">
      <c r="B57" s="623" t="s">
        <v>67</v>
      </c>
      <c r="C57" s="619"/>
      <c r="D57" s="159"/>
      <c r="E57" s="159"/>
      <c r="F57" s="159"/>
      <c r="G57" s="159"/>
      <c r="H57" s="159"/>
      <c r="I57" s="159"/>
      <c r="J57" s="159"/>
      <c r="K57" s="160"/>
      <c r="L57" s="160"/>
      <c r="M57" s="160"/>
      <c r="N57" s="160"/>
      <c r="O57" s="160"/>
      <c r="P57" s="160"/>
      <c r="Q57" s="160"/>
      <c r="R57" s="161"/>
      <c r="U57" s="158"/>
      <c r="V57" s="152"/>
    </row>
    <row r="58" spans="2:22" s="162" customFormat="1">
      <c r="B58" s="153" t="s">
        <v>38</v>
      </c>
      <c r="C58" s="154"/>
      <c r="D58" s="155">
        <f>'4.  2011-2014 LRAM'!Y391</f>
        <v>0</v>
      </c>
      <c r="E58" s="155">
        <f>'4.  2011-2014 LRAM'!Z391</f>
        <v>0</v>
      </c>
      <c r="F58" s="155">
        <f>'4.  2011-2014 LRAM'!AA391</f>
        <v>0</v>
      </c>
      <c r="G58" s="155">
        <f>'4.  2011-2014 LRAM'!AB391</f>
        <v>0</v>
      </c>
      <c r="H58" s="155">
        <f>'4.  2011-2014 LRAM'!AC391</f>
        <v>0</v>
      </c>
      <c r="I58" s="155">
        <f>'4.  2011-2014 LRAM'!AD391</f>
        <v>0</v>
      </c>
      <c r="J58" s="155">
        <f>'4.  2011-2014 LRAM'!AE391</f>
        <v>0</v>
      </c>
      <c r="K58" s="155">
        <f>'4.  2011-2014 LRAM'!AF391</f>
        <v>0</v>
      </c>
      <c r="L58" s="155">
        <f>'4.  2011-2014 LRAM'!AG391</f>
        <v>0</v>
      </c>
      <c r="M58" s="155">
        <f>'4.  2011-2014 LRAM'!AH391</f>
        <v>0</v>
      </c>
      <c r="N58" s="155">
        <f>'4.  2011-2014 LRAM'!AI391</f>
        <v>0</v>
      </c>
      <c r="O58" s="155">
        <f>'4.  2011-2014 LRAM'!AJ391</f>
        <v>0</v>
      </c>
      <c r="P58" s="155">
        <f>'4.  2011-2014 LRAM'!AK391</f>
        <v>0</v>
      </c>
      <c r="Q58" s="155">
        <f>'4.  2011-2014 LRAM'!AL391</f>
        <v>0</v>
      </c>
      <c r="R58" s="156">
        <f>SUM(D58:Q58)</f>
        <v>0</v>
      </c>
      <c r="U58" s="151"/>
      <c r="V58" s="152"/>
    </row>
    <row r="59" spans="2:22" s="162" customFormat="1">
      <c r="B59" s="153" t="s">
        <v>37</v>
      </c>
      <c r="C59" s="154"/>
      <c r="D59" s="155">
        <f>-'4.  2011-2014 LRAM'!Y392</f>
        <v>0</v>
      </c>
      <c r="E59" s="155">
        <f>-'4.  2011-2014 LRAM'!Z392</f>
        <v>0</v>
      </c>
      <c r="F59" s="155">
        <f>-'4.  2011-2014 LRAM'!AA392</f>
        <v>0</v>
      </c>
      <c r="G59" s="155">
        <f>-'4.  2011-2014 LRAM'!AB392</f>
        <v>0</v>
      </c>
      <c r="H59" s="155">
        <f>-'4.  2011-2014 LRAM'!AC392</f>
        <v>0</v>
      </c>
      <c r="I59" s="155">
        <f>-'4.  2011-2014 LRAM'!AD392</f>
        <v>0</v>
      </c>
      <c r="J59" s="155">
        <f>-'4.  2011-2014 LRAM'!AE392</f>
        <v>0</v>
      </c>
      <c r="K59" s="155">
        <f>-'4.  2011-2014 LRAM'!AF392</f>
        <v>0</v>
      </c>
      <c r="L59" s="155">
        <f>-'4.  2011-2014 LRAM'!AG392</f>
        <v>0</v>
      </c>
      <c r="M59" s="155">
        <f>-'4.  2011-2014 LRAM'!AH392</f>
        <v>0</v>
      </c>
      <c r="N59" s="155">
        <f>-'4.  2011-2014 LRAM'!AI392</f>
        <v>0</v>
      </c>
      <c r="O59" s="155">
        <f>-'4.  2011-2014 LRAM'!AJ392</f>
        <v>0</v>
      </c>
      <c r="P59" s="155">
        <f>-'4.  2011-2014 LRAM'!AK392</f>
        <v>0</v>
      </c>
      <c r="Q59" s="155">
        <f>-'4.  2011-2014 LRAM'!AL392</f>
        <v>0</v>
      </c>
      <c r="R59" s="156">
        <f>SUM(D59:Q59)</f>
        <v>0</v>
      </c>
      <c r="S59" s="157"/>
      <c r="U59" s="151"/>
      <c r="V59" s="152"/>
    </row>
    <row r="60" spans="2:22" s="135" customFormat="1">
      <c r="B60" s="623" t="s">
        <v>67</v>
      </c>
      <c r="C60" s="619"/>
      <c r="D60" s="159"/>
      <c r="E60" s="159"/>
      <c r="F60" s="159"/>
      <c r="G60" s="159"/>
      <c r="H60" s="159"/>
      <c r="I60" s="159"/>
      <c r="J60" s="159"/>
      <c r="K60" s="160"/>
      <c r="L60" s="160"/>
      <c r="M60" s="160"/>
      <c r="N60" s="160"/>
      <c r="O60" s="160"/>
      <c r="P60" s="160"/>
      <c r="Q60" s="160"/>
      <c r="R60" s="161"/>
      <c r="U60" s="158"/>
      <c r="V60" s="152"/>
    </row>
    <row r="61" spans="2:22" s="162" customFormat="1">
      <c r="B61" s="153" t="s">
        <v>40</v>
      </c>
      <c r="C61" s="154"/>
      <c r="D61" s="155">
        <f>'4.  2011-2014 LRAM'!Y521</f>
        <v>0</v>
      </c>
      <c r="E61" s="155">
        <f>'4.  2011-2014 LRAM'!Z521</f>
        <v>0</v>
      </c>
      <c r="F61" s="155">
        <f>'4.  2011-2014 LRAM'!AA521</f>
        <v>0</v>
      </c>
      <c r="G61" s="155">
        <f>'4.  2011-2014 LRAM'!AB521</f>
        <v>0</v>
      </c>
      <c r="H61" s="155">
        <f>'4.  2011-2014 LRAM'!AC521</f>
        <v>0</v>
      </c>
      <c r="I61" s="155">
        <f>'4.  2011-2014 LRAM'!AD521</f>
        <v>0</v>
      </c>
      <c r="J61" s="155">
        <f>'4.  2011-2014 LRAM'!AE521</f>
        <v>0</v>
      </c>
      <c r="K61" s="155">
        <f>'4.  2011-2014 LRAM'!AF521</f>
        <v>0</v>
      </c>
      <c r="L61" s="155">
        <f>'4.  2011-2014 LRAM'!AG521</f>
        <v>0</v>
      </c>
      <c r="M61" s="155">
        <f>'4.  2011-2014 LRAM'!AH521</f>
        <v>0</v>
      </c>
      <c r="N61" s="155">
        <f>'4.  2011-2014 LRAM'!AI521</f>
        <v>0</v>
      </c>
      <c r="O61" s="155">
        <f>'4.  2011-2014 LRAM'!AJ521</f>
        <v>0</v>
      </c>
      <c r="P61" s="155">
        <f>'4.  2011-2014 LRAM'!AK521</f>
        <v>0</v>
      </c>
      <c r="Q61" s="155">
        <f>'4.  2011-2014 LRAM'!AL521</f>
        <v>0</v>
      </c>
      <c r="R61" s="156">
        <f>SUM(D61:Q61)</f>
        <v>0</v>
      </c>
      <c r="U61" s="151"/>
      <c r="V61" s="152"/>
    </row>
    <row r="62" spans="2:22" s="162" customFormat="1">
      <c r="B62" s="153" t="s">
        <v>39</v>
      </c>
      <c r="C62" s="154"/>
      <c r="D62" s="155">
        <f>-'4.  2011-2014 LRAM'!Y522</f>
        <v>0</v>
      </c>
      <c r="E62" s="155">
        <f>-'4.  2011-2014 LRAM'!Z522</f>
        <v>0</v>
      </c>
      <c r="F62" s="155">
        <f>-'4.  2011-2014 LRAM'!AA522</f>
        <v>0</v>
      </c>
      <c r="G62" s="155">
        <f>-'4.  2011-2014 LRAM'!AB522</f>
        <v>0</v>
      </c>
      <c r="H62" s="155">
        <f>-'4.  2011-2014 LRAM'!AC522</f>
        <v>0</v>
      </c>
      <c r="I62" s="155">
        <f>-'4.  2011-2014 LRAM'!AD522</f>
        <v>0</v>
      </c>
      <c r="J62" s="155">
        <f>-'4.  2011-2014 LRAM'!AE522</f>
        <v>0</v>
      </c>
      <c r="K62" s="155">
        <f>-'4.  2011-2014 LRAM'!AF522</f>
        <v>0</v>
      </c>
      <c r="L62" s="155">
        <f>-'4.  2011-2014 LRAM'!AG522</f>
        <v>0</v>
      </c>
      <c r="M62" s="155">
        <f>-'4.  2011-2014 LRAM'!AH522</f>
        <v>0</v>
      </c>
      <c r="N62" s="155">
        <f>-'4.  2011-2014 LRAM'!AI522</f>
        <v>0</v>
      </c>
      <c r="O62" s="155">
        <f>-'4.  2011-2014 LRAM'!AJ522</f>
        <v>0</v>
      </c>
      <c r="P62" s="155">
        <f>-'4.  2011-2014 LRAM'!AK522</f>
        <v>0</v>
      </c>
      <c r="Q62" s="155">
        <f>-'4.  2011-2014 LRAM'!AL522</f>
        <v>0</v>
      </c>
      <c r="R62" s="156">
        <f>SUM(D62:Q62)</f>
        <v>0</v>
      </c>
      <c r="S62" s="157"/>
      <c r="U62" s="151"/>
      <c r="V62" s="152"/>
    </row>
    <row r="63" spans="2:22" s="135" customFormat="1">
      <c r="B63" s="623" t="s">
        <v>67</v>
      </c>
      <c r="C63" s="619"/>
      <c r="D63" s="159"/>
      <c r="E63" s="159"/>
      <c r="F63" s="159"/>
      <c r="G63" s="159"/>
      <c r="H63" s="159"/>
      <c r="I63" s="159"/>
      <c r="J63" s="159"/>
      <c r="K63" s="160"/>
      <c r="L63" s="160"/>
      <c r="M63" s="160"/>
      <c r="N63" s="160"/>
      <c r="O63" s="160"/>
      <c r="P63" s="160"/>
      <c r="Q63" s="160"/>
      <c r="R63" s="161"/>
      <c r="U63" s="158"/>
      <c r="V63" s="152"/>
    </row>
    <row r="64" spans="2:22" s="162" customFormat="1">
      <c r="B64" s="153" t="s">
        <v>94</v>
      </c>
      <c r="C64" s="533"/>
      <c r="D64" s="163">
        <f>'5.  2015-2020 LRAM'!Y204</f>
        <v>4317.3130000000001</v>
      </c>
      <c r="E64" s="163">
        <f>'5.  2015-2020 LRAM'!Z204</f>
        <v>4488.5861800000002</v>
      </c>
      <c r="F64" s="163">
        <f>'5.  2015-2020 LRAM'!AA204</f>
        <v>7932.0599999999986</v>
      </c>
      <c r="G64" s="163">
        <f>'5.  2015-2020 LRAM'!AB204</f>
        <v>0</v>
      </c>
      <c r="H64" s="163">
        <f>'5.  2015-2020 LRAM'!AC204</f>
        <v>0</v>
      </c>
      <c r="I64" s="163">
        <f>'5.  2015-2020 LRAM'!AD204</f>
        <v>0</v>
      </c>
      <c r="J64" s="163">
        <f>'5.  2015-2020 LRAM'!AE204</f>
        <v>13983.528000000004</v>
      </c>
      <c r="K64" s="163">
        <f>'5.  2015-2020 LRAM'!AF204</f>
        <v>0</v>
      </c>
      <c r="L64" s="163">
        <f>'5.  2015-2020 LRAM'!AG204</f>
        <v>0</v>
      </c>
      <c r="M64" s="163">
        <f>'5.  2015-2020 LRAM'!AH204</f>
        <v>0</v>
      </c>
      <c r="N64" s="163">
        <f>'5.  2015-2020 LRAM'!AI204</f>
        <v>0</v>
      </c>
      <c r="O64" s="163">
        <f>'5.  2015-2020 LRAM'!AJ204</f>
        <v>0</v>
      </c>
      <c r="P64" s="163">
        <f>'5.  2015-2020 LRAM'!AK204</f>
        <v>0</v>
      </c>
      <c r="Q64" s="163">
        <f>'5.  2015-2020 LRAM'!AL204</f>
        <v>0</v>
      </c>
      <c r="R64" s="156">
        <f>SUM(D64:Q64)</f>
        <v>30721.487180000004</v>
      </c>
      <c r="U64" s="151"/>
      <c r="V64" s="152"/>
    </row>
    <row r="65" spans="2:22" s="162" customFormat="1">
      <c r="B65" s="153" t="s">
        <v>93</v>
      </c>
      <c r="C65" s="154"/>
      <c r="D65" s="163">
        <f>-'5.  2015-2020 LRAM'!Y205</f>
        <v>-10251.307638</v>
      </c>
      <c r="E65" s="163">
        <f>-'5.  2015-2020 LRAM'!Z205</f>
        <v>-5908.2338149999996</v>
      </c>
      <c r="F65" s="163">
        <f>-'5.  2015-2020 LRAM'!AA205</f>
        <v>-8813.4476399999985</v>
      </c>
      <c r="G65" s="163">
        <f>-'5.  2015-2020 LRAM'!AB205</f>
        <v>-1650.1753799999999</v>
      </c>
      <c r="H65" s="163">
        <f>-'5.  2015-2020 LRAM'!AC205</f>
        <v>-99.307635000000019</v>
      </c>
      <c r="I65" s="163">
        <f>-'5.  2015-2020 LRAM'!AD205</f>
        <v>-19.647694000000001</v>
      </c>
      <c r="J65" s="163">
        <f>-'5.  2015-2020 LRAM'!AE205</f>
        <v>-443.61846200000008</v>
      </c>
      <c r="K65" s="163">
        <f>-'5.  2015-2020 LRAM'!AF205</f>
        <v>0</v>
      </c>
      <c r="L65" s="163">
        <f>-'5.  2015-2020 LRAM'!AG205</f>
        <v>0</v>
      </c>
      <c r="M65" s="163">
        <f>-'5.  2015-2020 LRAM'!AH205</f>
        <v>0</v>
      </c>
      <c r="N65" s="163">
        <f>-'5.  2015-2020 LRAM'!AI205</f>
        <v>0</v>
      </c>
      <c r="O65" s="163">
        <f>-'5.  2015-2020 LRAM'!AJ205</f>
        <v>0</v>
      </c>
      <c r="P65" s="163">
        <f>-'5.  2015-2020 LRAM'!AK205</f>
        <v>0</v>
      </c>
      <c r="Q65" s="163">
        <f>-'5.  2015-2020 LRAM'!AL205</f>
        <v>0</v>
      </c>
      <c r="R65" s="156">
        <f>SUM(D65:Q65)</f>
        <v>-27185.738263999996</v>
      </c>
      <c r="S65" s="157"/>
      <c r="U65" s="151"/>
      <c r="V65" s="152"/>
    </row>
    <row r="66" spans="2:22" s="135" customFormat="1">
      <c r="B66" s="623" t="s">
        <v>67</v>
      </c>
      <c r="C66" s="619"/>
      <c r="D66" s="159"/>
      <c r="E66" s="159"/>
      <c r="F66" s="159"/>
      <c r="G66" s="159"/>
      <c r="H66" s="159"/>
      <c r="I66" s="159"/>
      <c r="J66" s="159"/>
      <c r="K66" s="160"/>
      <c r="L66" s="160"/>
      <c r="M66" s="160"/>
      <c r="N66" s="160"/>
      <c r="O66" s="160"/>
      <c r="P66" s="160"/>
      <c r="Q66" s="160"/>
      <c r="R66" s="161"/>
      <c r="U66" s="158"/>
      <c r="V66" s="152"/>
    </row>
    <row r="67" spans="2:22" s="162" customFormat="1">
      <c r="B67" s="153" t="s">
        <v>226</v>
      </c>
      <c r="C67" s="154"/>
      <c r="D67" s="155">
        <f>'5.  2015-2020 LRAM'!Y388</f>
        <v>3565.4827999999998</v>
      </c>
      <c r="E67" s="155">
        <f>'5.  2015-2020 LRAM'!Z388</f>
        <v>3964.7184640000005</v>
      </c>
      <c r="F67" s="155">
        <f>'5.  2015-2020 LRAM'!AA388</f>
        <v>3529.7208000000001</v>
      </c>
      <c r="G67" s="155">
        <f>'5.  2015-2020 LRAM'!AB388</f>
        <v>0</v>
      </c>
      <c r="H67" s="155">
        <f>'5.  2015-2020 LRAM'!AC388</f>
        <v>0</v>
      </c>
      <c r="I67" s="155">
        <f>'5.  2015-2020 LRAM'!AD388</f>
        <v>0</v>
      </c>
      <c r="J67" s="155">
        <f>'5.  2015-2020 LRAM'!AE388</f>
        <v>5466.18</v>
      </c>
      <c r="K67" s="155">
        <f>'5.  2015-2020 LRAM'!AF388</f>
        <v>0</v>
      </c>
      <c r="L67" s="155">
        <f>'5.  2015-2020 LRAM'!AG388</f>
        <v>0</v>
      </c>
      <c r="M67" s="155">
        <f>'5.  2015-2020 LRAM'!AH388</f>
        <v>0</v>
      </c>
      <c r="N67" s="155">
        <f>'5.  2015-2020 LRAM'!AI388</f>
        <v>0</v>
      </c>
      <c r="O67" s="155">
        <f>'5.  2015-2020 LRAM'!AJ388</f>
        <v>0</v>
      </c>
      <c r="P67" s="155">
        <f>'5.  2015-2020 LRAM'!AK388</f>
        <v>0</v>
      </c>
      <c r="Q67" s="155">
        <f>'5.  2015-2020 LRAM'!AL388</f>
        <v>0</v>
      </c>
      <c r="R67" s="156">
        <f>SUM(D67:Q67)</f>
        <v>16526.102063999999</v>
      </c>
      <c r="U67" s="151"/>
      <c r="V67" s="152"/>
    </row>
    <row r="68" spans="2:22" s="162" customFormat="1">
      <c r="B68" s="153" t="s">
        <v>225</v>
      </c>
      <c r="C68" s="154"/>
      <c r="D68" s="155">
        <f>-'5.  2015-2020 LRAM'!Y389</f>
        <v>-8674.1833860000006</v>
      </c>
      <c r="E68" s="155">
        <f>-'5.  2015-2020 LRAM'!Z389</f>
        <v>-6004.0430120000001</v>
      </c>
      <c r="F68" s="155">
        <f>-'5.  2015-2020 LRAM'!AA389</f>
        <v>-8957.5017520000001</v>
      </c>
      <c r="G68" s="155">
        <f>-'5.  2015-2020 LRAM'!AB389</f>
        <v>-1677.1660079999999</v>
      </c>
      <c r="H68" s="155">
        <f>-'5.  2015-2020 LRAM'!AC389</f>
        <v>-100.25342200000001</v>
      </c>
      <c r="I68" s="155">
        <f>-'5.  2015-2020 LRAM'!AD389</f>
        <v>-19.968966999999999</v>
      </c>
      <c r="J68" s="155">
        <f>-'5.  2015-2020 LRAM'!AE389</f>
        <v>-450.86874700000004</v>
      </c>
      <c r="K68" s="155">
        <f>-'5.  2015-2020 LRAM'!AF389</f>
        <v>0</v>
      </c>
      <c r="L68" s="155">
        <f>-'5.  2015-2020 LRAM'!AG389</f>
        <v>0</v>
      </c>
      <c r="M68" s="155">
        <f>-'5.  2015-2020 LRAM'!AH389</f>
        <v>0</v>
      </c>
      <c r="N68" s="155">
        <f>-'5.  2015-2020 LRAM'!AI389</f>
        <v>0</v>
      </c>
      <c r="O68" s="155">
        <f>-'5.  2015-2020 LRAM'!AJ389</f>
        <v>0</v>
      </c>
      <c r="P68" s="155">
        <f>-'5.  2015-2020 LRAM'!AK389</f>
        <v>0</v>
      </c>
      <c r="Q68" s="155">
        <f>-'5.  2015-2020 LRAM'!AL389</f>
        <v>0</v>
      </c>
      <c r="R68" s="156">
        <f>SUM(D68:Q68)</f>
        <v>-25883.985294000006</v>
      </c>
      <c r="S68" s="157"/>
      <c r="U68" s="151"/>
      <c r="V68" s="152"/>
    </row>
    <row r="69" spans="2:22" s="135" customFormat="1">
      <c r="B69" s="623" t="s">
        <v>67</v>
      </c>
      <c r="C69" s="619"/>
      <c r="D69" s="159"/>
      <c r="E69" s="159"/>
      <c r="F69" s="159"/>
      <c r="G69" s="159"/>
      <c r="H69" s="159"/>
      <c r="I69" s="159"/>
      <c r="J69" s="159"/>
      <c r="K69" s="160"/>
      <c r="L69" s="160"/>
      <c r="M69" s="160"/>
      <c r="N69" s="160"/>
      <c r="O69" s="160"/>
      <c r="P69" s="160"/>
      <c r="Q69" s="160"/>
      <c r="R69" s="161"/>
      <c r="U69" s="158"/>
      <c r="V69" s="152"/>
    </row>
    <row r="70" spans="2:22" s="162" customFormat="1" ht="15.75" customHeight="1">
      <c r="B70" s="153" t="s">
        <v>228</v>
      </c>
      <c r="C70" s="533"/>
      <c r="D70" s="155">
        <f>'5.  2015-2020 LRAM'!Y572</f>
        <v>2526.2671999999998</v>
      </c>
      <c r="E70" s="155">
        <f>'5.  2015-2020 LRAM'!Z572</f>
        <v>3874.6886480000003</v>
      </c>
      <c r="F70" s="155">
        <f>'5.  2015-2020 LRAM'!AA572</f>
        <v>3565.3927680000006</v>
      </c>
      <c r="G70" s="155">
        <f>'5.  2015-2020 LRAM'!AB572</f>
        <v>0</v>
      </c>
      <c r="H70" s="155">
        <f>'5.  2015-2020 LRAM'!AC572</f>
        <v>0</v>
      </c>
      <c r="I70" s="155">
        <f>'5.  2015-2020 LRAM'!AD572</f>
        <v>0</v>
      </c>
      <c r="J70" s="155">
        <f>'5.  2015-2020 LRAM'!AE572</f>
        <v>5512.742400000001</v>
      </c>
      <c r="K70" s="155">
        <f>'5.  2015-2020 LRAM'!AF572</f>
        <v>0</v>
      </c>
      <c r="L70" s="155">
        <f>'5.  2015-2020 LRAM'!AG572</f>
        <v>0</v>
      </c>
      <c r="M70" s="155">
        <f>'5.  2015-2020 LRAM'!AH572</f>
        <v>0</v>
      </c>
      <c r="N70" s="155">
        <f>'5.  2015-2020 LRAM'!AI572</f>
        <v>0</v>
      </c>
      <c r="O70" s="155">
        <f>'5.  2015-2020 LRAM'!AJ572</f>
        <v>0</v>
      </c>
      <c r="P70" s="155">
        <f>'5.  2015-2020 LRAM'!AK572</f>
        <v>0</v>
      </c>
      <c r="Q70" s="155">
        <f>'5.  2015-2020 LRAM'!AL572</f>
        <v>0</v>
      </c>
      <c r="R70" s="156">
        <f>SUM(D70:Q70)</f>
        <v>15479.091016</v>
      </c>
      <c r="U70" s="151"/>
      <c r="V70" s="152"/>
    </row>
    <row r="71" spans="2:22" s="162" customFormat="1" ht="15.75" customHeight="1">
      <c r="B71" s="153" t="s">
        <v>227</v>
      </c>
      <c r="C71" s="154"/>
      <c r="D71" s="155">
        <f>-'5.  2015-2020 LRAM'!Y573</f>
        <v>0</v>
      </c>
      <c r="E71" s="155">
        <f>-'5.  2015-2020 LRAM'!Z573</f>
        <v>0</v>
      </c>
      <c r="F71" s="155">
        <f>-'5.  2015-2020 LRAM'!AA573</f>
        <v>0</v>
      </c>
      <c r="G71" s="155">
        <f>-'5.  2015-2020 LRAM'!AB573</f>
        <v>0</v>
      </c>
      <c r="H71" s="155">
        <f>-'5.  2015-2020 LRAM'!AC573</f>
        <v>0</v>
      </c>
      <c r="I71" s="155">
        <f>-'5.  2015-2020 LRAM'!AD573</f>
        <v>0</v>
      </c>
      <c r="J71" s="155">
        <f>-'5.  2015-2020 LRAM'!AE573</f>
        <v>0</v>
      </c>
      <c r="K71" s="155">
        <f>-'5.  2015-2020 LRAM'!AF573</f>
        <v>0</v>
      </c>
      <c r="L71" s="155">
        <f>-'5.  2015-2020 LRAM'!AG573</f>
        <v>0</v>
      </c>
      <c r="M71" s="155">
        <f>-'5.  2015-2020 LRAM'!AH573</f>
        <v>0</v>
      </c>
      <c r="N71" s="155">
        <f>-'5.  2015-2020 LRAM'!AI573</f>
        <v>0</v>
      </c>
      <c r="O71" s="155">
        <f>-'5.  2015-2020 LRAM'!AJ573</f>
        <v>0</v>
      </c>
      <c r="P71" s="155">
        <f>-'5.  2015-2020 LRAM'!AK573</f>
        <v>0</v>
      </c>
      <c r="Q71" s="155">
        <f>-'5.  2015-2020 LRAM'!AL573</f>
        <v>0</v>
      </c>
      <c r="R71" s="156">
        <f>SUM(D71:Q71)</f>
        <v>0</v>
      </c>
      <c r="S71" s="157"/>
      <c r="U71" s="151"/>
      <c r="V71" s="152"/>
    </row>
    <row r="72" spans="2:22" s="135" customFormat="1" ht="15.75" customHeight="1">
      <c r="B72" s="623" t="s">
        <v>67</v>
      </c>
      <c r="C72" s="619"/>
      <c r="D72" s="159"/>
      <c r="E72" s="159"/>
      <c r="F72" s="159"/>
      <c r="G72" s="159"/>
      <c r="H72" s="159"/>
      <c r="I72" s="159"/>
      <c r="J72" s="159"/>
      <c r="K72" s="160"/>
      <c r="L72" s="160"/>
      <c r="M72" s="160"/>
      <c r="N72" s="160"/>
      <c r="O72" s="160"/>
      <c r="P72" s="160"/>
      <c r="Q72" s="160"/>
      <c r="R72" s="161"/>
      <c r="U72" s="158"/>
      <c r="V72" s="152"/>
    </row>
    <row r="73" spans="2:22" s="162" customFormat="1" ht="15.75" customHeight="1">
      <c r="B73" s="153" t="s">
        <v>230</v>
      </c>
      <c r="C73" s="533"/>
      <c r="D73" s="155">
        <f>'5.  2015-2020 LRAM'!Y756</f>
        <v>0</v>
      </c>
      <c r="E73" s="155">
        <f>'5.  2015-2020 LRAM'!Z756</f>
        <v>0</v>
      </c>
      <c r="F73" s="155">
        <f>'5.  2015-2020 LRAM'!AA756</f>
        <v>0</v>
      </c>
      <c r="G73" s="155">
        <f>'5.  2015-2020 LRAM'!AB756</f>
        <v>0</v>
      </c>
      <c r="H73" s="155">
        <f>'5.  2015-2020 LRAM'!AC756</f>
        <v>0</v>
      </c>
      <c r="I73" s="155">
        <f>'5.  2015-2020 LRAM'!AD756</f>
        <v>0</v>
      </c>
      <c r="J73" s="155">
        <f>'5.  2015-2020 LRAM'!AE756</f>
        <v>0</v>
      </c>
      <c r="K73" s="155">
        <f>'5.  2015-2020 LRAM'!AF756</f>
        <v>0</v>
      </c>
      <c r="L73" s="155">
        <f>'5.  2015-2020 LRAM'!AG756</f>
        <v>0</v>
      </c>
      <c r="M73" s="155">
        <f>'5.  2015-2020 LRAM'!AH756</f>
        <v>0</v>
      </c>
      <c r="N73" s="155">
        <f>'5.  2015-2020 LRAM'!AI756</f>
        <v>0</v>
      </c>
      <c r="O73" s="155">
        <f>'5.  2015-2020 LRAM'!AJ756</f>
        <v>0</v>
      </c>
      <c r="P73" s="155">
        <f>'5.  2015-2020 LRAM'!AK756</f>
        <v>0</v>
      </c>
      <c r="Q73" s="155">
        <f>'5.  2015-2020 LRAM'!AL756</f>
        <v>0</v>
      </c>
      <c r="R73" s="156">
        <f>SUM(D73:Q73)</f>
        <v>0</v>
      </c>
      <c r="U73" s="151"/>
      <c r="V73" s="152"/>
    </row>
    <row r="74" spans="2:22" s="162" customFormat="1" ht="16.5" customHeight="1">
      <c r="B74" s="153" t="s">
        <v>229</v>
      </c>
      <c r="C74" s="154"/>
      <c r="D74" s="155">
        <f>-'5.  2015-2020 LRAM'!Y757</f>
        <v>0</v>
      </c>
      <c r="E74" s="155">
        <f>-'5.  2015-2020 LRAM'!Z757</f>
        <v>0</v>
      </c>
      <c r="F74" s="155">
        <f>-'5.  2015-2020 LRAM'!AA757</f>
        <v>0</v>
      </c>
      <c r="G74" s="155">
        <f>-'5.  2015-2020 LRAM'!AB757</f>
        <v>0</v>
      </c>
      <c r="H74" s="155">
        <f>-'5.  2015-2020 LRAM'!AC757</f>
        <v>0</v>
      </c>
      <c r="I74" s="155">
        <f>-'5.  2015-2020 LRAM'!AD757</f>
        <v>0</v>
      </c>
      <c r="J74" s="155">
        <f>-'5.  2015-2020 LRAM'!AE757</f>
        <v>0</v>
      </c>
      <c r="K74" s="155">
        <f>-'5.  2015-2020 LRAM'!AF757</f>
        <v>0</v>
      </c>
      <c r="L74" s="155">
        <f>-'5.  2015-2020 LRAM'!AG757</f>
        <v>0</v>
      </c>
      <c r="M74" s="155">
        <f>-'5.  2015-2020 LRAM'!AH757</f>
        <v>0</v>
      </c>
      <c r="N74" s="155">
        <f>-'5.  2015-2020 LRAM'!AI757</f>
        <v>0</v>
      </c>
      <c r="O74" s="155">
        <f>-'5.  2015-2020 LRAM'!AJ757</f>
        <v>0</v>
      </c>
      <c r="P74" s="155">
        <f>-'5.  2015-2020 LRAM'!AK757</f>
        <v>0</v>
      </c>
      <c r="Q74" s="155">
        <f>-'5.  2015-2020 LRAM'!AL757</f>
        <v>0</v>
      </c>
      <c r="R74" s="156">
        <f>SUM(D74:Q74)</f>
        <v>0</v>
      </c>
      <c r="S74" s="157"/>
      <c r="U74" s="151"/>
      <c r="V74" s="152"/>
    </row>
    <row r="75" spans="2:22" s="135" customFormat="1" ht="15.75" customHeight="1">
      <c r="B75" s="623" t="s">
        <v>67</v>
      </c>
      <c r="C75" s="619"/>
      <c r="D75" s="159"/>
      <c r="E75" s="159"/>
      <c r="F75" s="159"/>
      <c r="G75" s="159"/>
      <c r="H75" s="159"/>
      <c r="I75" s="159"/>
      <c r="J75" s="159"/>
      <c r="K75" s="160"/>
      <c r="L75" s="160"/>
      <c r="M75" s="160"/>
      <c r="N75" s="160"/>
      <c r="O75" s="160"/>
      <c r="P75" s="160"/>
      <c r="Q75" s="160"/>
      <c r="R75" s="161"/>
      <c r="U75" s="158"/>
      <c r="V75" s="152"/>
    </row>
    <row r="76" spans="2:22" s="162" customFormat="1" ht="15.75" customHeight="1">
      <c r="B76" s="153" t="s">
        <v>232</v>
      </c>
      <c r="C76" s="154"/>
      <c r="D76" s="155">
        <f>'5.  2015-2020 LRAM'!Y940</f>
        <v>0</v>
      </c>
      <c r="E76" s="155">
        <f>'5.  2015-2020 LRAM'!Z940</f>
        <v>0</v>
      </c>
      <c r="F76" s="155">
        <f>'5.  2015-2020 LRAM'!AA940</f>
        <v>0</v>
      </c>
      <c r="G76" s="155">
        <f>'5.  2015-2020 LRAM'!AB940</f>
        <v>0</v>
      </c>
      <c r="H76" s="155">
        <f>'5.  2015-2020 LRAM'!AC940</f>
        <v>0</v>
      </c>
      <c r="I76" s="155">
        <f>'5.  2015-2020 LRAM'!AD940</f>
        <v>0</v>
      </c>
      <c r="J76" s="155">
        <f>'5.  2015-2020 LRAM'!AE940</f>
        <v>0</v>
      </c>
      <c r="K76" s="155">
        <f>'5.  2015-2020 LRAM'!AF940</f>
        <v>0</v>
      </c>
      <c r="L76" s="155">
        <f>'5.  2015-2020 LRAM'!AG940</f>
        <v>0</v>
      </c>
      <c r="M76" s="155">
        <f>'5.  2015-2020 LRAM'!AH940</f>
        <v>0</v>
      </c>
      <c r="N76" s="155">
        <f>'5.  2015-2020 LRAM'!AI940</f>
        <v>0</v>
      </c>
      <c r="O76" s="155">
        <f>'5.  2015-2020 LRAM'!AJ940</f>
        <v>0</v>
      </c>
      <c r="P76" s="155">
        <f>'5.  2015-2020 LRAM'!AK940</f>
        <v>0</v>
      </c>
      <c r="Q76" s="155">
        <f>'5.  2015-2020 LRAM'!AL940</f>
        <v>0</v>
      </c>
      <c r="R76" s="156">
        <f>SUM(D76:Q76)</f>
        <v>0</v>
      </c>
      <c r="U76" s="151"/>
      <c r="V76" s="152"/>
    </row>
    <row r="77" spans="2:22" s="162" customFormat="1" ht="15.75" customHeight="1">
      <c r="B77" s="153" t="s">
        <v>231</v>
      </c>
      <c r="C77" s="154"/>
      <c r="D77" s="155">
        <f>-'5.  2015-2020 LRAM'!Y941</f>
        <v>0</v>
      </c>
      <c r="E77" s="155">
        <f>-'5.  2015-2020 LRAM'!Z941</f>
        <v>0</v>
      </c>
      <c r="F77" s="155">
        <f>-'5.  2015-2020 LRAM'!AA941</f>
        <v>0</v>
      </c>
      <c r="G77" s="155">
        <f>-'5.  2015-2020 LRAM'!AB941</f>
        <v>0</v>
      </c>
      <c r="H77" s="155">
        <f>-'5.  2015-2020 LRAM'!AC941</f>
        <v>0</v>
      </c>
      <c r="I77" s="155">
        <f>-'5.  2015-2020 LRAM'!AD941</f>
        <v>0</v>
      </c>
      <c r="J77" s="155">
        <f>-'5.  2015-2020 LRAM'!AE941</f>
        <v>0</v>
      </c>
      <c r="K77" s="155">
        <f>-'5.  2015-2020 LRAM'!AF941</f>
        <v>0</v>
      </c>
      <c r="L77" s="155">
        <f>-'5.  2015-2020 LRAM'!AG941</f>
        <v>0</v>
      </c>
      <c r="M77" s="155">
        <f>-'5.  2015-2020 LRAM'!AH941</f>
        <v>0</v>
      </c>
      <c r="N77" s="155">
        <f>-'5.  2015-2020 LRAM'!AI941</f>
        <v>0</v>
      </c>
      <c r="O77" s="155">
        <f>-'5.  2015-2020 LRAM'!AJ941</f>
        <v>0</v>
      </c>
      <c r="P77" s="155">
        <f>-'5.  2015-2020 LRAM'!AK941</f>
        <v>0</v>
      </c>
      <c r="Q77" s="155">
        <f>-'5.  2015-2020 LRAM'!AL941</f>
        <v>0</v>
      </c>
      <c r="R77" s="156">
        <f>SUM(D77:Q77)</f>
        <v>0</v>
      </c>
      <c r="S77" s="157"/>
      <c r="U77" s="151"/>
      <c r="V77" s="152"/>
    </row>
    <row r="78" spans="2:22" s="135" customFormat="1" ht="15.75" customHeight="1">
      <c r="B78" s="623" t="s">
        <v>67</v>
      </c>
      <c r="C78" s="619"/>
      <c r="D78" s="159"/>
      <c r="E78" s="159"/>
      <c r="F78" s="159"/>
      <c r="G78" s="159"/>
      <c r="H78" s="159"/>
      <c r="I78" s="159"/>
      <c r="J78" s="159"/>
      <c r="K78" s="160"/>
      <c r="L78" s="160"/>
      <c r="M78" s="160"/>
      <c r="N78" s="160"/>
      <c r="O78" s="160"/>
      <c r="P78" s="160"/>
      <c r="Q78" s="160"/>
      <c r="R78" s="161"/>
      <c r="U78" s="158"/>
      <c r="V78" s="152"/>
    </row>
    <row r="79" spans="2:22" s="162" customFormat="1" ht="15.75" customHeight="1">
      <c r="B79" s="153" t="s">
        <v>234</v>
      </c>
      <c r="C79" s="533"/>
      <c r="D79" s="155">
        <f>'5.  2015-2020 LRAM'!Y1124</f>
        <v>0</v>
      </c>
      <c r="E79" s="155">
        <f>'5.  2015-2020 LRAM'!Z1124</f>
        <v>0</v>
      </c>
      <c r="F79" s="155">
        <f>'5.  2015-2020 LRAM'!AA1124</f>
        <v>0</v>
      </c>
      <c r="G79" s="155">
        <f>'5.  2015-2020 LRAM'!AB1124</f>
        <v>0</v>
      </c>
      <c r="H79" s="155">
        <f>'5.  2015-2020 LRAM'!AC1124</f>
        <v>0</v>
      </c>
      <c r="I79" s="155">
        <f>'5.  2015-2020 LRAM'!AD1124</f>
        <v>0</v>
      </c>
      <c r="J79" s="155">
        <f>'5.  2015-2020 LRAM'!AE1124</f>
        <v>0</v>
      </c>
      <c r="K79" s="155">
        <f>'5.  2015-2020 LRAM'!AF1124</f>
        <v>0</v>
      </c>
      <c r="L79" s="155">
        <f>'5.  2015-2020 LRAM'!AG1124</f>
        <v>0</v>
      </c>
      <c r="M79" s="155">
        <f>'5.  2015-2020 LRAM'!AH1124</f>
        <v>0</v>
      </c>
      <c r="N79" s="155">
        <f>'5.  2015-2020 LRAM'!AI1124</f>
        <v>0</v>
      </c>
      <c r="O79" s="155">
        <f>'5.  2015-2020 LRAM'!AJ1124</f>
        <v>0</v>
      </c>
      <c r="P79" s="155">
        <f>'5.  2015-2020 LRAM'!AK1124</f>
        <v>0</v>
      </c>
      <c r="Q79" s="155">
        <f>'5.  2015-2020 LRAM'!AL1124</f>
        <v>0</v>
      </c>
      <c r="R79" s="156">
        <f>SUM(D79:Q79)</f>
        <v>0</v>
      </c>
      <c r="U79" s="151"/>
      <c r="V79" s="152"/>
    </row>
    <row r="80" spans="2:22" s="162" customFormat="1" ht="15.75" customHeight="1">
      <c r="B80" s="153" t="s">
        <v>233</v>
      </c>
      <c r="C80" s="154"/>
      <c r="D80" s="155">
        <f>-'5.  2015-2020 LRAM'!Y1125</f>
        <v>0</v>
      </c>
      <c r="E80" s="155">
        <f>-'5.  2015-2020 LRAM'!Z1125</f>
        <v>0</v>
      </c>
      <c r="F80" s="155">
        <f>-'5.  2015-2020 LRAM'!AA1125</f>
        <v>0</v>
      </c>
      <c r="G80" s="155">
        <f>-'5.  2015-2020 LRAM'!AB1125</f>
        <v>0</v>
      </c>
      <c r="H80" s="155">
        <f>-'5.  2015-2020 LRAM'!AC1125</f>
        <v>0</v>
      </c>
      <c r="I80" s="155">
        <f>-'5.  2015-2020 LRAM'!AD1125</f>
        <v>0</v>
      </c>
      <c r="J80" s="155">
        <f>-'5.  2015-2020 LRAM'!AE1125</f>
        <v>0</v>
      </c>
      <c r="K80" s="155">
        <f>-'5.  2015-2020 LRAM'!AF1125</f>
        <v>0</v>
      </c>
      <c r="L80" s="155">
        <f>-'5.  2015-2020 LRAM'!AG1125</f>
        <v>0</v>
      </c>
      <c r="M80" s="155">
        <f>-'5.  2015-2020 LRAM'!AH1125</f>
        <v>0</v>
      </c>
      <c r="N80" s="155">
        <f>-'5.  2015-2020 LRAM'!AI1125</f>
        <v>0</v>
      </c>
      <c r="O80" s="155">
        <f>-'5.  2015-2020 LRAM'!AJ1125</f>
        <v>0</v>
      </c>
      <c r="P80" s="155">
        <f>-'5.  2015-2020 LRAM'!AK1125</f>
        <v>0</v>
      </c>
      <c r="Q80" s="155">
        <f>-'5.  2015-2020 LRAM'!AL1125</f>
        <v>0</v>
      </c>
      <c r="R80" s="156">
        <f>SUM(D80:Q80)</f>
        <v>0</v>
      </c>
      <c r="S80" s="157"/>
      <c r="U80" s="151"/>
      <c r="V80" s="152"/>
    </row>
    <row r="81" spans="2:22" s="135" customFormat="1" ht="15.75" customHeight="1">
      <c r="B81" s="623" t="s">
        <v>67</v>
      </c>
      <c r="C81" s="619"/>
      <c r="D81" s="159"/>
      <c r="E81" s="159"/>
      <c r="F81" s="159"/>
      <c r="G81" s="159"/>
      <c r="H81" s="159"/>
      <c r="I81" s="159"/>
      <c r="J81" s="159"/>
      <c r="K81" s="160"/>
      <c r="L81" s="160"/>
      <c r="M81" s="160"/>
      <c r="N81" s="160"/>
      <c r="O81" s="160"/>
      <c r="P81" s="160"/>
      <c r="Q81" s="160"/>
      <c r="R81" s="161"/>
      <c r="U81" s="158"/>
      <c r="V81" s="152"/>
    </row>
    <row r="82" spans="2:22" s="17" customFormat="1" ht="20.25" customHeight="1">
      <c r="B82" s="620" t="s">
        <v>43</v>
      </c>
      <c r="C82" s="619"/>
      <c r="D82" s="677">
        <f>'6.  Carrying Charges'!I102</f>
        <v>-121.40494152567916</v>
      </c>
      <c r="E82" s="677">
        <f>'6.  Carrying Charges'!J102</f>
        <v>-33.164539912822903</v>
      </c>
      <c r="F82" s="677">
        <f>'6.  Carrying Charges'!K102</f>
        <v>-41.571929321916663</v>
      </c>
      <c r="G82" s="677">
        <f>'6.  Carrying Charges'!L102</f>
        <v>-35.054476363375002</v>
      </c>
      <c r="H82" s="677">
        <f>'6.  Carrying Charges'!M102</f>
        <v>-2.106159277572917</v>
      </c>
      <c r="I82" s="677">
        <f>'6.  Carrying Charges'!N102</f>
        <v>-0.41737314295416678</v>
      </c>
      <c r="J82" s="677">
        <f>'6.  Carrying Charges'!O102</f>
        <v>243.5319444328459</v>
      </c>
      <c r="K82" s="677">
        <f>'6.  Carrying Charges'!P102</f>
        <v>0</v>
      </c>
      <c r="L82" s="677">
        <f>'6.  Carrying Charges'!Q102</f>
        <v>0</v>
      </c>
      <c r="M82" s="677">
        <f>'6.  Carrying Charges'!R102</f>
        <v>0</v>
      </c>
      <c r="N82" s="677">
        <f>'6.  Carrying Charges'!S102</f>
        <v>0</v>
      </c>
      <c r="O82" s="677">
        <f>'6.  Carrying Charges'!T102</f>
        <v>0</v>
      </c>
      <c r="P82" s="677">
        <f>'6.  Carrying Charges'!U102</f>
        <v>0</v>
      </c>
      <c r="Q82" s="677">
        <f>'6.  Carrying Charges'!V102</f>
        <v>0</v>
      </c>
      <c r="R82" s="678">
        <f>SUM(D82:Q82)</f>
        <v>9.8125248885250755</v>
      </c>
      <c r="U82" s="151"/>
      <c r="V82" s="152"/>
    </row>
    <row r="83" spans="2:22" s="162" customFormat="1" ht="21.75" customHeight="1">
      <c r="B83" s="621" t="s">
        <v>241</v>
      </c>
      <c r="C83" s="622"/>
      <c r="D83" s="751">
        <f>SUM(D64:D71)+D82</f>
        <v>-8637.8329655256803</v>
      </c>
      <c r="E83" s="751">
        <f t="shared" ref="E83:I83" si="2">SUM(E64:E71)+E82</f>
        <v>382.55192508717846</v>
      </c>
      <c r="F83" s="751">
        <f t="shared" si="2"/>
        <v>-2785.3477533219161</v>
      </c>
      <c r="G83" s="751">
        <f t="shared" si="2"/>
        <v>-3362.395864363375</v>
      </c>
      <c r="H83" s="751">
        <f t="shared" si="2"/>
        <v>-201.66721627757295</v>
      </c>
      <c r="I83" s="751">
        <f t="shared" si="2"/>
        <v>-40.03403414295417</v>
      </c>
      <c r="J83" s="751">
        <f>SUM(J64:J71)+J82</f>
        <v>24311.495135432848</v>
      </c>
      <c r="K83" s="621">
        <f t="shared" ref="K83:Q83" si="3">SUM(K52:K69)+K82</f>
        <v>0</v>
      </c>
      <c r="L83" s="621">
        <f t="shared" si="3"/>
        <v>0</v>
      </c>
      <c r="M83" s="621">
        <f t="shared" si="3"/>
        <v>0</v>
      </c>
      <c r="N83" s="621">
        <f t="shared" si="3"/>
        <v>0</v>
      </c>
      <c r="O83" s="621">
        <f t="shared" si="3"/>
        <v>0</v>
      </c>
      <c r="P83" s="621">
        <f t="shared" si="3"/>
        <v>0</v>
      </c>
      <c r="Q83" s="621">
        <f t="shared" si="3"/>
        <v>0</v>
      </c>
      <c r="R83" s="621">
        <f>SUM(R64:R71)+R82</f>
        <v>9666.7692268885257</v>
      </c>
      <c r="U83" s="151"/>
      <c r="V83" s="152"/>
    </row>
    <row r="84" spans="2:22" ht="20.25" customHeight="1">
      <c r="B84" s="451" t="s">
        <v>537</v>
      </c>
      <c r="C84" s="600"/>
      <c r="D84" s="599"/>
      <c r="E84" s="599"/>
      <c r="F84" s="599"/>
      <c r="G84" s="599"/>
      <c r="H84" s="599"/>
      <c r="I84" s="599"/>
      <c r="J84" s="599"/>
      <c r="K84" s="599"/>
      <c r="L84" s="599"/>
      <c r="M84" s="599"/>
      <c r="N84" s="599"/>
      <c r="O84" s="599"/>
      <c r="P84" s="599"/>
      <c r="Q84" s="599"/>
      <c r="R84" s="599"/>
      <c r="V84" s="13"/>
    </row>
    <row r="85" spans="2:22" ht="20.25" customHeight="1">
      <c r="B85" s="618"/>
      <c r="C85" s="68"/>
      <c r="E85" s="9"/>
      <c r="V85" s="13"/>
    </row>
    <row r="86" spans="2:22" ht="14.4">
      <c r="E86" s="9"/>
    </row>
    <row r="87" spans="2:22" ht="21" hidden="1" customHeight="1">
      <c r="B87" s="117" t="s">
        <v>538</v>
      </c>
      <c r="F87" s="587"/>
    </row>
    <row r="88" spans="2:22" s="547" customFormat="1" ht="27.75" hidden="1" customHeight="1">
      <c r="B88" s="568" t="s">
        <v>558</v>
      </c>
      <c r="C88" s="564"/>
      <c r="D88" s="564"/>
      <c r="E88" s="571"/>
      <c r="F88" s="564"/>
      <c r="G88" s="564"/>
      <c r="H88" s="564"/>
      <c r="I88" s="564"/>
      <c r="J88" s="564"/>
      <c r="T88" s="548"/>
      <c r="U88" s="548"/>
    </row>
    <row r="89" spans="2:22" ht="11.25" hidden="1" customHeight="1">
      <c r="B89" s="110"/>
    </row>
    <row r="90" spans="2:22" s="560" customFormat="1" ht="25.5" hidden="1" customHeight="1">
      <c r="B90" s="562"/>
      <c r="C90" s="558">
        <v>2011</v>
      </c>
      <c r="D90" s="558">
        <v>2012</v>
      </c>
      <c r="E90" s="558">
        <v>2013</v>
      </c>
      <c r="F90" s="558">
        <v>2014</v>
      </c>
      <c r="G90" s="558">
        <v>2015</v>
      </c>
      <c r="H90" s="558">
        <v>2016</v>
      </c>
      <c r="I90" s="558">
        <v>2017</v>
      </c>
      <c r="J90" s="558">
        <v>2018</v>
      </c>
      <c r="K90" s="558">
        <v>2019</v>
      </c>
      <c r="L90" s="558">
        <v>2020</v>
      </c>
      <c r="M90" s="559" t="s">
        <v>26</v>
      </c>
      <c r="T90" s="561"/>
      <c r="U90" s="561"/>
    </row>
    <row r="91" spans="2:22" s="92" customFormat="1" ht="23.25" hidden="1" customHeight="1">
      <c r="B91" s="197">
        <v>2011</v>
      </c>
      <c r="C91" s="553">
        <f>'4.  2011-2014 LRAM'!AM131</f>
        <v>0</v>
      </c>
      <c r="D91" s="554">
        <f>SUM('4.  2011-2014 LRAM'!Y259:AL259)</f>
        <v>0</v>
      </c>
      <c r="E91" s="554">
        <f>SUM('4.  2011-2014 LRAM'!Y388:AL388)</f>
        <v>0</v>
      </c>
      <c r="F91" s="555">
        <f>SUM('4.  2011-2014 LRAM'!Y517:AL517)</f>
        <v>0</v>
      </c>
      <c r="G91" s="555">
        <f>SUM('5.  2015-2020 LRAM'!Y199:AL199)</f>
        <v>0</v>
      </c>
      <c r="H91" s="554">
        <f>SUM('5.  2015-2020 LRAM'!Y382:AL382)</f>
        <v>0</v>
      </c>
      <c r="I91" s="555">
        <f>SUM('5.  2015-2020 LRAM'!Y565:AL565)</f>
        <v>0</v>
      </c>
      <c r="J91" s="554">
        <f>SUM('5.  2015-2020 LRAM'!Y748:AL748)</f>
        <v>0</v>
      </c>
      <c r="K91" s="554">
        <f>SUM('5.  2015-2020 LRAM'!Y931:AL931)</f>
        <v>0</v>
      </c>
      <c r="L91" s="554">
        <f>SUM('5.  2015-2020 LRAM'!Y1114:AL1114)</f>
        <v>0</v>
      </c>
      <c r="M91" s="554">
        <f>SUM(C91:L91)</f>
        <v>0</v>
      </c>
      <c r="T91" s="196"/>
      <c r="U91" s="196"/>
    </row>
    <row r="92" spans="2:22" s="92" customFormat="1" ht="23.25" hidden="1" customHeight="1">
      <c r="B92" s="197">
        <v>2012</v>
      </c>
      <c r="C92" s="556"/>
      <c r="D92" s="555">
        <f>SUM('4.  2011-2014 LRAM'!Y260:AL260)</f>
        <v>0</v>
      </c>
      <c r="E92" s="554">
        <f>SUM('4.  2011-2014 LRAM'!Y389:AL389)</f>
        <v>0</v>
      </c>
      <c r="F92" s="555">
        <f>SUM('4.  2011-2014 LRAM'!Y518:AL518)</f>
        <v>0</v>
      </c>
      <c r="G92" s="555">
        <f>SUM('5.  2015-2020 LRAM'!Y200:AL200)</f>
        <v>0</v>
      </c>
      <c r="H92" s="554">
        <f>SUM('5.  2015-2020 LRAM'!Y383:AL383)</f>
        <v>0</v>
      </c>
      <c r="I92" s="555">
        <f>SUM('5.  2015-2020 LRAM'!Y566:AL566)</f>
        <v>0</v>
      </c>
      <c r="J92" s="554">
        <f>SUM('5.  2015-2020 LRAM'!Y749:AL749)</f>
        <v>0</v>
      </c>
      <c r="K92" s="554">
        <f>SUM('5.  2015-2020 LRAM'!Y932:AL932)</f>
        <v>0</v>
      </c>
      <c r="L92" s="554">
        <f>SUM('5.  2015-2020 LRAM'!Y1115:AL1115)</f>
        <v>0</v>
      </c>
      <c r="M92" s="554">
        <f>SUM(D92:L92)</f>
        <v>0</v>
      </c>
      <c r="T92" s="196"/>
      <c r="U92" s="196"/>
    </row>
    <row r="93" spans="2:22" s="92" customFormat="1" ht="23.25" hidden="1" customHeight="1">
      <c r="B93" s="197">
        <v>2013</v>
      </c>
      <c r="C93" s="557"/>
      <c r="D93" s="557"/>
      <c r="E93" s="555">
        <f>SUM('4.  2011-2014 LRAM'!Y390:AL390)</f>
        <v>0</v>
      </c>
      <c r="F93" s="555">
        <f>SUM('4.  2011-2014 LRAM'!Y519:AL519)</f>
        <v>0</v>
      </c>
      <c r="G93" s="555">
        <f>SUM('5.  2015-2020 LRAM'!Y201:AL201)</f>
        <v>0</v>
      </c>
      <c r="H93" s="554">
        <f>SUM('5.  2015-2020 LRAM'!Y384:AL384)</f>
        <v>0</v>
      </c>
      <c r="I93" s="555">
        <f>SUM('5.  2015-2020 LRAM'!Y567:AL567)</f>
        <v>0</v>
      </c>
      <c r="J93" s="554">
        <f>SUM('5.  2015-2020 LRAM'!Y750:AL750)</f>
        <v>0</v>
      </c>
      <c r="K93" s="554">
        <f>SUM('5.  2015-2020 LRAM'!Y933:AL933)</f>
        <v>0</v>
      </c>
      <c r="L93" s="554">
        <f>SUM('5.  2015-2020 LRAM'!Y1116:AL1116)</f>
        <v>0</v>
      </c>
      <c r="M93" s="554">
        <f>SUM(C93:L93)</f>
        <v>0</v>
      </c>
      <c r="T93" s="196"/>
      <c r="U93" s="196"/>
    </row>
    <row r="94" spans="2:22" s="92" customFormat="1" ht="23.25" hidden="1" customHeight="1">
      <c r="B94" s="197">
        <v>2014</v>
      </c>
      <c r="C94" s="557"/>
      <c r="D94" s="557"/>
      <c r="E94" s="557"/>
      <c r="F94" s="555">
        <f>SUM('4.  2011-2014 LRAM'!Y520:AL520)</f>
        <v>0</v>
      </c>
      <c r="G94" s="555">
        <f>SUM('5.  2015-2020 LRAM'!Y202:AL202)</f>
        <v>0</v>
      </c>
      <c r="H94" s="554">
        <f>SUM('5.  2015-2020 LRAM'!Y385:AL385)</f>
        <v>0</v>
      </c>
      <c r="I94" s="555">
        <f>SUM('5.  2015-2020 LRAM'!Y568:AL568)</f>
        <v>0</v>
      </c>
      <c r="J94" s="554">
        <f>SUM('5.  2015-2020 LRAM'!Y751:AL751)</f>
        <v>0</v>
      </c>
      <c r="K94" s="554">
        <f>SUM('5.  2015-2020 LRAM'!Y934:AL934)</f>
        <v>0</v>
      </c>
      <c r="L94" s="554">
        <f>SUM('5.  2015-2020 LRAM'!Y1117:AL1117)</f>
        <v>0</v>
      </c>
      <c r="M94" s="554">
        <f>SUM(F94:L94)</f>
        <v>0</v>
      </c>
      <c r="T94" s="196"/>
      <c r="U94" s="196"/>
    </row>
    <row r="95" spans="2:22" s="92" customFormat="1" ht="23.25" hidden="1" customHeight="1">
      <c r="B95" s="197">
        <v>2015</v>
      </c>
      <c r="C95" s="557"/>
      <c r="D95" s="557"/>
      <c r="E95" s="557"/>
      <c r="F95" s="557"/>
      <c r="G95" s="555">
        <f>SUM('5.  2015-2020 LRAM'!Y203:AL203)</f>
        <v>30721.487180000004</v>
      </c>
      <c r="H95" s="554">
        <f>SUM('5.  2015-2020 LRAM'!Y386:AL386)</f>
        <v>16526.102063999999</v>
      </c>
      <c r="I95" s="555">
        <f>SUM('5.  2015-2020 LRAM'!Y569:AL569)</f>
        <v>15479.091016</v>
      </c>
      <c r="J95" s="554">
        <f>SUM('5.  2015-2020 LRAM'!Y752:AL752)</f>
        <v>0</v>
      </c>
      <c r="K95" s="554">
        <f>SUM('5.  2015-2020 LRAM'!Y935:AL935)</f>
        <v>0</v>
      </c>
      <c r="L95" s="554">
        <f>SUM('5.  2015-2020 LRAM'!Y1118:AL1118)</f>
        <v>0</v>
      </c>
      <c r="M95" s="554">
        <f>SUM(G95:L95)</f>
        <v>62726.680260000001</v>
      </c>
      <c r="T95" s="196"/>
      <c r="U95" s="196"/>
    </row>
    <row r="96" spans="2:22" s="92" customFormat="1" ht="23.25" hidden="1" customHeight="1">
      <c r="B96" s="197">
        <v>2016</v>
      </c>
      <c r="C96" s="557"/>
      <c r="D96" s="557"/>
      <c r="E96" s="557"/>
      <c r="F96" s="557"/>
      <c r="G96" s="557"/>
      <c r="H96" s="554">
        <f>SUM('5.  2015-2020 LRAM'!Y387:AL387)</f>
        <v>0</v>
      </c>
      <c r="I96" s="555">
        <f>SUM('5.  2015-2020 LRAM'!Y570:AL570)</f>
        <v>0</v>
      </c>
      <c r="J96" s="554">
        <f>SUM('5.  2015-2020 LRAM'!Y753:AL753)</f>
        <v>0</v>
      </c>
      <c r="K96" s="554">
        <f>SUM('5.  2015-2020 LRAM'!Y936:AL936)</f>
        <v>0</v>
      </c>
      <c r="L96" s="554">
        <f>SUM('5.  2015-2020 LRAM'!Y1119:AL1119)</f>
        <v>0</v>
      </c>
      <c r="M96" s="554">
        <f>SUM(H96:L96)</f>
        <v>0</v>
      </c>
      <c r="T96" s="196"/>
      <c r="U96" s="196"/>
    </row>
    <row r="97" spans="2:21" s="92" customFormat="1" ht="23.25" hidden="1" customHeight="1">
      <c r="B97" s="197">
        <v>2017</v>
      </c>
      <c r="C97" s="557"/>
      <c r="D97" s="557"/>
      <c r="E97" s="557"/>
      <c r="F97" s="557"/>
      <c r="G97" s="557"/>
      <c r="H97" s="557"/>
      <c r="I97" s="554">
        <f>SUM('5.  2015-2020 LRAM'!Y571:AL571)</f>
        <v>0</v>
      </c>
      <c r="J97" s="554">
        <f>SUM('5.  2015-2020 LRAM'!Y754:AL754)</f>
        <v>0</v>
      </c>
      <c r="K97" s="554">
        <f>SUM('5.  2015-2020 LRAM'!Y937:AL937)</f>
        <v>0</v>
      </c>
      <c r="L97" s="554">
        <f>SUM('5.  2015-2020 LRAM'!Y1120:AL1120)</f>
        <v>0</v>
      </c>
      <c r="M97" s="554">
        <f>SUM(I97:L97)</f>
        <v>0</v>
      </c>
      <c r="T97" s="196"/>
      <c r="U97" s="196"/>
    </row>
    <row r="98" spans="2:21" s="92" customFormat="1" ht="23.25" hidden="1" customHeight="1">
      <c r="B98" s="197">
        <v>2018</v>
      </c>
      <c r="C98" s="557"/>
      <c r="D98" s="557"/>
      <c r="E98" s="557"/>
      <c r="F98" s="557"/>
      <c r="G98" s="557"/>
      <c r="H98" s="557"/>
      <c r="I98" s="557"/>
      <c r="J98" s="554">
        <f>SUM('5.  2015-2020 LRAM'!Y755:AL755)</f>
        <v>0</v>
      </c>
      <c r="K98" s="554">
        <f>SUM('5.  2015-2020 LRAM'!Y938:AL938)</f>
        <v>0</v>
      </c>
      <c r="L98" s="554">
        <f>SUM('5.  2015-2020 LRAM'!Y1121:AL1121)</f>
        <v>0</v>
      </c>
      <c r="M98" s="554">
        <f>SUM(J98:L98)</f>
        <v>0</v>
      </c>
      <c r="T98" s="196"/>
      <c r="U98" s="196"/>
    </row>
    <row r="99" spans="2:21" s="92" customFormat="1" ht="23.25" hidden="1" customHeight="1">
      <c r="B99" s="197">
        <v>2019</v>
      </c>
      <c r="C99" s="557"/>
      <c r="D99" s="557"/>
      <c r="E99" s="557"/>
      <c r="F99" s="557"/>
      <c r="G99" s="557"/>
      <c r="H99" s="557"/>
      <c r="I99" s="557"/>
      <c r="J99" s="557"/>
      <c r="K99" s="554">
        <f>SUM('5.  2015-2020 LRAM'!Y939:AL939)</f>
        <v>0</v>
      </c>
      <c r="L99" s="554">
        <f>SUM('5.  2015-2020 LRAM'!Y1122:AL1122)</f>
        <v>0</v>
      </c>
      <c r="M99" s="554">
        <f>SUM(K99:L99)</f>
        <v>0</v>
      </c>
      <c r="T99" s="196"/>
      <c r="U99" s="196"/>
    </row>
    <row r="100" spans="2:21" s="92" customFormat="1" ht="23.25" hidden="1" customHeight="1">
      <c r="B100" s="197">
        <v>2020</v>
      </c>
      <c r="C100" s="557"/>
      <c r="D100" s="557"/>
      <c r="E100" s="557"/>
      <c r="F100" s="557"/>
      <c r="G100" s="557"/>
      <c r="H100" s="557"/>
      <c r="I100" s="557"/>
      <c r="J100" s="557"/>
      <c r="K100" s="557"/>
      <c r="L100" s="556">
        <f>SUM('5.  2015-2020 LRAM'!Y1123:AL1123)</f>
        <v>0</v>
      </c>
      <c r="M100" s="556">
        <f>L100</f>
        <v>0</v>
      </c>
      <c r="T100" s="196"/>
      <c r="U100" s="196"/>
    </row>
    <row r="101" spans="2:21" s="195" customFormat="1" ht="24" hidden="1" customHeight="1">
      <c r="B101" s="569" t="s">
        <v>520</v>
      </c>
      <c r="C101" s="553">
        <f>C91</f>
        <v>0</v>
      </c>
      <c r="D101" s="554">
        <f>D91+D92</f>
        <v>0</v>
      </c>
      <c r="E101" s="554">
        <f>E91+E92+E93</f>
        <v>0</v>
      </c>
      <c r="F101" s="554">
        <f>F91+F92+F93+F94</f>
        <v>0</v>
      </c>
      <c r="G101" s="554">
        <f>G91+G92+G93+G94+G95</f>
        <v>30721.487180000004</v>
      </c>
      <c r="H101" s="554">
        <f>H91+H92+H93+H94+H95+H96</f>
        <v>16526.102063999999</v>
      </c>
      <c r="I101" s="554">
        <f>I91+I92+I93+I94+I95+I96+I97</f>
        <v>15479.091016</v>
      </c>
      <c r="J101" s="554">
        <f>J91+J92+J93+J94+J95+J96+J97+J98</f>
        <v>0</v>
      </c>
      <c r="K101" s="554">
        <f>K91+K92+K93+K94+K95+K96+K97+K98+K99</f>
        <v>0</v>
      </c>
      <c r="L101" s="554">
        <f>SUM(L91:L100)</f>
        <v>0</v>
      </c>
      <c r="M101" s="554">
        <f>SUM(M91:M100)</f>
        <v>62726.680260000001</v>
      </c>
      <c r="T101" s="198"/>
      <c r="U101" s="198"/>
    </row>
    <row r="102" spans="2:21" s="27" customFormat="1" ht="24.75" hidden="1" customHeight="1">
      <c r="B102" s="570" t="s">
        <v>519</v>
      </c>
      <c r="C102" s="552">
        <f>'4.  2011-2014 LRAM'!AM132</f>
        <v>0</v>
      </c>
      <c r="D102" s="552">
        <f>'4.  2011-2014 LRAM'!AM262</f>
        <v>0</v>
      </c>
      <c r="E102" s="552">
        <f>'4.  2011-2014 LRAM'!AM392</f>
        <v>0</v>
      </c>
      <c r="F102" s="552">
        <f>'4.  2011-2014 LRAM'!AM522</f>
        <v>0</v>
      </c>
      <c r="G102" s="552">
        <f>'5.  2015-2020 LRAM'!AM205</f>
        <v>27185.738263999996</v>
      </c>
      <c r="H102" s="552">
        <f>'5.  2015-2020 LRAM'!AM389</f>
        <v>25883.985294000006</v>
      </c>
      <c r="I102" s="552">
        <f>'5.  2015-2020 LRAM'!AM573</f>
        <v>0</v>
      </c>
      <c r="J102" s="552">
        <f>'5.  2015-2020 LRAM'!AM757</f>
        <v>0</v>
      </c>
      <c r="K102" s="552">
        <f>'5.  2015-2020 LRAM'!AM941</f>
        <v>0</v>
      </c>
      <c r="L102" s="552">
        <f>'5.  2015-2020 LRAM'!AM1125</f>
        <v>0</v>
      </c>
      <c r="M102" s="554">
        <f>SUM(C102:L102)</f>
        <v>53069.723557999998</v>
      </c>
      <c r="T102" s="91"/>
      <c r="U102" s="91"/>
    </row>
    <row r="103" spans="2:21" ht="24.75" hidden="1" customHeight="1">
      <c r="B103" s="570" t="s">
        <v>43</v>
      </c>
      <c r="C103" s="552">
        <f>'6.  Carrying Charges'!W27</f>
        <v>0</v>
      </c>
      <c r="D103" s="552">
        <f>'6.  Carrying Charges'!W42</f>
        <v>0</v>
      </c>
      <c r="E103" s="552">
        <f>'6.  Carrying Charges'!W57</f>
        <v>0</v>
      </c>
      <c r="F103" s="552">
        <f>'6.  Carrying Charges'!W72</f>
        <v>0</v>
      </c>
      <c r="G103" s="552">
        <f>'6.  Carrying Charges'!W87</f>
        <v>18.098614763775029</v>
      </c>
      <c r="H103" s="552">
        <f>'6.  Carrying Charges'!W102</f>
        <v>9.8125248885250649</v>
      </c>
      <c r="I103" s="552">
        <f>'6.  Carrying Charges'!W117</f>
        <v>23.809464640191791</v>
      </c>
      <c r="J103" s="552">
        <f>'6.  Carrying Charges'!W132</f>
        <v>103.47935743169181</v>
      </c>
      <c r="K103" s="552">
        <f>'6.  Carrying Charges'!W147</f>
        <v>103.47935743169181</v>
      </c>
      <c r="L103" s="552">
        <f>'6.  Carrying Charges'!W162</f>
        <v>103.47935743169181</v>
      </c>
      <c r="M103" s="554">
        <f>SUM(C103:L103)</f>
        <v>362.15867658756736</v>
      </c>
    </row>
    <row r="104" spans="2:21" ht="23.25" hidden="1" customHeight="1">
      <c r="B104" s="569" t="s">
        <v>26</v>
      </c>
      <c r="C104" s="552">
        <f>C101-C102+C103</f>
        <v>0</v>
      </c>
      <c r="D104" s="552">
        <f t="shared" ref="D104:J104" si="4">D101-D102+D103</f>
        <v>0</v>
      </c>
      <c r="E104" s="552">
        <f t="shared" si="4"/>
        <v>0</v>
      </c>
      <c r="F104" s="552">
        <f t="shared" si="4"/>
        <v>0</v>
      </c>
      <c r="G104" s="552">
        <f t="shared" si="4"/>
        <v>3553.8475307637827</v>
      </c>
      <c r="H104" s="552">
        <f t="shared" si="4"/>
        <v>-9348.0707051114823</v>
      </c>
      <c r="I104" s="552">
        <f t="shared" si="4"/>
        <v>15502.900480640192</v>
      </c>
      <c r="J104" s="552">
        <f t="shared" si="4"/>
        <v>103.47935743169181</v>
      </c>
      <c r="K104" s="552">
        <f>K101-K102+K103</f>
        <v>103.47935743169181</v>
      </c>
      <c r="L104" s="552">
        <f>L101-L102+L103</f>
        <v>103.47935743169181</v>
      </c>
      <c r="M104" s="552">
        <f>M101-M102+M103</f>
        <v>10019.11537858757</v>
      </c>
    </row>
    <row r="105" spans="2:21" ht="15.75" hidden="1" customHeight="1"/>
    <row r="106" spans="2:21">
      <c r="B106" s="587" t="s">
        <v>527</v>
      </c>
    </row>
  </sheetData>
  <mergeCells count="6">
    <mergeCell ref="B24:G24"/>
    <mergeCell ref="B26:C26"/>
    <mergeCell ref="B46:L46"/>
    <mergeCell ref="B47:L47"/>
    <mergeCell ref="B48:L48"/>
    <mergeCell ref="B41:C41"/>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51</xdr:row>
                    <xdr:rowOff>22860</xdr:rowOff>
                  </from>
                  <to>
                    <xdr:col>2</xdr:col>
                    <xdr:colOff>1394460</xdr:colOff>
                    <xdr:row>52</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54</xdr:row>
                    <xdr:rowOff>22860</xdr:rowOff>
                  </from>
                  <to>
                    <xdr:col>2</xdr:col>
                    <xdr:colOff>1394460</xdr:colOff>
                    <xdr:row>55</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57</xdr:row>
                    <xdr:rowOff>22860</xdr:rowOff>
                  </from>
                  <to>
                    <xdr:col>2</xdr:col>
                    <xdr:colOff>1394460</xdr:colOff>
                    <xdr:row>58</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60</xdr:row>
                    <xdr:rowOff>22860</xdr:rowOff>
                  </from>
                  <to>
                    <xdr:col>2</xdr:col>
                    <xdr:colOff>1394460</xdr:colOff>
                    <xdr:row>61</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63</xdr:row>
                    <xdr:rowOff>22860</xdr:rowOff>
                  </from>
                  <to>
                    <xdr:col>2</xdr:col>
                    <xdr:colOff>1394460</xdr:colOff>
                    <xdr:row>64</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zoomScale="85" zoomScaleNormal="85" workbookViewId="0">
      <selection activeCell="D36" sqref="D36"/>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5" t="s">
        <v>172</v>
      </c>
      <c r="C14" s="125" t="s">
        <v>176</v>
      </c>
    </row>
    <row r="15" spans="2:3" ht="26.25" customHeight="1" thickBot="1">
      <c r="C15" s="127" t="s">
        <v>408</v>
      </c>
    </row>
    <row r="16" spans="2:3" ht="27" customHeight="1" thickBot="1">
      <c r="C16" s="567" t="s">
        <v>552</v>
      </c>
    </row>
    <row r="19" spans="2:8" ht="15.6">
      <c r="B19" s="535" t="s">
        <v>621</v>
      </c>
    </row>
    <row r="20" spans="2:8" ht="13.5" customHeight="1"/>
    <row r="21" spans="2:8" ht="57.75" customHeight="1">
      <c r="B21" s="777" t="s">
        <v>638</v>
      </c>
      <c r="C21" s="777"/>
      <c r="D21" s="777"/>
      <c r="E21" s="777"/>
      <c r="F21" s="777"/>
      <c r="G21" s="777"/>
      <c r="H21" s="777"/>
    </row>
    <row r="23" spans="2:8" s="607" customFormat="1" ht="15.6">
      <c r="B23" s="617" t="s">
        <v>547</v>
      </c>
      <c r="C23" s="617" t="s">
        <v>562</v>
      </c>
      <c r="D23" s="617" t="s">
        <v>546</v>
      </c>
      <c r="E23" s="784" t="s">
        <v>34</v>
      </c>
      <c r="F23" s="785"/>
      <c r="G23" s="784" t="s">
        <v>545</v>
      </c>
      <c r="H23" s="785"/>
    </row>
    <row r="24" spans="2:8">
      <c r="B24" s="606">
        <v>1</v>
      </c>
      <c r="C24" s="642"/>
      <c r="D24" s="605"/>
      <c r="E24" s="782"/>
      <c r="F24" s="783"/>
      <c r="G24" s="786"/>
      <c r="H24" s="787"/>
    </row>
    <row r="25" spans="2:8">
      <c r="B25" s="606">
        <v>2</v>
      </c>
      <c r="C25" s="642"/>
      <c r="D25" s="605"/>
      <c r="E25" s="782"/>
      <c r="F25" s="783"/>
      <c r="G25" s="786"/>
      <c r="H25" s="787"/>
    </row>
    <row r="26" spans="2:8">
      <c r="B26" s="606">
        <v>3</v>
      </c>
      <c r="C26" s="642"/>
      <c r="D26" s="605"/>
      <c r="E26" s="782"/>
      <c r="F26" s="783"/>
      <c r="G26" s="786"/>
      <c r="H26" s="787"/>
    </row>
    <row r="27" spans="2:8">
      <c r="B27" s="606">
        <v>4</v>
      </c>
      <c r="C27" s="642"/>
      <c r="D27" s="605"/>
      <c r="E27" s="782"/>
      <c r="F27" s="783"/>
      <c r="G27" s="786"/>
      <c r="H27" s="787"/>
    </row>
    <row r="28" spans="2:8">
      <c r="B28" s="606">
        <v>5</v>
      </c>
      <c r="C28" s="642"/>
      <c r="D28" s="605"/>
      <c r="E28" s="782"/>
      <c r="F28" s="783"/>
      <c r="G28" s="786"/>
      <c r="H28" s="787"/>
    </row>
    <row r="29" spans="2:8">
      <c r="B29" s="606">
        <v>6</v>
      </c>
      <c r="C29" s="642"/>
      <c r="D29" s="605"/>
      <c r="E29" s="782"/>
      <c r="F29" s="783"/>
      <c r="G29" s="786"/>
      <c r="H29" s="787"/>
    </row>
    <row r="30" spans="2:8">
      <c r="B30" s="606">
        <v>7</v>
      </c>
      <c r="C30" s="642"/>
      <c r="D30" s="605"/>
      <c r="E30" s="782"/>
      <c r="F30" s="783"/>
      <c r="G30" s="786"/>
      <c r="H30" s="787"/>
    </row>
    <row r="31" spans="2:8">
      <c r="B31" s="606">
        <v>8</v>
      </c>
      <c r="C31" s="642"/>
      <c r="D31" s="605"/>
      <c r="E31" s="782"/>
      <c r="F31" s="783"/>
      <c r="G31" s="786"/>
      <c r="H31" s="787"/>
    </row>
    <row r="32" spans="2:8">
      <c r="B32" s="606">
        <v>9</v>
      </c>
      <c r="C32" s="642"/>
      <c r="D32" s="605"/>
      <c r="E32" s="782"/>
      <c r="F32" s="783"/>
      <c r="G32" s="786"/>
      <c r="H32" s="787"/>
    </row>
    <row r="33" spans="2:8">
      <c r="B33" s="606">
        <v>10</v>
      </c>
      <c r="C33" s="642"/>
      <c r="D33" s="605"/>
      <c r="E33" s="782"/>
      <c r="F33" s="783"/>
      <c r="G33" s="786"/>
      <c r="H33" s="787"/>
    </row>
    <row r="34" spans="2:8">
      <c r="B34" s="606" t="s">
        <v>481</v>
      </c>
      <c r="C34" s="642"/>
      <c r="D34" s="605"/>
      <c r="E34" s="782"/>
      <c r="F34" s="783"/>
      <c r="G34" s="786"/>
      <c r="H34" s="787"/>
    </row>
    <row r="36" spans="2:8" ht="30.75" customHeight="1">
      <c r="B36" s="535" t="s">
        <v>616</v>
      </c>
    </row>
    <row r="37" spans="2:8" ht="23.25" customHeight="1">
      <c r="B37" s="566" t="s">
        <v>622</v>
      </c>
      <c r="C37" s="603"/>
      <c r="D37" s="603"/>
      <c r="E37" s="603"/>
      <c r="F37" s="603"/>
      <c r="G37" s="603"/>
      <c r="H37" s="603"/>
    </row>
    <row r="39" spans="2:8" s="92" customFormat="1" ht="15.6">
      <c r="B39" s="617" t="s">
        <v>547</v>
      </c>
      <c r="C39" s="617" t="s">
        <v>562</v>
      </c>
      <c r="D39" s="617" t="s">
        <v>546</v>
      </c>
      <c r="E39" s="784" t="s">
        <v>34</v>
      </c>
      <c r="F39" s="785"/>
      <c r="G39" s="784" t="s">
        <v>545</v>
      </c>
      <c r="H39" s="785"/>
    </row>
    <row r="40" spans="2:8">
      <c r="B40" s="606">
        <v>1</v>
      </c>
      <c r="C40" s="642"/>
      <c r="D40" s="605"/>
      <c r="E40" s="782"/>
      <c r="F40" s="783"/>
      <c r="G40" s="786"/>
      <c r="H40" s="787"/>
    </row>
    <row r="41" spans="2:8">
      <c r="B41" s="606">
        <v>2</v>
      </c>
      <c r="C41" s="642"/>
      <c r="D41" s="605"/>
      <c r="E41" s="782"/>
      <c r="F41" s="783"/>
      <c r="G41" s="786"/>
      <c r="H41" s="787"/>
    </row>
    <row r="42" spans="2:8">
      <c r="B42" s="606">
        <v>3</v>
      </c>
      <c r="C42" s="642"/>
      <c r="D42" s="605"/>
      <c r="E42" s="782"/>
      <c r="F42" s="783"/>
      <c r="G42" s="786"/>
      <c r="H42" s="787"/>
    </row>
    <row r="43" spans="2:8">
      <c r="B43" s="606">
        <v>4</v>
      </c>
      <c r="C43" s="642"/>
      <c r="D43" s="605"/>
      <c r="E43" s="782"/>
      <c r="F43" s="783"/>
      <c r="G43" s="786"/>
      <c r="H43" s="787"/>
    </row>
    <row r="44" spans="2:8">
      <c r="B44" s="606">
        <v>5</v>
      </c>
      <c r="C44" s="642"/>
      <c r="D44" s="605"/>
      <c r="E44" s="782"/>
      <c r="F44" s="783"/>
      <c r="G44" s="786"/>
      <c r="H44" s="787"/>
    </row>
    <row r="45" spans="2:8">
      <c r="B45" s="606">
        <v>6</v>
      </c>
      <c r="C45" s="642"/>
      <c r="D45" s="605"/>
      <c r="E45" s="782"/>
      <c r="F45" s="783"/>
      <c r="G45" s="786"/>
      <c r="H45" s="787"/>
    </row>
    <row r="46" spans="2:8">
      <c r="B46" s="606">
        <v>7</v>
      </c>
      <c r="C46" s="642"/>
      <c r="D46" s="605"/>
      <c r="E46" s="782"/>
      <c r="F46" s="783"/>
      <c r="G46" s="786"/>
      <c r="H46" s="787"/>
    </row>
    <row r="47" spans="2:8">
      <c r="B47" s="606">
        <v>8</v>
      </c>
      <c r="C47" s="642"/>
      <c r="D47" s="605"/>
      <c r="E47" s="782"/>
      <c r="F47" s="783"/>
      <c r="G47" s="786"/>
      <c r="H47" s="787"/>
    </row>
    <row r="48" spans="2:8">
      <c r="B48" s="606">
        <v>9</v>
      </c>
      <c r="C48" s="642"/>
      <c r="D48" s="605"/>
      <c r="E48" s="782"/>
      <c r="F48" s="783"/>
      <c r="G48" s="786"/>
      <c r="H48" s="787"/>
    </row>
    <row r="49" spans="2:8">
      <c r="B49" s="606">
        <v>10</v>
      </c>
      <c r="C49" s="642"/>
      <c r="D49" s="605"/>
      <c r="E49" s="782"/>
      <c r="F49" s="783"/>
      <c r="G49" s="786"/>
      <c r="H49" s="787"/>
    </row>
    <row r="50" spans="2:8">
      <c r="B50" s="606" t="s">
        <v>481</v>
      </c>
      <c r="C50" s="642"/>
      <c r="D50" s="605"/>
      <c r="E50" s="782"/>
      <c r="F50" s="783"/>
      <c r="G50" s="786"/>
      <c r="H50" s="787"/>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opLeftCell="A34" zoomScale="90" zoomScaleNormal="90" workbookViewId="0">
      <selection activeCell="C36" sqref="C36"/>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1"/>
      <c r="K2" s="101"/>
      <c r="L2" s="101"/>
      <c r="M2" s="101"/>
      <c r="N2" s="101"/>
      <c r="O2" s="101"/>
      <c r="P2" s="101"/>
      <c r="Q2" s="94"/>
    </row>
    <row r="3" spans="2:17" ht="22.5" customHeight="1" thickBot="1">
      <c r="B3" s="50"/>
      <c r="C3" s="29"/>
      <c r="D3" s="17"/>
      <c r="E3" s="164"/>
      <c r="F3" s="17"/>
      <c r="G3" s="17"/>
      <c r="H3" s="69"/>
      <c r="I3" s="164"/>
      <c r="J3" s="164"/>
      <c r="K3" s="164"/>
      <c r="L3" s="164"/>
      <c r="M3" s="164"/>
      <c r="N3" s="164"/>
      <c r="O3" s="164"/>
      <c r="P3" s="164"/>
      <c r="Q3" s="164"/>
    </row>
    <row r="4" spans="2:17" s="2" customFormat="1" ht="27" customHeight="1" thickBot="1">
      <c r="B4" s="272" t="s">
        <v>172</v>
      </c>
      <c r="C4" s="454"/>
      <c r="D4" s="256" t="s">
        <v>176</v>
      </c>
      <c r="E4" s="437"/>
      <c r="F4" s="437"/>
      <c r="G4" s="437"/>
      <c r="H4" s="437"/>
      <c r="I4" s="437"/>
      <c r="J4" s="437"/>
      <c r="K4" s="437"/>
      <c r="L4" s="437"/>
      <c r="M4" s="437"/>
      <c r="N4" s="437"/>
      <c r="O4" s="437"/>
      <c r="P4" s="437"/>
      <c r="Q4" s="455"/>
    </row>
    <row r="5" spans="2:17" s="2" customFormat="1" ht="24" customHeight="1" thickBot="1">
      <c r="B5" s="456"/>
      <c r="C5" s="454"/>
      <c r="D5" s="457" t="s">
        <v>408</v>
      </c>
      <c r="F5" s="437"/>
      <c r="G5" s="437"/>
      <c r="H5" s="437"/>
      <c r="I5" s="437"/>
      <c r="J5" s="437"/>
      <c r="K5" s="437"/>
      <c r="L5" s="437"/>
      <c r="M5" s="437"/>
      <c r="N5" s="437"/>
      <c r="O5" s="437"/>
      <c r="P5" s="437"/>
      <c r="Q5" s="455"/>
    </row>
    <row r="6" spans="2:17" s="2" customFormat="1" ht="28.5" customHeight="1" thickBot="1">
      <c r="B6" s="456"/>
      <c r="C6" s="454"/>
      <c r="D6" s="260" t="s">
        <v>173</v>
      </c>
      <c r="E6" s="437"/>
      <c r="F6" s="437"/>
      <c r="G6" s="437"/>
      <c r="H6" s="437"/>
      <c r="I6" s="437"/>
      <c r="J6" s="437"/>
      <c r="K6" s="437"/>
      <c r="L6" s="437"/>
      <c r="M6" s="437"/>
      <c r="N6" s="437"/>
      <c r="O6" s="437"/>
      <c r="P6" s="437"/>
      <c r="Q6" s="455"/>
    </row>
    <row r="7" spans="2:17" s="105" customFormat="1" ht="29.25" customHeight="1" thickBot="1">
      <c r="D7" s="567" t="s">
        <v>552</v>
      </c>
      <c r="P7" s="106"/>
      <c r="Q7" s="106"/>
    </row>
    <row r="8" spans="2:17" s="105" customFormat="1" ht="30" customHeight="1">
      <c r="D8" s="572"/>
      <c r="P8" s="106"/>
      <c r="Q8" s="106"/>
    </row>
    <row r="9" spans="2:17" s="2" customFormat="1" ht="24.75" customHeight="1">
      <c r="B9" s="117" t="s">
        <v>413</v>
      </c>
      <c r="C9" s="17"/>
      <c r="D9" s="453">
        <v>2013</v>
      </c>
    </row>
    <row r="10" spans="2:17" s="17" customFormat="1" ht="16.5" customHeight="1"/>
    <row r="11" spans="2:17" s="17" customFormat="1" ht="36.75" customHeight="1">
      <c r="B11" s="788" t="s">
        <v>564</v>
      </c>
      <c r="C11" s="788"/>
      <c r="D11" s="788"/>
      <c r="E11" s="788"/>
      <c r="F11" s="788"/>
      <c r="G11" s="788"/>
      <c r="H11" s="788"/>
      <c r="I11" s="788"/>
      <c r="J11" s="788"/>
      <c r="K11" s="788"/>
      <c r="L11" s="788"/>
      <c r="M11" s="788"/>
      <c r="N11" s="612"/>
      <c r="O11" s="612"/>
      <c r="P11" s="612"/>
      <c r="Q11" s="612"/>
    </row>
    <row r="12" spans="2:17" s="2" customFormat="1" ht="15.75" customHeight="1">
      <c r="D12" s="20"/>
    </row>
    <row r="13" spans="2:17" s="17" customFormat="1" ht="48" customHeight="1">
      <c r="C13" s="242" t="str">
        <f>'1.  LRAMVA Summary'!R50</f>
        <v>Total</v>
      </c>
      <c r="D13" s="242" t="str">
        <f>'1.  LRAMVA Summary'!D50</f>
        <v>Residential</v>
      </c>
      <c r="E13" s="242" t="str">
        <f>'1.  LRAMVA Summary'!E50</f>
        <v>General Service &lt; 50 kW</v>
      </c>
      <c r="F13" s="242" t="str">
        <f>'1.  LRAMVA Summary'!F50</f>
        <v>General Service 50 to 2999 kW</v>
      </c>
      <c r="G13" s="242" t="str">
        <f>'1.  LRAMVA Summary'!G50</f>
        <v>General Service 3000-4999 kW</v>
      </c>
      <c r="H13" s="242" t="str">
        <f>'1.  LRAMVA Summary'!H50</f>
        <v>Unmetered Scattered Load</v>
      </c>
      <c r="I13" s="242" t="str">
        <f>'1.  LRAMVA Summary'!I50</f>
        <v>Sentinel Lighting</v>
      </c>
      <c r="J13" s="242" t="str">
        <f>'1.  LRAMVA Summary'!J50</f>
        <v xml:space="preserve">Street Lighting </v>
      </c>
      <c r="K13" s="242" t="str">
        <f>'1.  LRAMVA Summary'!K50</f>
        <v/>
      </c>
      <c r="L13" s="242" t="str">
        <f>'1.  LRAMVA Summary'!L50</f>
        <v/>
      </c>
      <c r="M13" s="242" t="str">
        <f>'1.  LRAMVA Summary'!M50</f>
        <v/>
      </c>
      <c r="N13" s="242" t="str">
        <f>'1.  LRAMVA Summary'!N50</f>
        <v/>
      </c>
      <c r="O13" s="242" t="str">
        <f>'1.  LRAMVA Summary'!O50</f>
        <v/>
      </c>
      <c r="P13" s="242" t="str">
        <f>'1.  LRAMVA Summary'!P50</f>
        <v/>
      </c>
      <c r="Q13" s="242" t="str">
        <f>'1.  LRAMVA Summary'!Q50</f>
        <v/>
      </c>
    </row>
    <row r="14" spans="2:17" s="2" customFormat="1" ht="15.75" customHeight="1">
      <c r="B14" s="84"/>
      <c r="C14" s="576"/>
      <c r="D14" s="577" t="str">
        <f>'1.  LRAMVA Summary'!D51</f>
        <v>kWh</v>
      </c>
      <c r="E14" s="577" t="str">
        <f>'1.  LRAMVA Summary'!E51</f>
        <v>kWh</v>
      </c>
      <c r="F14" s="577" t="str">
        <f>'1.  LRAMVA Summary'!F51</f>
        <v>kW</v>
      </c>
      <c r="G14" s="577" t="str">
        <f>'1.  LRAMVA Summary'!G51</f>
        <v>kW</v>
      </c>
      <c r="H14" s="577" t="str">
        <f>'1.  LRAMVA Summary'!H51</f>
        <v>kWh</v>
      </c>
      <c r="I14" s="577" t="str">
        <f>'1.  LRAMVA Summary'!I51</f>
        <v>kW</v>
      </c>
      <c r="J14" s="577" t="str">
        <f>'1.  LRAMVA Summary'!J51</f>
        <v>kW</v>
      </c>
      <c r="K14" s="577">
        <f>'1.  LRAMVA Summary'!K51</f>
        <v>0</v>
      </c>
      <c r="L14" s="577">
        <f>'1.  LRAMVA Summary'!L51</f>
        <v>0</v>
      </c>
      <c r="M14" s="577">
        <f>'1.  LRAMVA Summary'!M51</f>
        <v>0</v>
      </c>
      <c r="N14" s="577">
        <f>'1.  LRAMVA Summary'!N51</f>
        <v>0</v>
      </c>
      <c r="O14" s="577">
        <f>'1.  LRAMVA Summary'!O51</f>
        <v>0</v>
      </c>
      <c r="P14" s="577">
        <f>'1.  LRAMVA Summary'!P51</f>
        <v>0</v>
      </c>
      <c r="Q14" s="578">
        <f>'1.  LRAMVA Summary'!Q51</f>
        <v>0</v>
      </c>
    </row>
    <row r="15" spans="2:17" s="454" customFormat="1" ht="15.75" customHeight="1">
      <c r="B15" s="459" t="s">
        <v>27</v>
      </c>
      <c r="C15" s="624">
        <f>SUM(D15:Q15)</f>
        <v>2288799.0000000005</v>
      </c>
      <c r="D15" s="748">
        <v>716874.66</v>
      </c>
      <c r="E15" s="748">
        <v>319363.99</v>
      </c>
      <c r="F15" s="748">
        <v>959424.9</v>
      </c>
      <c r="G15" s="748">
        <v>265405.07</v>
      </c>
      <c r="H15" s="748">
        <v>9457.8700000000008</v>
      </c>
      <c r="I15" s="748">
        <v>586.22</v>
      </c>
      <c r="J15" s="748">
        <v>17686.29</v>
      </c>
      <c r="K15" s="449"/>
      <c r="L15" s="449"/>
      <c r="M15" s="449"/>
      <c r="N15" s="449"/>
      <c r="O15" s="449"/>
      <c r="P15" s="450"/>
      <c r="Q15" s="450"/>
    </row>
    <row r="16" spans="2:17" s="454" customFormat="1" ht="15.75" customHeight="1">
      <c r="B16" s="459" t="s">
        <v>28</v>
      </c>
      <c r="C16" s="624">
        <f>SUM(D16:Q16)</f>
        <v>3103.2799999999997</v>
      </c>
      <c r="D16" s="748"/>
      <c r="E16" s="748"/>
      <c r="F16" s="748">
        <v>2466.6799999999998</v>
      </c>
      <c r="G16" s="748">
        <v>585.48</v>
      </c>
      <c r="H16" s="748"/>
      <c r="I16" s="748">
        <v>1.63</v>
      </c>
      <c r="J16" s="748">
        <v>49.49</v>
      </c>
      <c r="K16" s="450"/>
      <c r="L16" s="450"/>
      <c r="M16" s="450"/>
      <c r="N16" s="450"/>
      <c r="O16" s="450"/>
      <c r="P16" s="450"/>
      <c r="Q16" s="450"/>
    </row>
    <row r="17" spans="2:17" s="17" customFormat="1" ht="15.75" customHeight="1"/>
    <row r="18" spans="2:17" s="25" customFormat="1" ht="15.75" customHeight="1">
      <c r="B18" s="190" t="s">
        <v>452</v>
      </c>
      <c r="C18" s="191"/>
      <c r="D18" s="191">
        <f t="shared" ref="D18:E18" si="0">IF(D14="kw",HLOOKUP(D14,D14:D16,3,FALSE),HLOOKUP(D14,D14:D16,2,FALSE))</f>
        <v>716874.66</v>
      </c>
      <c r="E18" s="191">
        <f t="shared" si="0"/>
        <v>319363.99</v>
      </c>
      <c r="F18" s="191">
        <f>IF(F14="kw",HLOOKUP(F14,F14:F16,3,FALSE),HLOOKUP(F14,F14:F16,2,FALSE))</f>
        <v>2466.6799999999998</v>
      </c>
      <c r="G18" s="191">
        <f t="shared" ref="G18:Q18" si="1">IF(G14="kw",HLOOKUP(G14,G14:G16,3,FALSE),HLOOKUP(G14,G14:G16,2,FALSE))</f>
        <v>585.48</v>
      </c>
      <c r="H18" s="191">
        <f t="shared" si="1"/>
        <v>9457.8700000000008</v>
      </c>
      <c r="I18" s="191">
        <f t="shared" si="1"/>
        <v>1.63</v>
      </c>
      <c r="J18" s="191">
        <f t="shared" si="1"/>
        <v>49.49</v>
      </c>
      <c r="K18" s="191">
        <f t="shared" si="1"/>
        <v>0</v>
      </c>
      <c r="L18" s="191">
        <f t="shared" si="1"/>
        <v>0</v>
      </c>
      <c r="M18" s="191">
        <f t="shared" si="1"/>
        <v>0</v>
      </c>
      <c r="N18" s="191">
        <f t="shared" si="1"/>
        <v>0</v>
      </c>
      <c r="O18" s="191">
        <f t="shared" si="1"/>
        <v>0</v>
      </c>
      <c r="P18" s="191">
        <f t="shared" si="1"/>
        <v>0</v>
      </c>
      <c r="Q18" s="191">
        <f t="shared" si="1"/>
        <v>0</v>
      </c>
    </row>
    <row r="19" spans="2:17" s="2" customFormat="1" ht="15.75" customHeight="1">
      <c r="B19" s="97"/>
      <c r="C19" s="95"/>
      <c r="D19" s="95"/>
      <c r="E19" s="95"/>
      <c r="F19" s="95"/>
      <c r="G19" s="95"/>
      <c r="H19" s="95"/>
      <c r="I19" s="95"/>
      <c r="J19" s="95"/>
      <c r="K19" s="95"/>
      <c r="L19" s="95"/>
      <c r="M19" s="95"/>
      <c r="N19" s="95"/>
      <c r="O19" s="95"/>
      <c r="P19" s="95"/>
      <c r="Q19" s="95"/>
    </row>
    <row r="20" spans="2:17" s="437" customFormat="1" ht="21" customHeight="1">
      <c r="B20" s="458" t="s">
        <v>367</v>
      </c>
      <c r="C20" s="451"/>
      <c r="D20" s="452"/>
    </row>
    <row r="21" spans="2:17" s="437" customFormat="1" ht="21" customHeight="1">
      <c r="B21" s="458" t="s">
        <v>368</v>
      </c>
      <c r="C21" s="451" t="s">
        <v>700</v>
      </c>
      <c r="D21" s="452"/>
    </row>
    <row r="22" spans="2:17" s="17" customFormat="1" ht="15.75" customHeight="1">
      <c r="B22" s="165"/>
      <c r="C22" s="166"/>
      <c r="D22" s="162"/>
    </row>
    <row r="23" spans="2:17" s="17" customFormat="1" ht="23.25" customHeight="1">
      <c r="B23" s="167"/>
      <c r="C23" s="167"/>
      <c r="D23" s="162"/>
    </row>
    <row r="24" spans="2:17" s="17" customFormat="1" ht="22.5" customHeight="1">
      <c r="B24" s="117" t="s">
        <v>414</v>
      </c>
      <c r="C24" s="117"/>
      <c r="D24" s="453">
        <v>2014</v>
      </c>
    </row>
    <row r="25" spans="2:17" s="2" customFormat="1" ht="15.75" customHeight="1">
      <c r="D25" s="20"/>
    </row>
    <row r="26" spans="2:17" s="2" customFormat="1" ht="42" customHeight="1">
      <c r="B26" s="788" t="s">
        <v>563</v>
      </c>
      <c r="C26" s="788"/>
      <c r="D26" s="788"/>
      <c r="E26" s="788"/>
      <c r="F26" s="788"/>
      <c r="G26" s="788"/>
      <c r="H26" s="788"/>
      <c r="I26" s="788"/>
      <c r="J26" s="788"/>
      <c r="K26" s="788"/>
      <c r="L26" s="788"/>
      <c r="M26" s="788"/>
      <c r="N26" s="612"/>
      <c r="O26" s="612"/>
      <c r="P26" s="612"/>
      <c r="Q26" s="612"/>
    </row>
    <row r="27" spans="2:17" s="2" customFormat="1" ht="15.75" customHeight="1">
      <c r="D27" s="20"/>
    </row>
    <row r="28" spans="2:17" s="17" customFormat="1" ht="44.25" customHeight="1">
      <c r="C28" s="242" t="str">
        <f>'1.  LRAMVA Summary'!R50</f>
        <v>Total</v>
      </c>
      <c r="D28" s="242" t="str">
        <f>'1.  LRAMVA Summary'!D50</f>
        <v>Residential</v>
      </c>
      <c r="E28" s="242" t="str">
        <f>'1.  LRAMVA Summary'!E50</f>
        <v>General Service &lt; 50 kW</v>
      </c>
      <c r="F28" s="242" t="str">
        <f>'1.  LRAMVA Summary'!F50</f>
        <v>General Service 50 to 2999 kW</v>
      </c>
      <c r="G28" s="242" t="str">
        <f>'1.  LRAMVA Summary'!G50</f>
        <v>General Service 3000-4999 kW</v>
      </c>
      <c r="H28" s="242" t="str">
        <f>'1.  LRAMVA Summary'!H50</f>
        <v>Unmetered Scattered Load</v>
      </c>
      <c r="I28" s="242" t="str">
        <f>'1.  LRAMVA Summary'!I50</f>
        <v>Sentinel Lighting</v>
      </c>
      <c r="J28" s="242" t="str">
        <f>'1.  LRAMVA Summary'!J50</f>
        <v xml:space="preserve">Street Lighting </v>
      </c>
      <c r="K28" s="242" t="str">
        <f>'1.  LRAMVA Summary'!K50</f>
        <v/>
      </c>
      <c r="L28" s="242" t="str">
        <f>'1.  LRAMVA Summary'!L50</f>
        <v/>
      </c>
      <c r="M28" s="242" t="str">
        <f>'1.  LRAMVA Summary'!M50</f>
        <v/>
      </c>
      <c r="N28" s="242" t="str">
        <f>'1.  LRAMVA Summary'!N50</f>
        <v/>
      </c>
      <c r="O28" s="242" t="str">
        <f>'1.  LRAMVA Summary'!O50</f>
        <v/>
      </c>
      <c r="P28" s="242" t="str">
        <f>'1.  LRAMVA Summary'!P50</f>
        <v/>
      </c>
      <c r="Q28" s="242" t="str">
        <f>'1.  LRAMVA Summary'!Q50</f>
        <v/>
      </c>
    </row>
    <row r="29" spans="2:17" s="2" customFormat="1" ht="15.75" customHeight="1">
      <c r="B29" s="84"/>
      <c r="C29" s="576"/>
      <c r="D29" s="577" t="str">
        <f>'1.  LRAMVA Summary'!D51</f>
        <v>kWh</v>
      </c>
      <c r="E29" s="577" t="str">
        <f>'1.  LRAMVA Summary'!E51</f>
        <v>kWh</v>
      </c>
      <c r="F29" s="577" t="str">
        <f>'1.  LRAMVA Summary'!F51</f>
        <v>kW</v>
      </c>
      <c r="G29" s="577" t="str">
        <f>'1.  LRAMVA Summary'!G51</f>
        <v>kW</v>
      </c>
      <c r="H29" s="577" t="str">
        <f>'1.  LRAMVA Summary'!H51</f>
        <v>kWh</v>
      </c>
      <c r="I29" s="577" t="str">
        <f>'1.  LRAMVA Summary'!I51</f>
        <v>kW</v>
      </c>
      <c r="J29" s="577" t="str">
        <f>'1.  LRAMVA Summary'!J51</f>
        <v>kW</v>
      </c>
      <c r="K29" s="577">
        <f>'1.  LRAMVA Summary'!K51</f>
        <v>0</v>
      </c>
      <c r="L29" s="577">
        <f>'1.  LRAMVA Summary'!L51</f>
        <v>0</v>
      </c>
      <c r="M29" s="577">
        <f>'1.  LRAMVA Summary'!M51</f>
        <v>0</v>
      </c>
      <c r="N29" s="577">
        <f>'1.  LRAMVA Summary'!N51</f>
        <v>0</v>
      </c>
      <c r="O29" s="577">
        <f>'1.  LRAMVA Summary'!O51</f>
        <v>0</v>
      </c>
      <c r="P29" s="577">
        <f>'1.  LRAMVA Summary'!P51</f>
        <v>0</v>
      </c>
      <c r="Q29" s="578">
        <f>'1.  LRAMVA Summary'!Q51</f>
        <v>0</v>
      </c>
    </row>
    <row r="30" spans="2:17" s="454" customFormat="1" ht="15.75" customHeight="1">
      <c r="B30" s="459" t="s">
        <v>27</v>
      </c>
      <c r="C30" s="624">
        <f>SUM(D30:Q30)</f>
        <v>2288799.0000000005</v>
      </c>
      <c r="D30" s="748">
        <v>716874.66</v>
      </c>
      <c r="E30" s="748">
        <v>319363.99</v>
      </c>
      <c r="F30" s="748">
        <v>959424.9</v>
      </c>
      <c r="G30" s="748">
        <v>265405.07</v>
      </c>
      <c r="H30" s="748">
        <v>9457.8700000000008</v>
      </c>
      <c r="I30" s="748">
        <v>586.22</v>
      </c>
      <c r="J30" s="748">
        <v>17686.29</v>
      </c>
      <c r="K30" s="460"/>
      <c r="L30" s="460"/>
      <c r="M30" s="460"/>
      <c r="N30" s="460"/>
      <c r="O30" s="460"/>
      <c r="P30" s="460"/>
      <c r="Q30" s="450"/>
    </row>
    <row r="31" spans="2:17" s="461" customFormat="1" ht="15" customHeight="1">
      <c r="B31" s="459" t="s">
        <v>28</v>
      </c>
      <c r="C31" s="624">
        <f>SUM(D31:Q31)</f>
        <v>3103.2799999999997</v>
      </c>
      <c r="D31" s="748"/>
      <c r="E31" s="748"/>
      <c r="F31" s="748">
        <v>2466.6799999999998</v>
      </c>
      <c r="G31" s="748">
        <v>585.48</v>
      </c>
      <c r="H31" s="748">
        <v>0</v>
      </c>
      <c r="I31" s="748">
        <v>1.63</v>
      </c>
      <c r="J31" s="748">
        <v>49.49</v>
      </c>
      <c r="K31" s="450"/>
      <c r="L31" s="450"/>
      <c r="M31" s="450"/>
      <c r="N31" s="450"/>
      <c r="O31" s="450"/>
      <c r="P31" s="450"/>
      <c r="Q31" s="450"/>
    </row>
    <row r="32" spans="2:17" s="17" customFormat="1" ht="15.75" customHeight="1"/>
    <row r="33" spans="2:32" s="25" customFormat="1" ht="15.75" customHeight="1">
      <c r="B33" s="190" t="s">
        <v>452</v>
      </c>
      <c r="C33" s="191"/>
      <c r="D33" s="191">
        <f>IF(D29="kw",HLOOKUP(D29,D29:D31,3,FALSE),HLOOKUP(D29,D29:D31,2,FALSE))</f>
        <v>716874.66</v>
      </c>
      <c r="E33" s="191">
        <f>IF(E29="kw",HLOOKUP(E29,E29:E31,3,FALSE),HLOOKUP(E29,E29:E31,2,FALSE))</f>
        <v>319363.99</v>
      </c>
      <c r="F33" s="191">
        <f>IF(F29="kw",HLOOKUP(F29,F29:F31,3,FALSE),HLOOKUP(F29,F29:F31,2,FALSE))</f>
        <v>2466.6799999999998</v>
      </c>
      <c r="G33" s="191">
        <f>IF(G29="kw",HLOOKUP(G29,G29:G31,3,FALSE),HLOOKUP(G29,G29:G31,2,FALSE))</f>
        <v>585.48</v>
      </c>
      <c r="H33" s="191">
        <f t="shared" ref="H33:Q33" si="2">IF(H29="kw",HLOOKUP(H29,H29:H31,3,FALSE),HLOOKUP(H29,H29:H31,2,FALSE))</f>
        <v>9457.8700000000008</v>
      </c>
      <c r="I33" s="191">
        <f t="shared" si="2"/>
        <v>1.63</v>
      </c>
      <c r="J33" s="191">
        <f t="shared" si="2"/>
        <v>49.49</v>
      </c>
      <c r="K33" s="191">
        <f t="shared" si="2"/>
        <v>0</v>
      </c>
      <c r="L33" s="191">
        <f t="shared" si="2"/>
        <v>0</v>
      </c>
      <c r="M33" s="191">
        <f t="shared" si="2"/>
        <v>0</v>
      </c>
      <c r="N33" s="191">
        <f t="shared" si="2"/>
        <v>0</v>
      </c>
      <c r="O33" s="191">
        <f t="shared" si="2"/>
        <v>0</v>
      </c>
      <c r="P33" s="191">
        <f t="shared" si="2"/>
        <v>0</v>
      </c>
      <c r="Q33" s="191">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58" t="s">
        <v>367</v>
      </c>
      <c r="C35" s="451"/>
      <c r="D35" s="452"/>
      <c r="E35" s="95"/>
      <c r="F35" s="95"/>
      <c r="G35" s="95"/>
      <c r="H35" s="95"/>
      <c r="I35" s="95"/>
      <c r="J35" s="95"/>
      <c r="K35" s="95"/>
      <c r="L35" s="95"/>
      <c r="M35" s="95"/>
      <c r="N35" s="95"/>
      <c r="O35" s="95"/>
      <c r="P35" s="95"/>
      <c r="Q35" s="95"/>
    </row>
    <row r="36" spans="2:32" s="437" customFormat="1" ht="21" customHeight="1">
      <c r="B36" s="458" t="s">
        <v>368</v>
      </c>
      <c r="C36" s="451" t="s">
        <v>700</v>
      </c>
      <c r="D36" s="452"/>
    </row>
    <row r="37" spans="2:32" s="17" customFormat="1" ht="15.75" customHeight="1">
      <c r="B37" s="165"/>
      <c r="C37" s="166"/>
      <c r="D37" s="162"/>
      <c r="R37" s="162"/>
    </row>
    <row r="38" spans="2:32" s="17" customFormat="1" ht="15.75" customHeight="1">
      <c r="B38" s="165"/>
      <c r="C38" s="165"/>
      <c r="D38" s="162"/>
      <c r="R38" s="162"/>
    </row>
    <row r="39" spans="2:32" s="20" customFormat="1" ht="15.6">
      <c r="B39" s="117" t="s">
        <v>454</v>
      </c>
      <c r="C39" s="35"/>
      <c r="D39" s="34"/>
      <c r="E39" s="39"/>
      <c r="F39" s="40"/>
    </row>
    <row r="40" spans="2:32" s="72" customFormat="1" ht="39" customHeight="1">
      <c r="B40" s="788" t="s">
        <v>614</v>
      </c>
      <c r="C40" s="788"/>
      <c r="D40" s="788"/>
      <c r="E40" s="788"/>
      <c r="F40" s="788"/>
      <c r="G40" s="788"/>
      <c r="H40" s="788"/>
      <c r="I40" s="788"/>
      <c r="J40" s="788"/>
      <c r="K40" s="788"/>
      <c r="L40" s="788"/>
      <c r="M40" s="788"/>
      <c r="N40" s="612"/>
      <c r="O40" s="612"/>
      <c r="P40" s="612"/>
      <c r="Q40" s="612"/>
    </row>
    <row r="41" spans="2:32" s="2" customFormat="1" ht="16.5" customHeight="1">
      <c r="B41" s="10"/>
      <c r="C41" s="10"/>
      <c r="D41" s="22"/>
      <c r="E41" s="20"/>
      <c r="F41" s="20"/>
      <c r="G41" s="20"/>
      <c r="R41" s="20"/>
    </row>
    <row r="42" spans="2:32" s="17" customFormat="1" ht="56.25" customHeight="1">
      <c r="B42" s="242" t="s">
        <v>235</v>
      </c>
      <c r="C42" s="242" t="s">
        <v>611</v>
      </c>
      <c r="D42" s="242" t="str">
        <f>'1.  LRAMVA Summary'!D50</f>
        <v>Residential</v>
      </c>
      <c r="E42" s="242" t="str">
        <f>'1.  LRAMVA Summary'!E50</f>
        <v>General Service &lt; 50 kW</v>
      </c>
      <c r="F42" s="242" t="str">
        <f>'1.  LRAMVA Summary'!F50</f>
        <v>General Service 50 to 2999 kW</v>
      </c>
      <c r="G42" s="242" t="str">
        <f>'1.  LRAMVA Summary'!G50</f>
        <v>General Service 3000-4999 kW</v>
      </c>
      <c r="H42" s="242" t="str">
        <f>'1.  LRAMVA Summary'!H50</f>
        <v>Unmetered Scattered Load</v>
      </c>
      <c r="I42" s="242" t="str">
        <f>'1.  LRAMVA Summary'!I50</f>
        <v>Sentinel Lighting</v>
      </c>
      <c r="J42" s="242" t="str">
        <f>'1.  LRAMVA Summary'!J50</f>
        <v xml:space="preserve">Street Lighting </v>
      </c>
      <c r="K42" s="242" t="str">
        <f>'1.  LRAMVA Summary'!K50</f>
        <v/>
      </c>
      <c r="L42" s="242" t="str">
        <f>'1.  LRAMVA Summary'!L50</f>
        <v/>
      </c>
      <c r="M42" s="242" t="str">
        <f>'1.  LRAMVA Summary'!M50</f>
        <v/>
      </c>
      <c r="N42" s="242" t="str">
        <f>'1.  LRAMVA Summary'!N50</f>
        <v/>
      </c>
      <c r="O42" s="242" t="str">
        <f>'1.  LRAMVA Summary'!O50</f>
        <v/>
      </c>
      <c r="P42" s="242" t="str">
        <f>'1.  LRAMVA Summary'!P50</f>
        <v/>
      </c>
      <c r="Q42" s="242" t="str">
        <f>'1.  LRAMVA Summary'!Q50</f>
        <v/>
      </c>
      <c r="R42" s="192"/>
    </row>
    <row r="43" spans="2:32" s="145" customFormat="1" ht="18" customHeight="1">
      <c r="B43" s="579"/>
      <c r="C43" s="580"/>
      <c r="D43" s="581" t="str">
        <f>'1.  LRAMVA Summary'!D51</f>
        <v>kWh</v>
      </c>
      <c r="E43" s="581" t="str">
        <f>'1.  LRAMVA Summary'!E51</f>
        <v>kWh</v>
      </c>
      <c r="F43" s="581" t="str">
        <f>'1.  LRAMVA Summary'!F51</f>
        <v>kW</v>
      </c>
      <c r="G43" s="581" t="str">
        <f>'1.  LRAMVA Summary'!G51</f>
        <v>kW</v>
      </c>
      <c r="H43" s="581" t="str">
        <f>'1.  LRAMVA Summary'!H51</f>
        <v>kWh</v>
      </c>
      <c r="I43" s="581" t="str">
        <f>'1.  LRAMVA Summary'!I51</f>
        <v>kW</v>
      </c>
      <c r="J43" s="581" t="str">
        <f>'1.  LRAMVA Summary'!J51</f>
        <v>kW</v>
      </c>
      <c r="K43" s="581">
        <f>'1.  LRAMVA Summary'!K51</f>
        <v>0</v>
      </c>
      <c r="L43" s="581">
        <f>'1.  LRAMVA Summary'!L51</f>
        <v>0</v>
      </c>
      <c r="M43" s="581">
        <f>'1.  LRAMVA Summary'!M51</f>
        <v>0</v>
      </c>
      <c r="N43" s="581">
        <f>'1.  LRAMVA Summary'!N51</f>
        <v>0</v>
      </c>
      <c r="O43" s="581">
        <f>'1.  LRAMVA Summary'!O51</f>
        <v>0</v>
      </c>
      <c r="P43" s="581">
        <f>'1.  LRAMVA Summary'!P51</f>
        <v>0</v>
      </c>
      <c r="Q43" s="582">
        <f>'1.  LRAMVA Summary'!Q51</f>
        <v>0</v>
      </c>
      <c r="R43" s="168"/>
    </row>
    <row r="44" spans="2:32" s="17" customFormat="1" ht="15.6">
      <c r="B44" s="169">
        <v>2011</v>
      </c>
      <c r="C44" s="532"/>
      <c r="D44" s="189">
        <f t="shared" ref="D44:Q44" si="3">IF(ISBLANK($C$44),0,IF($C44=$D$9,HLOOKUP(D43,D14:D18,5,FALSE),HLOOKUP(D43,D29:D33,5,FALSE)))</f>
        <v>0</v>
      </c>
      <c r="E44" s="189">
        <f>IF(ISBLANK($C$44),0,IF($C44=$D$9,HLOOKUP(E43,E14:E18,5,FALSE),HLOOKUP(E43,E29:E33,5,FALSE)))</f>
        <v>0</v>
      </c>
      <c r="F44" s="189">
        <f t="shared" si="3"/>
        <v>0</v>
      </c>
      <c r="G44" s="189">
        <f t="shared" si="3"/>
        <v>0</v>
      </c>
      <c r="H44" s="189">
        <f t="shared" si="3"/>
        <v>0</v>
      </c>
      <c r="I44" s="189">
        <f t="shared" si="3"/>
        <v>0</v>
      </c>
      <c r="J44" s="189">
        <f t="shared" si="3"/>
        <v>0</v>
      </c>
      <c r="K44" s="189">
        <f t="shared" si="3"/>
        <v>0</v>
      </c>
      <c r="L44" s="189">
        <f t="shared" si="3"/>
        <v>0</v>
      </c>
      <c r="M44" s="189">
        <f t="shared" si="3"/>
        <v>0</v>
      </c>
      <c r="N44" s="189">
        <f t="shared" si="3"/>
        <v>0</v>
      </c>
      <c r="O44" s="189">
        <f t="shared" si="3"/>
        <v>0</v>
      </c>
      <c r="P44" s="189">
        <f t="shared" si="3"/>
        <v>0</v>
      </c>
      <c r="Q44" s="189">
        <f t="shared" si="3"/>
        <v>0</v>
      </c>
      <c r="R44" s="193"/>
    </row>
    <row r="45" spans="2:32" s="17" customFormat="1" ht="15.6">
      <c r="B45" s="169">
        <v>2012</v>
      </c>
      <c r="C45" s="532"/>
      <c r="D45" s="189">
        <f t="shared" ref="D45:Q45" si="4">IF(ISBLANK($C$45),0,IF($C$45=$D$9,HLOOKUP(D43,D14:D18,5,FALSE),HLOOKUP(D43,D29:D33,5,FALSE)))</f>
        <v>0</v>
      </c>
      <c r="E45" s="189">
        <f t="shared" si="4"/>
        <v>0</v>
      </c>
      <c r="F45" s="189">
        <f t="shared" si="4"/>
        <v>0</v>
      </c>
      <c r="G45" s="189">
        <f t="shared" si="4"/>
        <v>0</v>
      </c>
      <c r="H45" s="189">
        <f t="shared" si="4"/>
        <v>0</v>
      </c>
      <c r="I45" s="189">
        <f t="shared" si="4"/>
        <v>0</v>
      </c>
      <c r="J45" s="189">
        <f t="shared" si="4"/>
        <v>0</v>
      </c>
      <c r="K45" s="189">
        <f t="shared" si="4"/>
        <v>0</v>
      </c>
      <c r="L45" s="189">
        <f t="shared" si="4"/>
        <v>0</v>
      </c>
      <c r="M45" s="189">
        <f t="shared" si="4"/>
        <v>0</v>
      </c>
      <c r="N45" s="189">
        <f t="shared" si="4"/>
        <v>0</v>
      </c>
      <c r="O45" s="189">
        <f t="shared" si="4"/>
        <v>0</v>
      </c>
      <c r="P45" s="189">
        <f t="shared" si="4"/>
        <v>0</v>
      </c>
      <c r="Q45" s="189">
        <f t="shared" si="4"/>
        <v>0</v>
      </c>
      <c r="R45" s="162"/>
    </row>
    <row r="46" spans="2:32" s="17" customFormat="1" ht="15.6">
      <c r="B46" s="170">
        <v>2013</v>
      </c>
      <c r="C46" s="532"/>
      <c r="D46" s="189">
        <f t="shared" ref="D46:Q46" si="5">IF(ISBLANK($C$46),0,IF($C$46=$D$9,HLOOKUP(D43,D14:D18,5,FALSE),HLOOKUP(D43,D29:D33,5,FALSE)))</f>
        <v>0</v>
      </c>
      <c r="E46" s="189">
        <f t="shared" si="5"/>
        <v>0</v>
      </c>
      <c r="F46" s="189">
        <f t="shared" si="5"/>
        <v>0</v>
      </c>
      <c r="G46" s="189">
        <f t="shared" si="5"/>
        <v>0</v>
      </c>
      <c r="H46" s="189">
        <f t="shared" si="5"/>
        <v>0</v>
      </c>
      <c r="I46" s="189">
        <f t="shared" si="5"/>
        <v>0</v>
      </c>
      <c r="J46" s="189">
        <f t="shared" si="5"/>
        <v>0</v>
      </c>
      <c r="K46" s="189">
        <f t="shared" si="5"/>
        <v>0</v>
      </c>
      <c r="L46" s="189">
        <f t="shared" si="5"/>
        <v>0</v>
      </c>
      <c r="M46" s="189">
        <f t="shared" si="5"/>
        <v>0</v>
      </c>
      <c r="N46" s="189">
        <f t="shared" si="5"/>
        <v>0</v>
      </c>
      <c r="O46" s="189">
        <f t="shared" si="5"/>
        <v>0</v>
      </c>
      <c r="P46" s="189">
        <f t="shared" si="5"/>
        <v>0</v>
      </c>
      <c r="Q46" s="189">
        <f t="shared" si="5"/>
        <v>0</v>
      </c>
      <c r="R46" s="162"/>
    </row>
    <row r="47" spans="2:32" s="17" customFormat="1" ht="15.6">
      <c r="B47" s="170">
        <v>2014</v>
      </c>
      <c r="C47" s="532"/>
      <c r="D47" s="189">
        <f t="shared" ref="D47:Q47" si="6">IF(ISBLANK($C$47),0,IF($C$47=$D$9,HLOOKUP(D43,D14:D18,5,FALSE),HLOOKUP(D43,D29:D33,5,FALSE)))</f>
        <v>0</v>
      </c>
      <c r="E47" s="189">
        <f t="shared" si="6"/>
        <v>0</v>
      </c>
      <c r="F47" s="189">
        <f t="shared" si="6"/>
        <v>0</v>
      </c>
      <c r="G47" s="189">
        <f t="shared" si="6"/>
        <v>0</v>
      </c>
      <c r="H47" s="189">
        <f t="shared" si="6"/>
        <v>0</v>
      </c>
      <c r="I47" s="189">
        <f t="shared" si="6"/>
        <v>0</v>
      </c>
      <c r="J47" s="189">
        <f t="shared" si="6"/>
        <v>0</v>
      </c>
      <c r="K47" s="189">
        <f t="shared" si="6"/>
        <v>0</v>
      </c>
      <c r="L47" s="189">
        <f t="shared" si="6"/>
        <v>0</v>
      </c>
      <c r="M47" s="189">
        <f t="shared" si="6"/>
        <v>0</v>
      </c>
      <c r="N47" s="189">
        <f t="shared" si="6"/>
        <v>0</v>
      </c>
      <c r="O47" s="189">
        <f t="shared" si="6"/>
        <v>0</v>
      </c>
      <c r="P47" s="189">
        <f t="shared" si="6"/>
        <v>0</v>
      </c>
      <c r="Q47" s="189">
        <f t="shared" si="6"/>
        <v>0</v>
      </c>
      <c r="R47" s="162"/>
    </row>
    <row r="48" spans="2:32" s="17" customFormat="1" ht="15.6">
      <c r="B48" s="170">
        <v>2015</v>
      </c>
      <c r="C48" s="532">
        <v>2013</v>
      </c>
      <c r="D48" s="189">
        <f t="shared" ref="D48:Q48" si="7">IF(ISBLANK($C$48),0,IF($C$48=$D$9,HLOOKUP(D43,D14:D18,5,FALSE),HLOOKUP(D43,D29:D33,5,FALSE)))</f>
        <v>716874.66</v>
      </c>
      <c r="E48" s="189">
        <f t="shared" si="7"/>
        <v>319363.99</v>
      </c>
      <c r="F48" s="189">
        <f t="shared" si="7"/>
        <v>2466.6799999999998</v>
      </c>
      <c r="G48" s="189">
        <f t="shared" si="7"/>
        <v>585.48</v>
      </c>
      <c r="H48" s="189">
        <f t="shared" si="7"/>
        <v>9457.8700000000008</v>
      </c>
      <c r="I48" s="189">
        <f t="shared" si="7"/>
        <v>1.63</v>
      </c>
      <c r="J48" s="189">
        <f t="shared" si="7"/>
        <v>49.49</v>
      </c>
      <c r="K48" s="189">
        <f t="shared" si="7"/>
        <v>0</v>
      </c>
      <c r="L48" s="189">
        <f t="shared" si="7"/>
        <v>0</v>
      </c>
      <c r="M48" s="189">
        <f t="shared" si="7"/>
        <v>0</v>
      </c>
      <c r="N48" s="189">
        <f t="shared" si="7"/>
        <v>0</v>
      </c>
      <c r="O48" s="189">
        <f t="shared" si="7"/>
        <v>0</v>
      </c>
      <c r="P48" s="189">
        <f t="shared" si="7"/>
        <v>0</v>
      </c>
      <c r="Q48" s="189">
        <f t="shared" si="7"/>
        <v>0</v>
      </c>
      <c r="R48" s="162"/>
      <c r="AF48" s="162"/>
    </row>
    <row r="49" spans="2:32" s="17" customFormat="1" ht="15.6">
      <c r="B49" s="170">
        <v>2016</v>
      </c>
      <c r="C49" s="532">
        <v>2013</v>
      </c>
      <c r="D49" s="189">
        <f t="shared" ref="D49:Q49" si="8">IF(ISBLANK($C$49),0,IF($C$49=$D$9,HLOOKUP(D43,D14:D18,5,FALSE),HLOOKUP(D43,D29:D33,5,FALSE)))</f>
        <v>716874.66</v>
      </c>
      <c r="E49" s="189">
        <f t="shared" si="8"/>
        <v>319363.99</v>
      </c>
      <c r="F49" s="189">
        <f t="shared" si="8"/>
        <v>2466.6799999999998</v>
      </c>
      <c r="G49" s="189">
        <f t="shared" si="8"/>
        <v>585.48</v>
      </c>
      <c r="H49" s="189">
        <f t="shared" si="8"/>
        <v>9457.8700000000008</v>
      </c>
      <c r="I49" s="189">
        <f t="shared" si="8"/>
        <v>1.63</v>
      </c>
      <c r="J49" s="189">
        <f t="shared" si="8"/>
        <v>49.49</v>
      </c>
      <c r="K49" s="189">
        <f t="shared" si="8"/>
        <v>0</v>
      </c>
      <c r="L49" s="189">
        <f t="shared" si="8"/>
        <v>0</v>
      </c>
      <c r="M49" s="189">
        <f t="shared" si="8"/>
        <v>0</v>
      </c>
      <c r="N49" s="189">
        <f t="shared" si="8"/>
        <v>0</v>
      </c>
      <c r="O49" s="189">
        <f t="shared" si="8"/>
        <v>0</v>
      </c>
      <c r="P49" s="189">
        <f t="shared" si="8"/>
        <v>0</v>
      </c>
      <c r="Q49" s="189">
        <f t="shared" si="8"/>
        <v>0</v>
      </c>
      <c r="R49" s="162"/>
      <c r="AF49" s="162"/>
    </row>
    <row r="50" spans="2:32" s="17" customFormat="1" ht="15.6" hidden="1">
      <c r="B50" s="170">
        <v>2017</v>
      </c>
      <c r="C50" s="532"/>
      <c r="D50" s="189">
        <f t="shared" ref="D50:Q50" si="9">IF(ISBLANK($C$50),0,IF($C$50=$D$9,HLOOKUP(D43,D14:D18,5,FALSE),HLOOKUP(D43,D29:D33,5,FALSE)))</f>
        <v>0</v>
      </c>
      <c r="E50" s="189">
        <f t="shared" si="9"/>
        <v>0</v>
      </c>
      <c r="F50" s="189">
        <f t="shared" si="9"/>
        <v>0</v>
      </c>
      <c r="G50" s="189">
        <f t="shared" si="9"/>
        <v>0</v>
      </c>
      <c r="H50" s="189">
        <f t="shared" si="9"/>
        <v>0</v>
      </c>
      <c r="I50" s="189">
        <f t="shared" si="9"/>
        <v>0</v>
      </c>
      <c r="J50" s="189">
        <f t="shared" si="9"/>
        <v>0</v>
      </c>
      <c r="K50" s="189">
        <f t="shared" si="9"/>
        <v>0</v>
      </c>
      <c r="L50" s="189">
        <f t="shared" si="9"/>
        <v>0</v>
      </c>
      <c r="M50" s="189">
        <f t="shared" si="9"/>
        <v>0</v>
      </c>
      <c r="N50" s="189">
        <f t="shared" si="9"/>
        <v>0</v>
      </c>
      <c r="O50" s="189">
        <f t="shared" si="9"/>
        <v>0</v>
      </c>
      <c r="P50" s="189">
        <f t="shared" si="9"/>
        <v>0</v>
      </c>
      <c r="Q50" s="189">
        <f t="shared" si="9"/>
        <v>0</v>
      </c>
      <c r="R50" s="162"/>
      <c r="AF50" s="162"/>
    </row>
    <row r="51" spans="2:32" s="17" customFormat="1" ht="15.6" hidden="1">
      <c r="B51" s="170">
        <v>2018</v>
      </c>
      <c r="C51" s="532"/>
      <c r="D51" s="189">
        <f t="shared" ref="D51:Q51" si="10">IF(ISBLANK($C$51),0,IF($C$51=$D$9,HLOOKUP(D43,D14:D18,5,FALSE),HLOOKUP(D43,D29:D33,5,FALSE)))</f>
        <v>0</v>
      </c>
      <c r="E51" s="189">
        <f t="shared" si="10"/>
        <v>0</v>
      </c>
      <c r="F51" s="189">
        <f t="shared" si="10"/>
        <v>0</v>
      </c>
      <c r="G51" s="189">
        <f t="shared" si="10"/>
        <v>0</v>
      </c>
      <c r="H51" s="189">
        <f t="shared" si="10"/>
        <v>0</v>
      </c>
      <c r="I51" s="189">
        <f t="shared" si="10"/>
        <v>0</v>
      </c>
      <c r="J51" s="189">
        <f t="shared" si="10"/>
        <v>0</v>
      </c>
      <c r="K51" s="189">
        <f t="shared" si="10"/>
        <v>0</v>
      </c>
      <c r="L51" s="189">
        <f t="shared" si="10"/>
        <v>0</v>
      </c>
      <c r="M51" s="189">
        <f t="shared" si="10"/>
        <v>0</v>
      </c>
      <c r="N51" s="189">
        <f t="shared" si="10"/>
        <v>0</v>
      </c>
      <c r="O51" s="189">
        <f t="shared" si="10"/>
        <v>0</v>
      </c>
      <c r="P51" s="189">
        <f t="shared" si="10"/>
        <v>0</v>
      </c>
      <c r="Q51" s="189">
        <f t="shared" si="10"/>
        <v>0</v>
      </c>
      <c r="R51" s="162"/>
      <c r="AF51" s="162"/>
    </row>
    <row r="52" spans="2:32" s="17" customFormat="1" ht="15.6" hidden="1">
      <c r="B52" s="170">
        <v>2019</v>
      </c>
      <c r="C52" s="532"/>
      <c r="D52" s="189">
        <f t="shared" ref="D52:Q52" si="11">IF(ISBLANK($C$52),0,IF($C$52=$D$9,HLOOKUP(D43,D14:D18,5,FALSE),HLOOKUP(D43,D29:D33,5,FALSE)))</f>
        <v>0</v>
      </c>
      <c r="E52" s="189">
        <f t="shared" si="11"/>
        <v>0</v>
      </c>
      <c r="F52" s="189">
        <f t="shared" si="11"/>
        <v>0</v>
      </c>
      <c r="G52" s="189">
        <f t="shared" si="11"/>
        <v>0</v>
      </c>
      <c r="H52" s="189">
        <f t="shared" si="11"/>
        <v>0</v>
      </c>
      <c r="I52" s="189">
        <f t="shared" si="11"/>
        <v>0</v>
      </c>
      <c r="J52" s="189">
        <f t="shared" si="11"/>
        <v>0</v>
      </c>
      <c r="K52" s="189">
        <f t="shared" si="11"/>
        <v>0</v>
      </c>
      <c r="L52" s="189">
        <f t="shared" si="11"/>
        <v>0</v>
      </c>
      <c r="M52" s="189">
        <f t="shared" si="11"/>
        <v>0</v>
      </c>
      <c r="N52" s="189">
        <f t="shared" si="11"/>
        <v>0</v>
      </c>
      <c r="O52" s="189">
        <f t="shared" si="11"/>
        <v>0</v>
      </c>
      <c r="P52" s="189">
        <f t="shared" si="11"/>
        <v>0</v>
      </c>
      <c r="Q52" s="189">
        <f t="shared" si="11"/>
        <v>0</v>
      </c>
      <c r="R52" s="162"/>
      <c r="AF52" s="162"/>
    </row>
    <row r="53" spans="2:32" s="17" customFormat="1" ht="15.6" hidden="1">
      <c r="B53" s="170">
        <v>2020</v>
      </c>
      <c r="C53" s="532"/>
      <c r="D53" s="189">
        <f t="shared" ref="D53:Q53" si="12">IF(ISBLANK($C$53),0,IF($C$53=$D$9,HLOOKUP(D43,D14:D18,5,FALSE),HLOOKUP(D43,D29:D33,5,FALSE)))</f>
        <v>0</v>
      </c>
      <c r="E53" s="189">
        <f t="shared" si="12"/>
        <v>0</v>
      </c>
      <c r="F53" s="189">
        <f t="shared" si="12"/>
        <v>0</v>
      </c>
      <c r="G53" s="189">
        <f t="shared" si="12"/>
        <v>0</v>
      </c>
      <c r="H53" s="189">
        <f t="shared" si="12"/>
        <v>0</v>
      </c>
      <c r="I53" s="189">
        <f t="shared" si="12"/>
        <v>0</v>
      </c>
      <c r="J53" s="189">
        <f t="shared" si="12"/>
        <v>0</v>
      </c>
      <c r="K53" s="189">
        <f t="shared" si="12"/>
        <v>0</v>
      </c>
      <c r="L53" s="189">
        <f t="shared" si="12"/>
        <v>0</v>
      </c>
      <c r="M53" s="189">
        <f t="shared" si="12"/>
        <v>0</v>
      </c>
      <c r="N53" s="189">
        <f t="shared" si="12"/>
        <v>0</v>
      </c>
      <c r="O53" s="189">
        <f t="shared" si="12"/>
        <v>0</v>
      </c>
      <c r="P53" s="189">
        <f t="shared" si="12"/>
        <v>0</v>
      </c>
      <c r="Q53" s="189">
        <f t="shared" si="12"/>
        <v>0</v>
      </c>
      <c r="R53" s="162"/>
      <c r="AF53" s="162"/>
    </row>
    <row r="54" spans="2:32" s="437" customFormat="1" ht="21" customHeight="1">
      <c r="B54" s="451" t="s">
        <v>537</v>
      </c>
      <c r="C54" s="462"/>
      <c r="D54" s="463"/>
      <c r="E54" s="464"/>
      <c r="F54" s="464"/>
      <c r="G54" s="464"/>
      <c r="H54" s="464"/>
      <c r="I54" s="464"/>
      <c r="J54" s="464"/>
      <c r="K54" s="464"/>
      <c r="L54" s="464"/>
      <c r="M54" s="464"/>
      <c r="N54" s="464"/>
      <c r="O54" s="464"/>
      <c r="P54" s="464"/>
      <c r="Q54" s="463"/>
      <c r="R54" s="455"/>
    </row>
    <row r="55" spans="2:32" s="17" customFormat="1" ht="15.75" customHeight="1">
      <c r="B55" s="167"/>
      <c r="C55" s="167"/>
      <c r="D55" s="162"/>
    </row>
    <row r="56" spans="2:32" s="17" customFormat="1" ht="15.75" customHeight="1">
      <c r="B56" s="167"/>
      <c r="C56" s="167"/>
      <c r="D56" s="162"/>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90" zoomScaleNormal="90" workbookViewId="0">
      <pane ySplit="14" topLeftCell="A53" activePane="bottomLeft" state="frozen"/>
      <selection pane="bottomLeft" activeCell="K60" sqref="K60"/>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789" t="s">
        <v>172</v>
      </c>
      <c r="C4" s="87" t="s">
        <v>176</v>
      </c>
      <c r="D4" s="87"/>
      <c r="E4" s="50"/>
    </row>
    <row r="5" spans="1:26" s="18" customFormat="1" ht="26.25" hidden="1" customHeight="1" outlineLevel="1" thickBot="1">
      <c r="A5" s="4"/>
      <c r="B5" s="789"/>
      <c r="C5" s="88" t="s">
        <v>173</v>
      </c>
      <c r="D5" s="88"/>
      <c r="E5" s="50"/>
    </row>
    <row r="6" spans="1:26" ht="26.25" hidden="1" customHeight="1" outlineLevel="1" thickBot="1">
      <c r="B6" s="789"/>
      <c r="C6" s="795" t="s">
        <v>552</v>
      </c>
      <c r="D6" s="796"/>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528</v>
      </c>
      <c r="C8" s="592" t="s">
        <v>483</v>
      </c>
      <c r="D8" s="591"/>
      <c r="M8" s="6"/>
      <c r="N8" s="6"/>
      <c r="O8" s="6"/>
      <c r="P8" s="6"/>
      <c r="Q8" s="6"/>
      <c r="R8" s="6"/>
      <c r="S8" s="6"/>
      <c r="T8" s="6"/>
      <c r="U8" s="6"/>
      <c r="V8" s="6"/>
      <c r="W8" s="6"/>
      <c r="X8" s="6"/>
      <c r="Y8" s="6"/>
      <c r="Z8" s="6"/>
    </row>
    <row r="9" spans="1:26" s="18" customFormat="1" ht="19.5" hidden="1" customHeight="1" outlineLevel="1">
      <c r="A9" s="4"/>
      <c r="B9" s="538"/>
      <c r="C9" s="592" t="s">
        <v>529</v>
      </c>
      <c r="D9" s="591"/>
      <c r="M9" s="6"/>
      <c r="N9" s="6"/>
      <c r="O9" s="6"/>
      <c r="P9" s="6"/>
      <c r="Q9" s="6"/>
      <c r="R9" s="6"/>
      <c r="S9" s="6"/>
      <c r="T9" s="6"/>
      <c r="U9" s="6"/>
      <c r="V9" s="6"/>
      <c r="W9" s="6"/>
      <c r="X9" s="6"/>
      <c r="Y9" s="6"/>
      <c r="Z9" s="6"/>
    </row>
    <row r="10" spans="1:26" s="18" customFormat="1" hidden="1" outlineLevel="1">
      <c r="A10" s="4"/>
      <c r="B10" s="102"/>
      <c r="C10" s="89"/>
      <c r="D10" s="89"/>
      <c r="E10" s="89"/>
      <c r="M10" s="6"/>
      <c r="N10" s="6"/>
      <c r="O10" s="6"/>
      <c r="P10" s="6"/>
      <c r="Q10" s="6"/>
      <c r="R10" s="6"/>
      <c r="S10" s="6"/>
      <c r="T10" s="6"/>
      <c r="U10" s="6"/>
      <c r="V10" s="6"/>
      <c r="W10" s="6"/>
      <c r="X10" s="6"/>
      <c r="Y10" s="6"/>
      <c r="Z10" s="6"/>
    </row>
    <row r="11" spans="1:26" s="18" customFormat="1" ht="32.25" customHeight="1" collapsed="1">
      <c r="A11" s="15"/>
      <c r="B11" s="117" t="s">
        <v>484</v>
      </c>
      <c r="O11" s="550"/>
    </row>
    <row r="12" spans="1:26" ht="58.5" customHeight="1">
      <c r="B12" s="797" t="s">
        <v>623</v>
      </c>
      <c r="C12" s="797"/>
      <c r="D12" s="797"/>
      <c r="E12" s="797"/>
      <c r="F12" s="797"/>
      <c r="G12" s="797"/>
      <c r="H12" s="797"/>
      <c r="I12" s="797"/>
      <c r="J12" s="797"/>
      <c r="K12" s="797"/>
      <c r="L12" s="797"/>
      <c r="M12" s="797"/>
      <c r="N12" s="797"/>
      <c r="O12" s="797"/>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1"/>
      <c r="C14" s="469" t="s">
        <v>41</v>
      </c>
      <c r="D14" s="470" t="s">
        <v>686</v>
      </c>
      <c r="E14" s="470" t="s">
        <v>687</v>
      </c>
      <c r="F14" s="470" t="s">
        <v>688</v>
      </c>
      <c r="G14" s="470" t="s">
        <v>689</v>
      </c>
      <c r="H14" s="470" t="s">
        <v>690</v>
      </c>
      <c r="I14" s="470" t="s">
        <v>691</v>
      </c>
      <c r="J14" s="470" t="s">
        <v>692</v>
      </c>
      <c r="K14" s="470" t="s">
        <v>695</v>
      </c>
      <c r="L14" s="470" t="s">
        <v>569</v>
      </c>
      <c r="M14" s="470" t="s">
        <v>570</v>
      </c>
      <c r="N14" s="470" t="s">
        <v>571</v>
      </c>
      <c r="O14" s="470" t="s">
        <v>572</v>
      </c>
      <c r="P14" s="7"/>
    </row>
    <row r="15" spans="1:26" s="7" customFormat="1" ht="18.75" customHeight="1">
      <c r="B15" s="471" t="s">
        <v>189</v>
      </c>
      <c r="C15" s="790"/>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560</v>
      </c>
      <c r="C16" s="791"/>
      <c r="D16" s="475"/>
      <c r="E16" s="475">
        <v>4</v>
      </c>
      <c r="F16" s="475">
        <v>7</v>
      </c>
      <c r="G16" s="475">
        <v>6</v>
      </c>
      <c r="H16" s="475">
        <v>4</v>
      </c>
      <c r="I16" s="475">
        <v>4</v>
      </c>
      <c r="J16" s="475">
        <v>4</v>
      </c>
      <c r="K16" s="475">
        <v>4</v>
      </c>
      <c r="L16" s="475"/>
      <c r="M16" s="475"/>
      <c r="N16" s="475"/>
      <c r="O16" s="476"/>
    </row>
    <row r="17" spans="1:15" s="111" customFormat="1" ht="17.25" customHeight="1">
      <c r="B17" s="477" t="s">
        <v>561</v>
      </c>
      <c r="C17" s="792"/>
      <c r="D17" s="112">
        <f>12-D16</f>
        <v>12</v>
      </c>
      <c r="E17" s="112">
        <f>12-E16</f>
        <v>8</v>
      </c>
      <c r="F17" s="112">
        <f t="shared" ref="F17:K17" si="0">12-F16</f>
        <v>5</v>
      </c>
      <c r="G17" s="112">
        <f t="shared" si="0"/>
        <v>6</v>
      </c>
      <c r="H17" s="112">
        <f t="shared" si="0"/>
        <v>8</v>
      </c>
      <c r="I17" s="112">
        <f t="shared" si="0"/>
        <v>8</v>
      </c>
      <c r="J17" s="112">
        <f t="shared" si="0"/>
        <v>8</v>
      </c>
      <c r="K17" s="112">
        <f t="shared" si="0"/>
        <v>8</v>
      </c>
      <c r="L17" s="112">
        <f t="shared" ref="L17:O17" si="1">12-L16</f>
        <v>12</v>
      </c>
      <c r="M17" s="112">
        <f t="shared" si="1"/>
        <v>12</v>
      </c>
      <c r="N17" s="112">
        <f t="shared" si="1"/>
        <v>12</v>
      </c>
      <c r="O17" s="113">
        <f t="shared" si="1"/>
        <v>12</v>
      </c>
    </row>
    <row r="18" spans="1:15" s="7" customFormat="1" ht="17.25" customHeight="1">
      <c r="B18" s="478" t="str">
        <f>'1.  LRAMVA Summary'!B27</f>
        <v>Residential</v>
      </c>
      <c r="C18" s="793" t="str">
        <f>'2. LRAMVA Threshold'!D43</f>
        <v>kWh</v>
      </c>
      <c r="D18" s="47">
        <v>1.29E-2</v>
      </c>
      <c r="E18" s="47">
        <v>1.2699999999999999E-2</v>
      </c>
      <c r="F18" s="47">
        <v>1.2800000000000001E-2</v>
      </c>
      <c r="G18" s="47">
        <v>1.4E-2</v>
      </c>
      <c r="H18" s="47">
        <v>1.4200000000000001E-2</v>
      </c>
      <c r="I18" s="47">
        <v>1.44E-2</v>
      </c>
      <c r="J18" s="47">
        <v>1.0999999999999999E-2</v>
      </c>
      <c r="K18" s="47">
        <v>7.4000000000000003E-3</v>
      </c>
      <c r="L18" s="47"/>
      <c r="M18" s="47"/>
      <c r="N18" s="47"/>
      <c r="O18" s="71"/>
    </row>
    <row r="19" spans="1:15" s="7" customFormat="1" ht="15" hidden="1" customHeight="1" outlineLevel="1">
      <c r="B19" s="534" t="s">
        <v>512</v>
      </c>
      <c r="C19" s="791"/>
      <c r="D19" s="47"/>
      <c r="E19" s="47"/>
      <c r="F19" s="47"/>
      <c r="G19" s="47"/>
      <c r="H19" s="47"/>
      <c r="I19" s="47"/>
      <c r="J19" s="47"/>
      <c r="K19" s="47"/>
      <c r="L19" s="47"/>
      <c r="M19" s="47"/>
      <c r="N19" s="47"/>
      <c r="O19" s="71"/>
    </row>
    <row r="20" spans="1:15" s="7" customFormat="1" ht="15" hidden="1" customHeight="1" outlineLevel="1">
      <c r="B20" s="534" t="s">
        <v>513</v>
      </c>
      <c r="C20" s="791"/>
      <c r="D20" s="47"/>
      <c r="E20" s="47"/>
      <c r="F20" s="47"/>
      <c r="G20" s="47"/>
      <c r="H20" s="47"/>
      <c r="I20" s="47"/>
      <c r="J20" s="47"/>
      <c r="K20" s="47"/>
      <c r="L20" s="47"/>
      <c r="M20" s="47"/>
      <c r="N20" s="47"/>
      <c r="O20" s="71"/>
    </row>
    <row r="21" spans="1:15" s="7" customFormat="1" ht="15" hidden="1" customHeight="1" outlineLevel="1">
      <c r="B21" s="534" t="s">
        <v>491</v>
      </c>
      <c r="C21" s="791"/>
      <c r="D21" s="47"/>
      <c r="E21" s="47"/>
      <c r="F21" s="47"/>
      <c r="G21" s="47"/>
      <c r="H21" s="47"/>
      <c r="I21" s="47"/>
      <c r="J21" s="47"/>
      <c r="K21" s="47"/>
      <c r="L21" s="47"/>
      <c r="M21" s="47"/>
      <c r="N21" s="47"/>
      <c r="O21" s="71"/>
    </row>
    <row r="22" spans="1:15" s="7" customFormat="1" ht="14.25" customHeight="1" collapsed="1">
      <c r="B22" s="534" t="s">
        <v>514</v>
      </c>
      <c r="C22" s="794"/>
      <c r="D22" s="67">
        <f>SUM(D18:D21)</f>
        <v>1.29E-2</v>
      </c>
      <c r="E22" s="67">
        <f>SUM(E18:E21)</f>
        <v>1.2699999999999999E-2</v>
      </c>
      <c r="F22" s="67">
        <f>SUM(F18:F21)</f>
        <v>1.2800000000000001E-2</v>
      </c>
      <c r="G22" s="67">
        <f t="shared" ref="G22:N22" si="2">SUM(G18:G21)</f>
        <v>1.4E-2</v>
      </c>
      <c r="H22" s="67">
        <f t="shared" si="2"/>
        <v>1.4200000000000001E-2</v>
      </c>
      <c r="I22" s="67">
        <f t="shared" si="2"/>
        <v>1.44E-2</v>
      </c>
      <c r="J22" s="67">
        <f t="shared" si="2"/>
        <v>1.0999999999999999E-2</v>
      </c>
      <c r="K22" s="67">
        <f t="shared" si="2"/>
        <v>7.4000000000000003E-3</v>
      </c>
      <c r="L22" s="67">
        <f t="shared" si="2"/>
        <v>0</v>
      </c>
      <c r="M22" s="67">
        <f t="shared" si="2"/>
        <v>0</v>
      </c>
      <c r="N22" s="67">
        <f t="shared" si="2"/>
        <v>0</v>
      </c>
      <c r="O22" s="78"/>
    </row>
    <row r="23" spans="1:15" s="65" customFormat="1">
      <c r="A23" s="64"/>
      <c r="B23" s="490" t="s">
        <v>515</v>
      </c>
      <c r="C23" s="480"/>
      <c r="D23" s="481"/>
      <c r="E23" s="482">
        <f>ROUND(SUM(D22*E16+E22*E17)/12,4)</f>
        <v>1.2800000000000001E-2</v>
      </c>
      <c r="F23" s="482">
        <f>ROUND(SUM(E22*F16+F22*F17)/12,4)</f>
        <v>1.2699999999999999E-2</v>
      </c>
      <c r="G23" s="482">
        <f>ROUND(SUM(F22*G16+G22*G17)/12,4)</f>
        <v>1.34E-2</v>
      </c>
      <c r="H23" s="482">
        <f>ROUND(SUM(G22*H16+H22*H17)/12,4)</f>
        <v>1.41E-2</v>
      </c>
      <c r="I23" s="482">
        <f>ROUND(SUM(H22*I16+I22*I17)/12,4)</f>
        <v>1.43E-2</v>
      </c>
      <c r="J23" s="482">
        <f t="shared" ref="J23:N23" si="3">ROUND(SUM(I22*J16+J22*J17)/12,4)</f>
        <v>1.21E-2</v>
      </c>
      <c r="K23" s="482">
        <f t="shared" si="3"/>
        <v>8.6E-3</v>
      </c>
      <c r="L23" s="482">
        <f t="shared" si="3"/>
        <v>0</v>
      </c>
      <c r="M23" s="482">
        <f t="shared" si="3"/>
        <v>0</v>
      </c>
      <c r="N23" s="482">
        <f t="shared" si="3"/>
        <v>0</v>
      </c>
      <c r="O23" s="483"/>
    </row>
    <row r="24" spans="1:15" s="65" customFormat="1">
      <c r="A24" s="64"/>
      <c r="B24" s="479"/>
      <c r="C24" s="484"/>
      <c r="D24" s="481"/>
      <c r="E24" s="482"/>
      <c r="F24" s="482"/>
      <c r="G24" s="482"/>
      <c r="H24" s="482"/>
      <c r="I24" s="482"/>
      <c r="J24" s="482"/>
      <c r="K24" s="482"/>
      <c r="L24" s="485"/>
      <c r="M24" s="485"/>
      <c r="N24" s="485"/>
      <c r="O24" s="483"/>
    </row>
    <row r="25" spans="1:15" s="65" customFormat="1" ht="15.75" customHeight="1">
      <c r="A25" s="64"/>
      <c r="B25" s="602" t="str">
        <f>'1.  LRAMVA Summary'!B28</f>
        <v>General Service &lt; 50 kW</v>
      </c>
      <c r="C25" s="793" t="str">
        <f>'2. LRAMVA Threshold'!E43</f>
        <v>kWh</v>
      </c>
      <c r="D25" s="47">
        <v>1.61E-2</v>
      </c>
      <c r="E25" s="47">
        <v>1.5900000000000001E-2</v>
      </c>
      <c r="F25" s="47">
        <v>1.6E-2</v>
      </c>
      <c r="G25" s="47">
        <v>1.8100000000000002E-2</v>
      </c>
      <c r="H25" s="47">
        <v>1.84E-2</v>
      </c>
      <c r="I25" s="47">
        <v>1.8599999999999998E-2</v>
      </c>
      <c r="J25" s="47">
        <v>1.89E-2</v>
      </c>
      <c r="K25" s="47">
        <v>1.9199999999999998E-2</v>
      </c>
      <c r="L25" s="47"/>
      <c r="M25" s="47"/>
      <c r="N25" s="47"/>
      <c r="O25" s="71"/>
    </row>
    <row r="26" spans="1:15" s="18" customFormat="1" hidden="1" outlineLevel="1">
      <c r="A26" s="4"/>
      <c r="B26" s="534" t="s">
        <v>512</v>
      </c>
      <c r="C26" s="791"/>
      <c r="D26" s="47"/>
      <c r="E26" s="47"/>
      <c r="F26" s="47"/>
      <c r="G26" s="47"/>
      <c r="H26" s="47"/>
      <c r="I26" s="47"/>
      <c r="J26" s="47"/>
      <c r="K26" s="47"/>
      <c r="L26" s="47"/>
      <c r="M26" s="47"/>
      <c r="N26" s="47"/>
      <c r="O26" s="71"/>
    </row>
    <row r="27" spans="1:15" s="18" customFormat="1" hidden="1" outlineLevel="1">
      <c r="A27" s="4"/>
      <c r="B27" s="534" t="s">
        <v>513</v>
      </c>
      <c r="C27" s="791"/>
      <c r="D27" s="47"/>
      <c r="E27" s="47"/>
      <c r="F27" s="47"/>
      <c r="G27" s="47"/>
      <c r="H27" s="47"/>
      <c r="I27" s="47"/>
      <c r="J27" s="47"/>
      <c r="K27" s="47"/>
      <c r="L27" s="47"/>
      <c r="M27" s="47"/>
      <c r="N27" s="47"/>
      <c r="O27" s="71"/>
    </row>
    <row r="28" spans="1:15" s="18" customFormat="1" hidden="1" outlineLevel="1">
      <c r="A28" s="4"/>
      <c r="B28" s="534" t="s">
        <v>491</v>
      </c>
      <c r="C28" s="791"/>
      <c r="D28" s="47"/>
      <c r="E28" s="47"/>
      <c r="F28" s="47"/>
      <c r="G28" s="47"/>
      <c r="H28" s="47"/>
      <c r="I28" s="47"/>
      <c r="J28" s="47"/>
      <c r="K28" s="47"/>
      <c r="L28" s="47"/>
      <c r="M28" s="47"/>
      <c r="N28" s="47"/>
      <c r="O28" s="71"/>
    </row>
    <row r="29" spans="1:15" s="18" customFormat="1" collapsed="1">
      <c r="A29" s="4"/>
      <c r="B29" s="534" t="s">
        <v>514</v>
      </c>
      <c r="C29" s="794"/>
      <c r="D29" s="67">
        <f>SUM(D25:D28)</f>
        <v>1.61E-2</v>
      </c>
      <c r="E29" s="67">
        <f t="shared" ref="E29:N29" si="4">SUM(E25:E28)</f>
        <v>1.5900000000000001E-2</v>
      </c>
      <c r="F29" s="67">
        <f t="shared" si="4"/>
        <v>1.6E-2</v>
      </c>
      <c r="G29" s="67">
        <f t="shared" si="4"/>
        <v>1.8100000000000002E-2</v>
      </c>
      <c r="H29" s="67">
        <f t="shared" si="4"/>
        <v>1.84E-2</v>
      </c>
      <c r="I29" s="67">
        <f t="shared" si="4"/>
        <v>1.8599999999999998E-2</v>
      </c>
      <c r="J29" s="67">
        <f t="shared" si="4"/>
        <v>1.89E-2</v>
      </c>
      <c r="K29" s="67">
        <f t="shared" si="4"/>
        <v>1.9199999999999998E-2</v>
      </c>
      <c r="L29" s="67">
        <f t="shared" si="4"/>
        <v>0</v>
      </c>
      <c r="M29" s="67">
        <f t="shared" si="4"/>
        <v>0</v>
      </c>
      <c r="N29" s="67">
        <f t="shared" si="4"/>
        <v>0</v>
      </c>
      <c r="O29" s="78"/>
    </row>
    <row r="30" spans="1:15" s="18" customFormat="1">
      <c r="A30" s="4"/>
      <c r="B30" s="490" t="s">
        <v>515</v>
      </c>
      <c r="C30" s="486"/>
      <c r="D30" s="73"/>
      <c r="E30" s="482">
        <f>ROUND(SUM(D29*E16+E29*E17)/12,4)</f>
        <v>1.6E-2</v>
      </c>
      <c r="F30" s="482">
        <f t="shared" ref="F30:N30" si="5">ROUND(SUM(E29*F16+F29*F17)/12,4)</f>
        <v>1.5900000000000001E-2</v>
      </c>
      <c r="G30" s="482">
        <f t="shared" si="5"/>
        <v>1.7100000000000001E-2</v>
      </c>
      <c r="H30" s="482">
        <f t="shared" si="5"/>
        <v>1.83E-2</v>
      </c>
      <c r="I30" s="482">
        <f t="shared" si="5"/>
        <v>1.8499999999999999E-2</v>
      </c>
      <c r="J30" s="482">
        <f>ROUND(SUM(I29*J16+J29*J17)/12,4)</f>
        <v>1.8800000000000001E-2</v>
      </c>
      <c r="K30" s="482">
        <f t="shared" si="5"/>
        <v>1.9099999999999999E-2</v>
      </c>
      <c r="L30" s="482">
        <f t="shared" si="5"/>
        <v>0</v>
      </c>
      <c r="M30" s="482">
        <f t="shared" si="5"/>
        <v>0</v>
      </c>
      <c r="N30" s="482">
        <f t="shared" si="5"/>
        <v>0</v>
      </c>
      <c r="O30" s="487"/>
    </row>
    <row r="31" spans="1:15" s="18" customFormat="1">
      <c r="A31" s="4"/>
      <c r="B31" s="479"/>
      <c r="C31" s="488"/>
      <c r="D31" s="489"/>
      <c r="E31" s="489"/>
      <c r="F31" s="489"/>
      <c r="G31" s="489"/>
      <c r="H31" s="489"/>
      <c r="I31" s="489"/>
      <c r="J31" s="489"/>
      <c r="K31" s="489"/>
      <c r="L31" s="489"/>
      <c r="M31" s="489"/>
      <c r="N31" s="485"/>
      <c r="O31" s="487"/>
    </row>
    <row r="32" spans="1:15" s="66" customFormat="1">
      <c r="B32" s="602" t="str">
        <f>'1.  LRAMVA Summary'!B29</f>
        <v>General Service 50 to 2999 kW</v>
      </c>
      <c r="C32" s="793" t="str">
        <f>'2. LRAMVA Threshold'!F43</f>
        <v>kW</v>
      </c>
      <c r="D32" s="47">
        <v>3.0657000000000001</v>
      </c>
      <c r="E32" s="47">
        <v>2.8946999999999998</v>
      </c>
      <c r="F32" s="47">
        <v>2.9144000000000001</v>
      </c>
      <c r="G32" s="47">
        <v>3.4933999999999998</v>
      </c>
      <c r="H32" s="47">
        <v>3.5423</v>
      </c>
      <c r="I32" s="47">
        <v>3.5882999999999998</v>
      </c>
      <c r="J32" s="47">
        <v>3.6528999999999998</v>
      </c>
      <c r="K32" s="47">
        <v>3.7113</v>
      </c>
      <c r="L32" s="47"/>
      <c r="M32" s="47"/>
      <c r="N32" s="47"/>
      <c r="O32" s="71"/>
    </row>
    <row r="33" spans="1:15" s="18" customFormat="1" hidden="1" outlineLevel="1">
      <c r="A33" s="4"/>
      <c r="B33" s="534" t="s">
        <v>512</v>
      </c>
      <c r="C33" s="791"/>
      <c r="D33" s="47"/>
      <c r="E33" s="47"/>
      <c r="F33" s="47"/>
      <c r="G33" s="47"/>
      <c r="H33" s="47"/>
      <c r="I33" s="47"/>
      <c r="J33" s="47"/>
      <c r="K33" s="47"/>
      <c r="L33" s="47"/>
      <c r="M33" s="47"/>
      <c r="N33" s="47"/>
      <c r="O33" s="71"/>
    </row>
    <row r="34" spans="1:15" s="18" customFormat="1" hidden="1" outlineLevel="1">
      <c r="A34" s="4"/>
      <c r="B34" s="534" t="s">
        <v>513</v>
      </c>
      <c r="C34" s="791"/>
      <c r="D34" s="47"/>
      <c r="E34" s="47"/>
      <c r="F34" s="47"/>
      <c r="G34" s="47"/>
      <c r="H34" s="47"/>
      <c r="I34" s="47"/>
      <c r="J34" s="47"/>
      <c r="K34" s="47"/>
      <c r="L34" s="47"/>
      <c r="M34" s="47"/>
      <c r="N34" s="47"/>
      <c r="O34" s="71"/>
    </row>
    <row r="35" spans="1:15" s="18" customFormat="1" hidden="1" outlineLevel="1">
      <c r="A35" s="4"/>
      <c r="B35" s="534" t="s">
        <v>491</v>
      </c>
      <c r="C35" s="791"/>
      <c r="D35" s="47"/>
      <c r="E35" s="47"/>
      <c r="F35" s="47"/>
      <c r="G35" s="47"/>
      <c r="H35" s="47"/>
      <c r="I35" s="47"/>
      <c r="J35" s="47"/>
      <c r="K35" s="47"/>
      <c r="L35" s="47"/>
      <c r="M35" s="47"/>
      <c r="N35" s="47"/>
      <c r="O35" s="71"/>
    </row>
    <row r="36" spans="1:15" s="18" customFormat="1" collapsed="1">
      <c r="A36" s="4"/>
      <c r="B36" s="534" t="s">
        <v>514</v>
      </c>
      <c r="C36" s="794"/>
      <c r="D36" s="67">
        <f>SUM(D32:D35)</f>
        <v>3.0657000000000001</v>
      </c>
      <c r="E36" s="67">
        <f>SUM(E32:E35)</f>
        <v>2.8946999999999998</v>
      </c>
      <c r="F36" s="67">
        <f t="shared" ref="F36:M36" si="6">SUM(F32:F35)</f>
        <v>2.9144000000000001</v>
      </c>
      <c r="G36" s="67">
        <f t="shared" si="6"/>
        <v>3.4933999999999998</v>
      </c>
      <c r="H36" s="67">
        <f t="shared" si="6"/>
        <v>3.5423</v>
      </c>
      <c r="I36" s="67">
        <f t="shared" si="6"/>
        <v>3.5882999999999998</v>
      </c>
      <c r="J36" s="67">
        <f t="shared" si="6"/>
        <v>3.6528999999999998</v>
      </c>
      <c r="K36" s="67">
        <f t="shared" si="6"/>
        <v>3.7113</v>
      </c>
      <c r="L36" s="67">
        <f t="shared" si="6"/>
        <v>0</v>
      </c>
      <c r="M36" s="67">
        <f t="shared" si="6"/>
        <v>0</v>
      </c>
      <c r="N36" s="67">
        <f>SUM(N32:N35)</f>
        <v>0</v>
      </c>
      <c r="O36" s="78"/>
    </row>
    <row r="37" spans="1:15" s="18" customFormat="1">
      <c r="A37" s="4"/>
      <c r="B37" s="490" t="s">
        <v>515</v>
      </c>
      <c r="C37" s="486"/>
      <c r="D37" s="73"/>
      <c r="E37" s="482">
        <f t="shared" ref="E37:N37" si="7">ROUND(SUM(D36*E16+E36*E17)/12,4)</f>
        <v>2.9517000000000002</v>
      </c>
      <c r="F37" s="482">
        <f t="shared" si="7"/>
        <v>2.9028999999999998</v>
      </c>
      <c r="G37" s="482">
        <f t="shared" si="7"/>
        <v>3.2039</v>
      </c>
      <c r="H37" s="482">
        <f t="shared" si="7"/>
        <v>3.5259999999999998</v>
      </c>
      <c r="I37" s="482">
        <f t="shared" si="7"/>
        <v>3.573</v>
      </c>
      <c r="J37" s="482">
        <f t="shared" si="7"/>
        <v>3.6314000000000002</v>
      </c>
      <c r="K37" s="482">
        <f t="shared" si="7"/>
        <v>3.6918000000000002</v>
      </c>
      <c r="L37" s="482">
        <f t="shared" si="7"/>
        <v>0</v>
      </c>
      <c r="M37" s="482">
        <f t="shared" si="7"/>
        <v>0</v>
      </c>
      <c r="N37" s="482">
        <f t="shared" si="7"/>
        <v>0</v>
      </c>
      <c r="O37" s="487"/>
    </row>
    <row r="38" spans="1:15" s="72" customFormat="1" ht="15.75" customHeight="1">
      <c r="B38" s="490"/>
      <c r="C38" s="486"/>
      <c r="D38" s="73"/>
      <c r="E38" s="73"/>
      <c r="F38" s="73"/>
      <c r="G38" s="73"/>
      <c r="H38" s="73"/>
      <c r="I38" s="73"/>
      <c r="J38" s="73"/>
      <c r="K38" s="73"/>
      <c r="L38" s="485"/>
      <c r="M38" s="485"/>
      <c r="N38" s="485"/>
      <c r="O38" s="491"/>
    </row>
    <row r="39" spans="1:15" s="66" customFormat="1">
      <c r="A39" s="64"/>
      <c r="B39" s="602" t="str">
        <f>'1.  LRAMVA Summary'!B30</f>
        <v>General Service 3000-4999 kW</v>
      </c>
      <c r="C39" s="793" t="str">
        <f>'2. LRAMVA Threshold'!G43</f>
        <v>kW</v>
      </c>
      <c r="D39" s="47">
        <v>2.4592000000000001</v>
      </c>
      <c r="E39" s="47">
        <v>2.4586999999999999</v>
      </c>
      <c r="F39" s="47">
        <v>2.4754</v>
      </c>
      <c r="G39" s="47">
        <v>2.7557</v>
      </c>
      <c r="H39" s="47">
        <v>2.7942999999999998</v>
      </c>
      <c r="I39" s="47">
        <v>2.8306</v>
      </c>
      <c r="J39" s="47">
        <v>2.8816000000000002</v>
      </c>
      <c r="K39" s="47">
        <v>2.9277000000000002</v>
      </c>
      <c r="L39" s="47"/>
      <c r="M39" s="47"/>
      <c r="N39" s="47"/>
      <c r="O39" s="71"/>
    </row>
    <row r="40" spans="1:15" s="18" customFormat="1" hidden="1" outlineLevel="1">
      <c r="A40" s="4"/>
      <c r="B40" s="534" t="s">
        <v>512</v>
      </c>
      <c r="C40" s="791"/>
      <c r="D40" s="47"/>
      <c r="E40" s="47"/>
      <c r="F40" s="47"/>
      <c r="G40" s="47"/>
      <c r="H40" s="47"/>
      <c r="I40" s="47"/>
      <c r="J40" s="47"/>
      <c r="K40" s="47"/>
      <c r="L40" s="47"/>
      <c r="M40" s="47"/>
      <c r="N40" s="47"/>
      <c r="O40" s="71"/>
    </row>
    <row r="41" spans="1:15" s="18" customFormat="1" hidden="1" outlineLevel="1">
      <c r="A41" s="4"/>
      <c r="B41" s="534" t="s">
        <v>513</v>
      </c>
      <c r="C41" s="791"/>
      <c r="D41" s="47"/>
      <c r="E41" s="47"/>
      <c r="F41" s="47"/>
      <c r="G41" s="47"/>
      <c r="H41" s="47"/>
      <c r="I41" s="47"/>
      <c r="J41" s="47"/>
      <c r="K41" s="47"/>
      <c r="L41" s="47"/>
      <c r="M41" s="47"/>
      <c r="N41" s="47"/>
      <c r="O41" s="71"/>
    </row>
    <row r="42" spans="1:15" s="18" customFormat="1" hidden="1" outlineLevel="1">
      <c r="A42" s="4"/>
      <c r="B42" s="534" t="s">
        <v>491</v>
      </c>
      <c r="C42" s="791"/>
      <c r="D42" s="47"/>
      <c r="E42" s="47"/>
      <c r="F42" s="47"/>
      <c r="G42" s="47"/>
      <c r="H42" s="47"/>
      <c r="I42" s="47"/>
      <c r="J42" s="47"/>
      <c r="K42" s="47"/>
      <c r="L42" s="47"/>
      <c r="M42" s="47"/>
      <c r="N42" s="47"/>
      <c r="O42" s="71"/>
    </row>
    <row r="43" spans="1:15" s="18" customFormat="1" collapsed="1">
      <c r="A43" s="4"/>
      <c r="B43" s="534" t="s">
        <v>514</v>
      </c>
      <c r="C43" s="794"/>
      <c r="D43" s="67">
        <f>SUM(D39:D42)</f>
        <v>2.4592000000000001</v>
      </c>
      <c r="E43" s="67">
        <f t="shared" ref="E43:N43" si="8">SUM(E39:E42)</f>
        <v>2.4586999999999999</v>
      </c>
      <c r="F43" s="67">
        <f t="shared" si="8"/>
        <v>2.4754</v>
      </c>
      <c r="G43" s="67">
        <f t="shared" si="8"/>
        <v>2.7557</v>
      </c>
      <c r="H43" s="67">
        <f t="shared" si="8"/>
        <v>2.7942999999999998</v>
      </c>
      <c r="I43" s="67">
        <f t="shared" si="8"/>
        <v>2.8306</v>
      </c>
      <c r="J43" s="67">
        <f t="shared" si="8"/>
        <v>2.8816000000000002</v>
      </c>
      <c r="K43" s="67">
        <f t="shared" si="8"/>
        <v>2.9277000000000002</v>
      </c>
      <c r="L43" s="67">
        <f t="shared" si="8"/>
        <v>0</v>
      </c>
      <c r="M43" s="67">
        <f t="shared" si="8"/>
        <v>0</v>
      </c>
      <c r="N43" s="67">
        <f t="shared" si="8"/>
        <v>0</v>
      </c>
      <c r="O43" s="78"/>
    </row>
    <row r="44" spans="1:15" s="14" customFormat="1">
      <c r="A44" s="74"/>
      <c r="B44" s="490" t="s">
        <v>515</v>
      </c>
      <c r="C44" s="486"/>
      <c r="D44" s="73"/>
      <c r="E44" s="482">
        <f t="shared" ref="E44:N44" si="9">ROUND(SUM(D43*E16+E43*E17)/12,4)</f>
        <v>2.4588999999999999</v>
      </c>
      <c r="F44" s="482">
        <f t="shared" si="9"/>
        <v>2.4657</v>
      </c>
      <c r="G44" s="482">
        <f t="shared" si="9"/>
        <v>2.6156000000000001</v>
      </c>
      <c r="H44" s="482">
        <f t="shared" si="9"/>
        <v>2.7814000000000001</v>
      </c>
      <c r="I44" s="482">
        <f t="shared" si="9"/>
        <v>2.8184999999999998</v>
      </c>
      <c r="J44" s="482">
        <f t="shared" si="9"/>
        <v>2.8645999999999998</v>
      </c>
      <c r="K44" s="482">
        <f t="shared" si="9"/>
        <v>2.9123000000000001</v>
      </c>
      <c r="L44" s="482">
        <f t="shared" si="9"/>
        <v>0</v>
      </c>
      <c r="M44" s="482">
        <f t="shared" si="9"/>
        <v>0</v>
      </c>
      <c r="N44" s="482">
        <f t="shared" si="9"/>
        <v>0</v>
      </c>
      <c r="O44" s="487"/>
    </row>
    <row r="45" spans="1:15" s="72" customFormat="1">
      <c r="A45" s="74"/>
      <c r="B45" s="490"/>
      <c r="C45" s="486"/>
      <c r="D45" s="73"/>
      <c r="E45" s="73"/>
      <c r="F45" s="73"/>
      <c r="G45" s="73"/>
      <c r="H45" s="73"/>
      <c r="I45" s="73"/>
      <c r="J45" s="73"/>
      <c r="K45" s="73"/>
      <c r="L45" s="485"/>
      <c r="M45" s="485"/>
      <c r="N45" s="485"/>
      <c r="O45" s="491"/>
    </row>
    <row r="46" spans="1:15" s="66" customFormat="1">
      <c r="A46" s="64"/>
      <c r="B46" s="602" t="str">
        <f>'1.  LRAMVA Summary'!B31</f>
        <v>Unmetered Scattered Load</v>
      </c>
      <c r="C46" s="793" t="str">
        <f>'2. LRAMVA Threshold'!H43</f>
        <v>kWh</v>
      </c>
      <c r="D46" s="47">
        <v>2.4400000000000002E-2</v>
      </c>
      <c r="E46" s="47">
        <v>2.4E-2</v>
      </c>
      <c r="F46" s="47">
        <v>2.4199999999999999E-2</v>
      </c>
      <c r="G46" s="47">
        <v>1.03E-2</v>
      </c>
      <c r="H46" s="47">
        <v>1.04E-2</v>
      </c>
      <c r="I46" s="47">
        <v>1.0500000000000001E-2</v>
      </c>
      <c r="J46" s="47">
        <v>1.0699999999999999E-2</v>
      </c>
      <c r="K46" s="47">
        <v>1.09E-2</v>
      </c>
      <c r="L46" s="47"/>
      <c r="M46" s="47"/>
      <c r="N46" s="47"/>
      <c r="O46" s="71"/>
    </row>
    <row r="47" spans="1:15" s="18" customFormat="1" hidden="1" outlineLevel="1">
      <c r="A47" s="4"/>
      <c r="B47" s="534" t="s">
        <v>512</v>
      </c>
      <c r="C47" s="791"/>
      <c r="D47" s="47"/>
      <c r="E47" s="47"/>
      <c r="F47" s="47"/>
      <c r="G47" s="47"/>
      <c r="H47" s="47"/>
      <c r="I47" s="47"/>
      <c r="J47" s="47"/>
      <c r="K47" s="47"/>
      <c r="L47" s="47"/>
      <c r="M47" s="47"/>
      <c r="N47" s="47"/>
      <c r="O47" s="71"/>
    </row>
    <row r="48" spans="1:15" s="18" customFormat="1" hidden="1" outlineLevel="1">
      <c r="A48" s="4"/>
      <c r="B48" s="534" t="s">
        <v>513</v>
      </c>
      <c r="C48" s="791"/>
      <c r="D48" s="47"/>
      <c r="E48" s="47"/>
      <c r="F48" s="47"/>
      <c r="G48" s="47"/>
      <c r="H48" s="47"/>
      <c r="I48" s="47"/>
      <c r="J48" s="47"/>
      <c r="K48" s="47"/>
      <c r="L48" s="47"/>
      <c r="M48" s="47"/>
      <c r="N48" s="47"/>
      <c r="O48" s="71"/>
    </row>
    <row r="49" spans="1:15" s="18" customFormat="1" hidden="1" outlineLevel="1">
      <c r="A49" s="4"/>
      <c r="B49" s="534" t="s">
        <v>491</v>
      </c>
      <c r="C49" s="791"/>
      <c r="D49" s="47"/>
      <c r="E49" s="47"/>
      <c r="F49" s="47"/>
      <c r="G49" s="47"/>
      <c r="H49" s="47"/>
      <c r="I49" s="47"/>
      <c r="J49" s="47"/>
      <c r="K49" s="47"/>
      <c r="L49" s="47"/>
      <c r="M49" s="47"/>
      <c r="N49" s="47"/>
      <c r="O49" s="71"/>
    </row>
    <row r="50" spans="1:15" s="18" customFormat="1" collapsed="1">
      <c r="A50" s="4"/>
      <c r="B50" s="534" t="s">
        <v>514</v>
      </c>
      <c r="C50" s="794"/>
      <c r="D50" s="67">
        <f>SUM(D46:D49)</f>
        <v>2.4400000000000002E-2</v>
      </c>
      <c r="E50" s="67">
        <f t="shared" ref="E50:N50" si="10">SUM(E46:E49)</f>
        <v>2.4E-2</v>
      </c>
      <c r="F50" s="67">
        <f t="shared" si="10"/>
        <v>2.4199999999999999E-2</v>
      </c>
      <c r="G50" s="67">
        <f t="shared" si="10"/>
        <v>1.03E-2</v>
      </c>
      <c r="H50" s="67">
        <f t="shared" si="10"/>
        <v>1.04E-2</v>
      </c>
      <c r="I50" s="67">
        <f t="shared" si="10"/>
        <v>1.0500000000000001E-2</v>
      </c>
      <c r="J50" s="67">
        <f t="shared" si="10"/>
        <v>1.0699999999999999E-2</v>
      </c>
      <c r="K50" s="67">
        <f t="shared" si="10"/>
        <v>1.09E-2</v>
      </c>
      <c r="L50" s="67">
        <f t="shared" si="10"/>
        <v>0</v>
      </c>
      <c r="M50" s="67">
        <f t="shared" si="10"/>
        <v>0</v>
      </c>
      <c r="N50" s="67">
        <f t="shared" si="10"/>
        <v>0</v>
      </c>
      <c r="O50" s="78"/>
    </row>
    <row r="51" spans="1:15" s="14" customFormat="1">
      <c r="A51" s="74"/>
      <c r="B51" s="490" t="s">
        <v>515</v>
      </c>
      <c r="C51" s="486"/>
      <c r="D51" s="73"/>
      <c r="E51" s="482">
        <f t="shared" ref="E51:N51" si="11">ROUND(SUM(D50*E16+E50*E17)/12,4)</f>
        <v>2.41E-2</v>
      </c>
      <c r="F51" s="482">
        <f t="shared" si="11"/>
        <v>2.41E-2</v>
      </c>
      <c r="G51" s="482">
        <f t="shared" si="11"/>
        <v>1.7299999999999999E-2</v>
      </c>
      <c r="H51" s="482">
        <f t="shared" si="11"/>
        <v>1.04E-2</v>
      </c>
      <c r="I51" s="482">
        <f t="shared" si="11"/>
        <v>1.0500000000000001E-2</v>
      </c>
      <c r="J51" s="482">
        <f t="shared" si="11"/>
        <v>1.06E-2</v>
      </c>
      <c r="K51" s="482">
        <f t="shared" si="11"/>
        <v>1.0800000000000001E-2</v>
      </c>
      <c r="L51" s="482">
        <f t="shared" si="11"/>
        <v>0</v>
      </c>
      <c r="M51" s="482">
        <f t="shared" si="11"/>
        <v>0</v>
      </c>
      <c r="N51" s="482">
        <f t="shared" si="11"/>
        <v>0</v>
      </c>
      <c r="O51" s="487"/>
    </row>
    <row r="52" spans="1:15" s="72" customFormat="1">
      <c r="A52" s="74"/>
      <c r="B52" s="490"/>
      <c r="C52" s="486"/>
      <c r="D52" s="73"/>
      <c r="E52" s="73"/>
      <c r="F52" s="73"/>
      <c r="G52" s="73"/>
      <c r="H52" s="73"/>
      <c r="I52" s="73"/>
      <c r="J52" s="73"/>
      <c r="K52" s="73"/>
      <c r="L52" s="492"/>
      <c r="M52" s="492"/>
      <c r="N52" s="492"/>
      <c r="O52" s="491"/>
    </row>
    <row r="53" spans="1:15" s="66" customFormat="1">
      <c r="A53" s="64"/>
      <c r="B53" s="602" t="str">
        <f>'1.  LRAMVA Summary'!B32</f>
        <v>Sentinel Lighting</v>
      </c>
      <c r="C53" s="793" t="str">
        <f>'2. LRAMVA Threshold'!I43</f>
        <v>kW</v>
      </c>
      <c r="D53" s="47">
        <v>9.4907000000000004</v>
      </c>
      <c r="E53" s="47">
        <v>11.6967</v>
      </c>
      <c r="F53" s="47">
        <v>11.776199999999999</v>
      </c>
      <c r="G53" s="47">
        <v>11.7852</v>
      </c>
      <c r="H53" s="47">
        <v>11.950200000000001</v>
      </c>
      <c r="I53" s="47">
        <v>12.105600000000001</v>
      </c>
      <c r="J53" s="47">
        <v>12.323499999999999</v>
      </c>
      <c r="K53" s="47">
        <v>12.5207</v>
      </c>
      <c r="L53" s="47"/>
      <c r="M53" s="47"/>
      <c r="N53" s="47"/>
      <c r="O53" s="71"/>
    </row>
    <row r="54" spans="1:15" s="18" customFormat="1" hidden="1" outlineLevel="1">
      <c r="A54" s="4"/>
      <c r="B54" s="534" t="s">
        <v>512</v>
      </c>
      <c r="C54" s="791"/>
      <c r="D54" s="47"/>
      <c r="E54" s="47"/>
      <c r="F54" s="47"/>
      <c r="G54" s="47"/>
      <c r="H54" s="47"/>
      <c r="I54" s="47"/>
      <c r="J54" s="47"/>
      <c r="K54" s="47"/>
      <c r="L54" s="47"/>
      <c r="M54" s="47"/>
      <c r="N54" s="47"/>
      <c r="O54" s="71"/>
    </row>
    <row r="55" spans="1:15" s="18" customFormat="1" hidden="1" outlineLevel="1">
      <c r="A55" s="4"/>
      <c r="B55" s="534" t="s">
        <v>513</v>
      </c>
      <c r="C55" s="791"/>
      <c r="D55" s="47"/>
      <c r="E55" s="47"/>
      <c r="F55" s="47"/>
      <c r="G55" s="47"/>
      <c r="H55" s="47"/>
      <c r="I55" s="47"/>
      <c r="J55" s="47"/>
      <c r="K55" s="47"/>
      <c r="L55" s="47"/>
      <c r="M55" s="47"/>
      <c r="N55" s="47"/>
      <c r="O55" s="71"/>
    </row>
    <row r="56" spans="1:15" s="18" customFormat="1" hidden="1" outlineLevel="1">
      <c r="A56" s="4"/>
      <c r="B56" s="534" t="s">
        <v>491</v>
      </c>
      <c r="C56" s="791"/>
      <c r="D56" s="47"/>
      <c r="E56" s="47"/>
      <c r="F56" s="47"/>
      <c r="G56" s="47"/>
      <c r="H56" s="47"/>
      <c r="I56" s="47"/>
      <c r="J56" s="47"/>
      <c r="K56" s="47"/>
      <c r="L56" s="47"/>
      <c r="M56" s="47"/>
      <c r="N56" s="47"/>
      <c r="O56" s="71"/>
    </row>
    <row r="57" spans="1:15" s="18" customFormat="1" collapsed="1">
      <c r="A57" s="4"/>
      <c r="B57" s="534" t="s">
        <v>514</v>
      </c>
      <c r="C57" s="794"/>
      <c r="D57" s="67">
        <f>SUM(D53:D56)</f>
        <v>9.4907000000000004</v>
      </c>
      <c r="E57" s="67">
        <f t="shared" ref="E57:N57" si="12">SUM(E53:E56)</f>
        <v>11.6967</v>
      </c>
      <c r="F57" s="67">
        <f t="shared" si="12"/>
        <v>11.776199999999999</v>
      </c>
      <c r="G57" s="67">
        <f t="shared" si="12"/>
        <v>11.7852</v>
      </c>
      <c r="H57" s="67">
        <f t="shared" si="12"/>
        <v>11.950200000000001</v>
      </c>
      <c r="I57" s="67">
        <f t="shared" si="12"/>
        <v>12.105600000000001</v>
      </c>
      <c r="J57" s="67">
        <f t="shared" si="12"/>
        <v>12.323499999999999</v>
      </c>
      <c r="K57" s="67">
        <f t="shared" si="12"/>
        <v>12.5207</v>
      </c>
      <c r="L57" s="67">
        <f t="shared" si="12"/>
        <v>0</v>
      </c>
      <c r="M57" s="67">
        <f t="shared" si="12"/>
        <v>0</v>
      </c>
      <c r="N57" s="67">
        <f t="shared" si="12"/>
        <v>0</v>
      </c>
      <c r="O57" s="79"/>
    </row>
    <row r="58" spans="1:15" s="14" customFormat="1">
      <c r="A58" s="74"/>
      <c r="B58" s="490" t="s">
        <v>515</v>
      </c>
      <c r="C58" s="486"/>
      <c r="D58" s="73"/>
      <c r="E58" s="482">
        <f t="shared" ref="E58:N58" si="13">ROUND(SUM(D57*E16+E57*E17)/12,4)</f>
        <v>10.961399999999999</v>
      </c>
      <c r="F58" s="482">
        <f t="shared" si="13"/>
        <v>11.729799999999999</v>
      </c>
      <c r="G58" s="482">
        <f t="shared" si="13"/>
        <v>11.7807</v>
      </c>
      <c r="H58" s="482">
        <f t="shared" si="13"/>
        <v>11.895200000000001</v>
      </c>
      <c r="I58" s="482">
        <f t="shared" si="13"/>
        <v>12.053800000000001</v>
      </c>
      <c r="J58" s="482">
        <f t="shared" si="13"/>
        <v>12.2509</v>
      </c>
      <c r="K58" s="482">
        <f t="shared" si="13"/>
        <v>12.455</v>
      </c>
      <c r="L58" s="482">
        <f t="shared" si="13"/>
        <v>0</v>
      </c>
      <c r="M58" s="482">
        <f t="shared" si="13"/>
        <v>0</v>
      </c>
      <c r="N58" s="482">
        <f t="shared" si="13"/>
        <v>0</v>
      </c>
      <c r="O58" s="487"/>
    </row>
    <row r="59" spans="1:15" s="72" customFormat="1">
      <c r="A59" s="74"/>
      <c r="B59" s="490"/>
      <c r="C59" s="486"/>
      <c r="D59" s="73"/>
      <c r="E59" s="73"/>
      <c r="F59" s="73"/>
      <c r="G59" s="73"/>
      <c r="H59" s="73"/>
      <c r="I59" s="73"/>
      <c r="J59" s="73"/>
      <c r="K59" s="73"/>
      <c r="L59" s="492"/>
      <c r="M59" s="492"/>
      <c r="N59" s="492"/>
      <c r="O59" s="491"/>
    </row>
    <row r="60" spans="1:15" s="66" customFormat="1">
      <c r="A60" s="64"/>
      <c r="B60" s="602" t="str">
        <f>'1.  LRAMVA Summary'!B33</f>
        <v xml:space="preserve">Street Lighting </v>
      </c>
      <c r="C60" s="793" t="str">
        <f>'2. LRAMVA Threshold'!J43</f>
        <v>kW</v>
      </c>
      <c r="D60" s="47">
        <v>16.272400000000001</v>
      </c>
      <c r="E60" s="47">
        <v>21.2392</v>
      </c>
      <c r="F60" s="47">
        <v>21.383600000000001</v>
      </c>
      <c r="G60" s="47">
        <v>8.7640999999999991</v>
      </c>
      <c r="H60" s="47">
        <v>8.8867999999999991</v>
      </c>
      <c r="I60" s="47">
        <v>9.0023</v>
      </c>
      <c r="J60" s="47">
        <v>9.1643000000000008</v>
      </c>
      <c r="K60" s="47">
        <v>9.3109000000000002</v>
      </c>
      <c r="L60" s="47"/>
      <c r="M60" s="47"/>
      <c r="N60" s="47"/>
      <c r="O60" s="71"/>
    </row>
    <row r="61" spans="1:15" s="18" customFormat="1" hidden="1" outlineLevel="1">
      <c r="A61" s="4"/>
      <c r="B61" s="534" t="s">
        <v>512</v>
      </c>
      <c r="C61" s="791"/>
      <c r="D61" s="47"/>
      <c r="E61" s="47"/>
      <c r="F61" s="47"/>
      <c r="G61" s="47"/>
      <c r="H61" s="47"/>
      <c r="I61" s="47"/>
      <c r="J61" s="47"/>
      <c r="K61" s="47"/>
      <c r="L61" s="47"/>
      <c r="M61" s="47"/>
      <c r="N61" s="47"/>
      <c r="O61" s="71"/>
    </row>
    <row r="62" spans="1:15" s="18" customFormat="1" hidden="1" outlineLevel="1">
      <c r="A62" s="4"/>
      <c r="B62" s="534" t="s">
        <v>513</v>
      </c>
      <c r="C62" s="791"/>
      <c r="D62" s="47"/>
      <c r="E62" s="47"/>
      <c r="F62" s="47"/>
      <c r="G62" s="47"/>
      <c r="H62" s="47"/>
      <c r="I62" s="47"/>
      <c r="J62" s="47"/>
      <c r="K62" s="47"/>
      <c r="L62" s="47"/>
      <c r="M62" s="47"/>
      <c r="N62" s="47"/>
      <c r="O62" s="71"/>
    </row>
    <row r="63" spans="1:15" s="18" customFormat="1" hidden="1" outlineLevel="1">
      <c r="A63" s="4"/>
      <c r="B63" s="534" t="s">
        <v>491</v>
      </c>
      <c r="C63" s="791"/>
      <c r="D63" s="47"/>
      <c r="E63" s="47"/>
      <c r="F63" s="47"/>
      <c r="G63" s="47"/>
      <c r="H63" s="47"/>
      <c r="I63" s="47"/>
      <c r="J63" s="47"/>
      <c r="K63" s="47"/>
      <c r="L63" s="47"/>
      <c r="M63" s="47"/>
      <c r="N63" s="47"/>
      <c r="O63" s="71"/>
    </row>
    <row r="64" spans="1:15" s="18" customFormat="1" collapsed="1">
      <c r="A64" s="4"/>
      <c r="B64" s="534" t="s">
        <v>514</v>
      </c>
      <c r="C64" s="794"/>
      <c r="D64" s="67">
        <f>SUM(D60:D63)</f>
        <v>16.272400000000001</v>
      </c>
      <c r="E64" s="67">
        <f t="shared" ref="E64:N64" si="14">SUM(E60:E63)</f>
        <v>21.2392</v>
      </c>
      <c r="F64" s="67">
        <f t="shared" si="14"/>
        <v>21.383600000000001</v>
      </c>
      <c r="G64" s="67">
        <f t="shared" si="14"/>
        <v>8.7640999999999991</v>
      </c>
      <c r="H64" s="67">
        <f t="shared" si="14"/>
        <v>8.8867999999999991</v>
      </c>
      <c r="I64" s="67">
        <f t="shared" si="14"/>
        <v>9.0023</v>
      </c>
      <c r="J64" s="67">
        <f t="shared" si="14"/>
        <v>9.1643000000000008</v>
      </c>
      <c r="K64" s="67">
        <f t="shared" si="14"/>
        <v>9.3109000000000002</v>
      </c>
      <c r="L64" s="67">
        <f t="shared" si="14"/>
        <v>0</v>
      </c>
      <c r="M64" s="67">
        <f t="shared" si="14"/>
        <v>0</v>
      </c>
      <c r="N64" s="67">
        <f t="shared" si="14"/>
        <v>0</v>
      </c>
      <c r="O64" s="79"/>
    </row>
    <row r="65" spans="1:15" s="14" customFormat="1">
      <c r="A65" s="74"/>
      <c r="B65" s="490" t="s">
        <v>515</v>
      </c>
      <c r="C65" s="486"/>
      <c r="D65" s="73"/>
      <c r="E65" s="482">
        <f t="shared" ref="E65:N65" si="15">ROUND(SUM(D64*E16+E64*E17)/12,4)</f>
        <v>19.583600000000001</v>
      </c>
      <c r="F65" s="482">
        <f t="shared" si="15"/>
        <v>21.299399999999999</v>
      </c>
      <c r="G65" s="482">
        <f t="shared" si="15"/>
        <v>15.0739</v>
      </c>
      <c r="H65" s="482">
        <f t="shared" si="15"/>
        <v>8.8459000000000003</v>
      </c>
      <c r="I65" s="482">
        <f>ROUND(SUM(H64*I16+I64*I17)/12,4)</f>
        <v>8.9638000000000009</v>
      </c>
      <c r="J65" s="482">
        <f t="shared" si="15"/>
        <v>9.1103000000000005</v>
      </c>
      <c r="K65" s="482">
        <f t="shared" si="15"/>
        <v>9.2620000000000005</v>
      </c>
      <c r="L65" s="482">
        <f t="shared" si="15"/>
        <v>0</v>
      </c>
      <c r="M65" s="482">
        <f t="shared" si="15"/>
        <v>0</v>
      </c>
      <c r="N65" s="482">
        <f t="shared" si="15"/>
        <v>0</v>
      </c>
      <c r="O65" s="487"/>
    </row>
    <row r="66" spans="1:15" s="14" customFormat="1">
      <c r="A66" s="74"/>
      <c r="B66" s="75"/>
      <c r="C66" s="82"/>
      <c r="D66" s="73"/>
      <c r="E66" s="73"/>
      <c r="F66" s="73"/>
      <c r="G66" s="73"/>
      <c r="H66" s="73"/>
      <c r="I66" s="73"/>
      <c r="J66" s="73"/>
      <c r="K66" s="73"/>
      <c r="L66" s="485"/>
      <c r="M66" s="485"/>
      <c r="N66" s="485"/>
      <c r="O66" s="487"/>
    </row>
    <row r="67" spans="1:15" s="66" customFormat="1">
      <c r="A67" s="64"/>
      <c r="B67" s="602">
        <f>'1.  LRAMVA Summary'!B34</f>
        <v>0</v>
      </c>
      <c r="C67" s="793">
        <f>'2. LRAMVA Threshold'!K43</f>
        <v>0</v>
      </c>
      <c r="D67" s="47"/>
      <c r="E67" s="47"/>
      <c r="F67" s="47"/>
      <c r="G67" s="47"/>
      <c r="H67" s="47"/>
      <c r="I67" s="47"/>
      <c r="J67" s="47"/>
      <c r="K67" s="47"/>
      <c r="L67" s="47"/>
      <c r="M67" s="47"/>
      <c r="N67" s="47"/>
      <c r="O67" s="71"/>
    </row>
    <row r="68" spans="1:15" s="18" customFormat="1" hidden="1" outlineLevel="1">
      <c r="A68" s="4"/>
      <c r="B68" s="534" t="s">
        <v>512</v>
      </c>
      <c r="C68" s="791"/>
      <c r="D68" s="47"/>
      <c r="E68" s="47"/>
      <c r="F68" s="47"/>
      <c r="G68" s="47"/>
      <c r="H68" s="47"/>
      <c r="I68" s="47"/>
      <c r="J68" s="47"/>
      <c r="K68" s="47"/>
      <c r="L68" s="47"/>
      <c r="M68" s="47"/>
      <c r="N68" s="47"/>
      <c r="O68" s="71"/>
    </row>
    <row r="69" spans="1:15" s="18" customFormat="1" hidden="1" outlineLevel="1">
      <c r="A69" s="4"/>
      <c r="B69" s="534" t="s">
        <v>513</v>
      </c>
      <c r="C69" s="791"/>
      <c r="D69" s="47"/>
      <c r="E69" s="47"/>
      <c r="F69" s="47"/>
      <c r="G69" s="47"/>
      <c r="H69" s="47"/>
      <c r="I69" s="47"/>
      <c r="J69" s="47"/>
      <c r="K69" s="47"/>
      <c r="L69" s="47"/>
      <c r="M69" s="47"/>
      <c r="N69" s="47"/>
      <c r="O69" s="71"/>
    </row>
    <row r="70" spans="1:15" s="18" customFormat="1" hidden="1" outlineLevel="1">
      <c r="A70" s="4"/>
      <c r="B70" s="534" t="s">
        <v>491</v>
      </c>
      <c r="C70" s="791"/>
      <c r="D70" s="47"/>
      <c r="E70" s="47"/>
      <c r="F70" s="47"/>
      <c r="G70" s="47"/>
      <c r="H70" s="47"/>
      <c r="I70" s="47"/>
      <c r="J70" s="47"/>
      <c r="K70" s="47"/>
      <c r="L70" s="47"/>
      <c r="M70" s="47"/>
      <c r="N70" s="47"/>
      <c r="O70" s="71"/>
    </row>
    <row r="71" spans="1:15" s="18" customFormat="1" collapsed="1">
      <c r="A71" s="4"/>
      <c r="B71" s="534" t="s">
        <v>514</v>
      </c>
      <c r="C71" s="794"/>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0" t="s">
        <v>515</v>
      </c>
      <c r="C72" s="486"/>
      <c r="D72" s="73"/>
      <c r="E72" s="482">
        <f t="shared" ref="E72:N72" si="17">ROUND(SUM(D71*E16+E71*E17)/12,4)</f>
        <v>0</v>
      </c>
      <c r="F72" s="482">
        <f t="shared" si="17"/>
        <v>0</v>
      </c>
      <c r="G72" s="482">
        <f t="shared" si="17"/>
        <v>0</v>
      </c>
      <c r="H72" s="482">
        <f t="shared" si="17"/>
        <v>0</v>
      </c>
      <c r="I72" s="482">
        <f t="shared" si="17"/>
        <v>0</v>
      </c>
      <c r="J72" s="482">
        <f t="shared" si="17"/>
        <v>0</v>
      </c>
      <c r="K72" s="482">
        <f t="shared" si="17"/>
        <v>0</v>
      </c>
      <c r="L72" s="482">
        <f t="shared" si="17"/>
        <v>0</v>
      </c>
      <c r="M72" s="482">
        <f t="shared" si="17"/>
        <v>0</v>
      </c>
      <c r="N72" s="482">
        <f t="shared" si="17"/>
        <v>0</v>
      </c>
      <c r="O72" s="487"/>
    </row>
    <row r="73" spans="1:15" s="14" customFormat="1">
      <c r="A73" s="74"/>
      <c r="B73" s="479"/>
      <c r="C73" s="486"/>
      <c r="D73" s="73"/>
      <c r="E73" s="482"/>
      <c r="F73" s="482"/>
      <c r="G73" s="482"/>
      <c r="H73" s="482"/>
      <c r="I73" s="482"/>
      <c r="J73" s="482"/>
      <c r="K73" s="482"/>
      <c r="L73" s="482"/>
      <c r="M73" s="482"/>
      <c r="N73" s="482"/>
      <c r="O73" s="487"/>
    </row>
    <row r="74" spans="1:15" s="66" customFormat="1">
      <c r="A74" s="64"/>
      <c r="B74" s="602">
        <f>'1.  LRAMVA Summary'!B35</f>
        <v>0</v>
      </c>
      <c r="C74" s="793">
        <f>'2. LRAMVA Threshold'!L43</f>
        <v>0</v>
      </c>
      <c r="D74" s="47"/>
      <c r="E74" s="47"/>
      <c r="F74" s="47"/>
      <c r="G74" s="47"/>
      <c r="H74" s="47"/>
      <c r="I74" s="47"/>
      <c r="J74" s="47"/>
      <c r="K74" s="47"/>
      <c r="L74" s="47"/>
      <c r="M74" s="47"/>
      <c r="N74" s="47"/>
      <c r="O74" s="71"/>
    </row>
    <row r="75" spans="1:15" s="18" customFormat="1" hidden="1" outlineLevel="1">
      <c r="A75" s="4"/>
      <c r="B75" s="534" t="s">
        <v>512</v>
      </c>
      <c r="C75" s="791"/>
      <c r="D75" s="47"/>
      <c r="E75" s="47"/>
      <c r="F75" s="47"/>
      <c r="G75" s="47"/>
      <c r="H75" s="47"/>
      <c r="I75" s="47"/>
      <c r="J75" s="47"/>
      <c r="K75" s="47"/>
      <c r="L75" s="47"/>
      <c r="M75" s="47"/>
      <c r="N75" s="47"/>
      <c r="O75" s="71"/>
    </row>
    <row r="76" spans="1:15" s="18" customFormat="1" hidden="1" outlineLevel="1">
      <c r="A76" s="4"/>
      <c r="B76" s="534" t="s">
        <v>513</v>
      </c>
      <c r="C76" s="791"/>
      <c r="D76" s="47"/>
      <c r="E76" s="47"/>
      <c r="F76" s="47"/>
      <c r="G76" s="47"/>
      <c r="H76" s="47"/>
      <c r="I76" s="47"/>
      <c r="J76" s="47"/>
      <c r="K76" s="47"/>
      <c r="L76" s="47"/>
      <c r="M76" s="47"/>
      <c r="N76" s="47"/>
      <c r="O76" s="71"/>
    </row>
    <row r="77" spans="1:15" s="18" customFormat="1" hidden="1" outlineLevel="1">
      <c r="A77" s="4"/>
      <c r="B77" s="534" t="s">
        <v>491</v>
      </c>
      <c r="C77" s="791"/>
      <c r="D77" s="47"/>
      <c r="E77" s="47"/>
      <c r="F77" s="47"/>
      <c r="G77" s="47"/>
      <c r="H77" s="47"/>
      <c r="I77" s="47"/>
      <c r="J77" s="47"/>
      <c r="K77" s="47"/>
      <c r="L77" s="47"/>
      <c r="M77" s="47"/>
      <c r="N77" s="47"/>
      <c r="O77" s="71"/>
    </row>
    <row r="78" spans="1:15" s="18" customFormat="1" collapsed="1">
      <c r="A78" s="4"/>
      <c r="B78" s="534" t="s">
        <v>514</v>
      </c>
      <c r="C78" s="794"/>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0" t="s">
        <v>515</v>
      </c>
      <c r="C79" s="486"/>
      <c r="D79" s="73"/>
      <c r="E79" s="482">
        <f t="shared" ref="E79:N79" si="19">ROUND(SUM(D78*E16+E78*E17)/12,4)</f>
        <v>0</v>
      </c>
      <c r="F79" s="482">
        <f t="shared" si="19"/>
        <v>0</v>
      </c>
      <c r="G79" s="482">
        <f t="shared" si="19"/>
        <v>0</v>
      </c>
      <c r="H79" s="482">
        <f t="shared" si="19"/>
        <v>0</v>
      </c>
      <c r="I79" s="482">
        <f t="shared" si="19"/>
        <v>0</v>
      </c>
      <c r="J79" s="482">
        <f t="shared" si="19"/>
        <v>0</v>
      </c>
      <c r="K79" s="482">
        <f t="shared" si="19"/>
        <v>0</v>
      </c>
      <c r="L79" s="482">
        <f t="shared" si="19"/>
        <v>0</v>
      </c>
      <c r="M79" s="482">
        <f t="shared" si="19"/>
        <v>0</v>
      </c>
      <c r="N79" s="482">
        <f t="shared" si="19"/>
        <v>0</v>
      </c>
      <c r="O79" s="487"/>
    </row>
    <row r="80" spans="1:15" s="14" customFormat="1">
      <c r="A80" s="74"/>
      <c r="B80" s="479"/>
      <c r="C80" s="486"/>
      <c r="D80" s="73"/>
      <c r="E80" s="482"/>
      <c r="F80" s="482"/>
      <c r="G80" s="482"/>
      <c r="H80" s="482"/>
      <c r="I80" s="482"/>
      <c r="J80" s="482"/>
      <c r="K80" s="482"/>
      <c r="L80" s="482"/>
      <c r="M80" s="482"/>
      <c r="N80" s="482"/>
      <c r="O80" s="487"/>
    </row>
    <row r="81" spans="1:15" s="66" customFormat="1">
      <c r="A81" s="64"/>
      <c r="B81" s="602">
        <f>'1.  LRAMVA Summary'!B36</f>
        <v>0</v>
      </c>
      <c r="C81" s="793">
        <f>'2. LRAMVA Threshold'!M43</f>
        <v>0</v>
      </c>
      <c r="D81" s="47"/>
      <c r="E81" s="47"/>
      <c r="F81" s="47"/>
      <c r="G81" s="47"/>
      <c r="H81" s="47"/>
      <c r="I81" s="47"/>
      <c r="J81" s="47"/>
      <c r="K81" s="47"/>
      <c r="L81" s="47"/>
      <c r="M81" s="47"/>
      <c r="N81" s="47"/>
      <c r="O81" s="71"/>
    </row>
    <row r="82" spans="1:15" s="18" customFormat="1" hidden="1" outlineLevel="1">
      <c r="A82" s="4"/>
      <c r="B82" s="534" t="s">
        <v>512</v>
      </c>
      <c r="C82" s="791"/>
      <c r="D82" s="47"/>
      <c r="E82" s="47"/>
      <c r="F82" s="47"/>
      <c r="G82" s="47"/>
      <c r="H82" s="47"/>
      <c r="I82" s="47"/>
      <c r="J82" s="47"/>
      <c r="K82" s="47"/>
      <c r="L82" s="47"/>
      <c r="M82" s="47"/>
      <c r="N82" s="47"/>
      <c r="O82" s="71"/>
    </row>
    <row r="83" spans="1:15" s="18" customFormat="1" hidden="1" outlineLevel="1">
      <c r="A83" s="4"/>
      <c r="B83" s="534" t="s">
        <v>513</v>
      </c>
      <c r="C83" s="791"/>
      <c r="D83" s="47"/>
      <c r="E83" s="47"/>
      <c r="F83" s="47"/>
      <c r="G83" s="47"/>
      <c r="H83" s="47"/>
      <c r="I83" s="47"/>
      <c r="J83" s="47"/>
      <c r="K83" s="47"/>
      <c r="L83" s="47"/>
      <c r="M83" s="47"/>
      <c r="N83" s="47"/>
      <c r="O83" s="71"/>
    </row>
    <row r="84" spans="1:15" s="18" customFormat="1" hidden="1" outlineLevel="1">
      <c r="A84" s="4"/>
      <c r="B84" s="534" t="s">
        <v>491</v>
      </c>
      <c r="C84" s="791"/>
      <c r="D84" s="47"/>
      <c r="E84" s="47"/>
      <c r="F84" s="47"/>
      <c r="G84" s="47"/>
      <c r="H84" s="47"/>
      <c r="I84" s="47"/>
      <c r="J84" s="47"/>
      <c r="K84" s="47"/>
      <c r="L84" s="47"/>
      <c r="M84" s="47"/>
      <c r="N84" s="47"/>
      <c r="O84" s="71"/>
    </row>
    <row r="85" spans="1:15" s="18" customFormat="1" collapsed="1">
      <c r="A85" s="4"/>
      <c r="B85" s="534" t="s">
        <v>514</v>
      </c>
      <c r="C85" s="794"/>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0" t="s">
        <v>515</v>
      </c>
      <c r="C86" s="486"/>
      <c r="D86" s="73"/>
      <c r="E86" s="482">
        <f t="shared" ref="E86:N86" si="21">ROUND(SUM(D85*E16+E85*E17)/12,4)</f>
        <v>0</v>
      </c>
      <c r="F86" s="482">
        <f t="shared" si="21"/>
        <v>0</v>
      </c>
      <c r="G86" s="482">
        <f t="shared" si="21"/>
        <v>0</v>
      </c>
      <c r="H86" s="482">
        <f t="shared" si="21"/>
        <v>0</v>
      </c>
      <c r="I86" s="482">
        <f t="shared" si="21"/>
        <v>0</v>
      </c>
      <c r="J86" s="482">
        <f t="shared" si="21"/>
        <v>0</v>
      </c>
      <c r="K86" s="482">
        <f t="shared" si="21"/>
        <v>0</v>
      </c>
      <c r="L86" s="482">
        <f t="shared" si="21"/>
        <v>0</v>
      </c>
      <c r="M86" s="482">
        <f t="shared" si="21"/>
        <v>0</v>
      </c>
      <c r="N86" s="482">
        <f t="shared" si="21"/>
        <v>0</v>
      </c>
      <c r="O86" s="487"/>
    </row>
    <row r="87" spans="1:15" s="14" customFormat="1">
      <c r="A87" s="74"/>
      <c r="B87" s="479"/>
      <c r="C87" s="486"/>
      <c r="D87" s="73"/>
      <c r="E87" s="482"/>
      <c r="F87" s="482"/>
      <c r="G87" s="482"/>
      <c r="H87" s="482"/>
      <c r="I87" s="482"/>
      <c r="J87" s="482"/>
      <c r="K87" s="482"/>
      <c r="L87" s="482"/>
      <c r="M87" s="482"/>
      <c r="N87" s="482"/>
      <c r="O87" s="487"/>
    </row>
    <row r="88" spans="1:15" s="66" customFormat="1">
      <c r="A88" s="64"/>
      <c r="B88" s="602">
        <f>'1.  LRAMVA Summary'!B37</f>
        <v>0</v>
      </c>
      <c r="C88" s="793">
        <f>'2. LRAMVA Threshold'!N43</f>
        <v>0</v>
      </c>
      <c r="D88" s="47"/>
      <c r="E88" s="47"/>
      <c r="F88" s="47"/>
      <c r="G88" s="47"/>
      <c r="H88" s="47"/>
      <c r="I88" s="47"/>
      <c r="J88" s="47"/>
      <c r="K88" s="47"/>
      <c r="L88" s="47"/>
      <c r="M88" s="47"/>
      <c r="N88" s="47"/>
      <c r="O88" s="71"/>
    </row>
    <row r="89" spans="1:15" s="18" customFormat="1" hidden="1" outlineLevel="1">
      <c r="A89" s="4"/>
      <c r="B89" s="534" t="s">
        <v>512</v>
      </c>
      <c r="C89" s="791"/>
      <c r="D89" s="47"/>
      <c r="E89" s="47"/>
      <c r="F89" s="47"/>
      <c r="G89" s="47"/>
      <c r="H89" s="47"/>
      <c r="I89" s="47"/>
      <c r="J89" s="47"/>
      <c r="K89" s="47"/>
      <c r="L89" s="47"/>
      <c r="M89" s="47"/>
      <c r="N89" s="47"/>
      <c r="O89" s="71"/>
    </row>
    <row r="90" spans="1:15" s="18" customFormat="1" hidden="1" outlineLevel="1">
      <c r="A90" s="4"/>
      <c r="B90" s="534" t="s">
        <v>513</v>
      </c>
      <c r="C90" s="791"/>
      <c r="D90" s="47"/>
      <c r="E90" s="47"/>
      <c r="F90" s="47"/>
      <c r="G90" s="47"/>
      <c r="H90" s="47"/>
      <c r="I90" s="47"/>
      <c r="J90" s="47"/>
      <c r="K90" s="47"/>
      <c r="L90" s="47"/>
      <c r="M90" s="47"/>
      <c r="N90" s="47"/>
      <c r="O90" s="71"/>
    </row>
    <row r="91" spans="1:15" s="18" customFormat="1" hidden="1" outlineLevel="1">
      <c r="A91" s="4"/>
      <c r="B91" s="534" t="s">
        <v>491</v>
      </c>
      <c r="C91" s="791"/>
      <c r="D91" s="47"/>
      <c r="E91" s="47"/>
      <c r="F91" s="47"/>
      <c r="G91" s="47"/>
      <c r="H91" s="47"/>
      <c r="I91" s="47"/>
      <c r="J91" s="47"/>
      <c r="K91" s="47"/>
      <c r="L91" s="47"/>
      <c r="M91" s="47"/>
      <c r="N91" s="47"/>
      <c r="O91" s="71"/>
    </row>
    <row r="92" spans="1:15" s="18" customFormat="1" collapsed="1">
      <c r="A92" s="4"/>
      <c r="B92" s="534" t="s">
        <v>514</v>
      </c>
      <c r="C92" s="794"/>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0" t="s">
        <v>515</v>
      </c>
      <c r="C93" s="486"/>
      <c r="D93" s="73"/>
      <c r="E93" s="482">
        <f t="shared" ref="E93:N93" si="23">ROUND(SUM(D92*E16+E92*E17)/12,4)</f>
        <v>0</v>
      </c>
      <c r="F93" s="482">
        <f t="shared" si="23"/>
        <v>0</v>
      </c>
      <c r="G93" s="482">
        <f t="shared" si="23"/>
        <v>0</v>
      </c>
      <c r="H93" s="482">
        <f t="shared" si="23"/>
        <v>0</v>
      </c>
      <c r="I93" s="482">
        <f t="shared" si="23"/>
        <v>0</v>
      </c>
      <c r="J93" s="482">
        <f t="shared" si="23"/>
        <v>0</v>
      </c>
      <c r="K93" s="482">
        <f t="shared" si="23"/>
        <v>0</v>
      </c>
      <c r="L93" s="482">
        <f t="shared" si="23"/>
        <v>0</v>
      </c>
      <c r="M93" s="482">
        <f t="shared" si="23"/>
        <v>0</v>
      </c>
      <c r="N93" s="482">
        <f t="shared" si="23"/>
        <v>0</v>
      </c>
      <c r="O93" s="487"/>
    </row>
    <row r="94" spans="1:15" s="14" customFormat="1">
      <c r="A94" s="74"/>
      <c r="B94" s="479"/>
      <c r="C94" s="486"/>
      <c r="D94" s="73"/>
      <c r="E94" s="482"/>
      <c r="F94" s="482"/>
      <c r="G94" s="482"/>
      <c r="H94" s="482"/>
      <c r="I94" s="482"/>
      <c r="J94" s="482"/>
      <c r="K94" s="482"/>
      <c r="L94" s="482"/>
      <c r="M94" s="482"/>
      <c r="N94" s="482"/>
      <c r="O94" s="487"/>
    </row>
    <row r="95" spans="1:15" s="66" customFormat="1">
      <c r="A95" s="64"/>
      <c r="B95" s="602">
        <f>'1.  LRAMVA Summary'!B38</f>
        <v>0</v>
      </c>
      <c r="C95" s="793">
        <f>'2. LRAMVA Threshold'!O43</f>
        <v>0</v>
      </c>
      <c r="D95" s="47"/>
      <c r="E95" s="47"/>
      <c r="F95" s="47"/>
      <c r="G95" s="47"/>
      <c r="H95" s="47"/>
      <c r="I95" s="47"/>
      <c r="J95" s="47"/>
      <c r="K95" s="47"/>
      <c r="L95" s="47"/>
      <c r="M95" s="47"/>
      <c r="N95" s="47"/>
      <c r="O95" s="71"/>
    </row>
    <row r="96" spans="1:15" s="18" customFormat="1" hidden="1" outlineLevel="1">
      <c r="A96" s="4"/>
      <c r="B96" s="534" t="s">
        <v>512</v>
      </c>
      <c r="C96" s="791"/>
      <c r="D96" s="47"/>
      <c r="E96" s="47"/>
      <c r="F96" s="47"/>
      <c r="G96" s="47"/>
      <c r="H96" s="47"/>
      <c r="I96" s="47"/>
      <c r="J96" s="47"/>
      <c r="K96" s="47"/>
      <c r="L96" s="47"/>
      <c r="M96" s="47"/>
      <c r="N96" s="47"/>
      <c r="O96" s="71"/>
    </row>
    <row r="97" spans="1:15" s="18" customFormat="1" hidden="1" outlineLevel="1">
      <c r="A97" s="4"/>
      <c r="B97" s="534" t="s">
        <v>513</v>
      </c>
      <c r="C97" s="791"/>
      <c r="D97" s="47"/>
      <c r="E97" s="47"/>
      <c r="F97" s="47"/>
      <c r="G97" s="47"/>
      <c r="H97" s="47"/>
      <c r="I97" s="47"/>
      <c r="J97" s="47"/>
      <c r="K97" s="47"/>
      <c r="L97" s="47"/>
      <c r="M97" s="47"/>
      <c r="N97" s="47"/>
      <c r="O97" s="71"/>
    </row>
    <row r="98" spans="1:15" s="18" customFormat="1" hidden="1" outlineLevel="1">
      <c r="A98" s="4"/>
      <c r="B98" s="534" t="s">
        <v>491</v>
      </c>
      <c r="C98" s="791"/>
      <c r="D98" s="47"/>
      <c r="E98" s="47"/>
      <c r="F98" s="47"/>
      <c r="G98" s="47"/>
      <c r="H98" s="47"/>
      <c r="I98" s="47"/>
      <c r="J98" s="47"/>
      <c r="K98" s="47"/>
      <c r="L98" s="47"/>
      <c r="M98" s="47"/>
      <c r="N98" s="47"/>
      <c r="O98" s="71"/>
    </row>
    <row r="99" spans="1:15" s="18" customFormat="1" collapsed="1">
      <c r="A99" s="4"/>
      <c r="B99" s="534" t="s">
        <v>514</v>
      </c>
      <c r="C99" s="794"/>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0" t="s">
        <v>515</v>
      </c>
      <c r="C100" s="486"/>
      <c r="D100" s="73"/>
      <c r="E100" s="482">
        <f t="shared" ref="E100:N100" si="25">ROUND(SUM(D99*E16+E99*E17)/12,4)</f>
        <v>0</v>
      </c>
      <c r="F100" s="482">
        <f t="shared" si="25"/>
        <v>0</v>
      </c>
      <c r="G100" s="482">
        <f t="shared" si="25"/>
        <v>0</v>
      </c>
      <c r="H100" s="482">
        <f t="shared" si="25"/>
        <v>0</v>
      </c>
      <c r="I100" s="482">
        <f t="shared" si="25"/>
        <v>0</v>
      </c>
      <c r="J100" s="482">
        <f t="shared" si="25"/>
        <v>0</v>
      </c>
      <c r="K100" s="482">
        <f t="shared" si="25"/>
        <v>0</v>
      </c>
      <c r="L100" s="482">
        <f t="shared" si="25"/>
        <v>0</v>
      </c>
      <c r="M100" s="482">
        <f t="shared" si="25"/>
        <v>0</v>
      </c>
      <c r="N100" s="482">
        <f t="shared" si="25"/>
        <v>0</v>
      </c>
      <c r="O100" s="487"/>
    </row>
    <row r="101" spans="1:15" s="14" customFormat="1">
      <c r="A101" s="74"/>
      <c r="B101" s="479"/>
      <c r="C101" s="486"/>
      <c r="D101" s="73"/>
      <c r="E101" s="482"/>
      <c r="F101" s="482"/>
      <c r="G101" s="482"/>
      <c r="H101" s="482"/>
      <c r="I101" s="482"/>
      <c r="J101" s="482"/>
      <c r="K101" s="482"/>
      <c r="L101" s="482"/>
      <c r="M101" s="482"/>
      <c r="N101" s="482"/>
      <c r="O101" s="487"/>
    </row>
    <row r="102" spans="1:15" s="66" customFormat="1">
      <c r="A102" s="64"/>
      <c r="B102" s="602">
        <f>'1.  LRAMVA Summary'!B39</f>
        <v>0</v>
      </c>
      <c r="C102" s="793">
        <f>'2. LRAMVA Threshold'!P43</f>
        <v>0</v>
      </c>
      <c r="D102" s="47"/>
      <c r="E102" s="47"/>
      <c r="F102" s="47"/>
      <c r="G102" s="47"/>
      <c r="H102" s="47"/>
      <c r="I102" s="47"/>
      <c r="J102" s="47"/>
      <c r="K102" s="47"/>
      <c r="L102" s="47"/>
      <c r="M102" s="47"/>
      <c r="N102" s="47"/>
      <c r="O102" s="71"/>
    </row>
    <row r="103" spans="1:15" s="18" customFormat="1" hidden="1" outlineLevel="1">
      <c r="A103" s="4"/>
      <c r="B103" s="534" t="s">
        <v>512</v>
      </c>
      <c r="C103" s="791"/>
      <c r="D103" s="47"/>
      <c r="E103" s="47"/>
      <c r="F103" s="47"/>
      <c r="G103" s="47"/>
      <c r="H103" s="47"/>
      <c r="I103" s="47"/>
      <c r="J103" s="47"/>
      <c r="K103" s="47"/>
      <c r="L103" s="47"/>
      <c r="M103" s="47"/>
      <c r="N103" s="47"/>
      <c r="O103" s="71"/>
    </row>
    <row r="104" spans="1:15" s="18" customFormat="1" hidden="1" outlineLevel="1">
      <c r="A104" s="4"/>
      <c r="B104" s="534" t="s">
        <v>513</v>
      </c>
      <c r="C104" s="791"/>
      <c r="D104" s="47"/>
      <c r="E104" s="47"/>
      <c r="F104" s="47"/>
      <c r="G104" s="47"/>
      <c r="H104" s="47"/>
      <c r="I104" s="47"/>
      <c r="J104" s="47"/>
      <c r="K104" s="47"/>
      <c r="L104" s="47"/>
      <c r="M104" s="47"/>
      <c r="N104" s="47"/>
      <c r="O104" s="71"/>
    </row>
    <row r="105" spans="1:15" s="18" customFormat="1" hidden="1" outlineLevel="1">
      <c r="A105" s="4"/>
      <c r="B105" s="534" t="s">
        <v>491</v>
      </c>
      <c r="C105" s="791"/>
      <c r="D105" s="47"/>
      <c r="E105" s="47"/>
      <c r="F105" s="47"/>
      <c r="G105" s="47"/>
      <c r="H105" s="47"/>
      <c r="I105" s="47"/>
      <c r="J105" s="47"/>
      <c r="K105" s="47"/>
      <c r="L105" s="47"/>
      <c r="M105" s="47"/>
      <c r="N105" s="47"/>
      <c r="O105" s="71"/>
    </row>
    <row r="106" spans="1:15" s="18" customFormat="1" collapsed="1">
      <c r="A106" s="4"/>
      <c r="B106" s="534" t="s">
        <v>514</v>
      </c>
      <c r="C106" s="794"/>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0" t="s">
        <v>515</v>
      </c>
      <c r="C107" s="486"/>
      <c r="D107" s="73"/>
      <c r="E107" s="482">
        <f t="shared" ref="E107:N107" si="27">ROUND(SUM(D106*E16+E106*E17)/12,4)</f>
        <v>0</v>
      </c>
      <c r="F107" s="482">
        <f t="shared" si="27"/>
        <v>0</v>
      </c>
      <c r="G107" s="482">
        <f t="shared" si="27"/>
        <v>0</v>
      </c>
      <c r="H107" s="482">
        <f t="shared" si="27"/>
        <v>0</v>
      </c>
      <c r="I107" s="482">
        <f t="shared" si="27"/>
        <v>0</v>
      </c>
      <c r="J107" s="482">
        <f t="shared" si="27"/>
        <v>0</v>
      </c>
      <c r="K107" s="482">
        <f t="shared" si="27"/>
        <v>0</v>
      </c>
      <c r="L107" s="482">
        <f t="shared" si="27"/>
        <v>0</v>
      </c>
      <c r="M107" s="482">
        <f t="shared" si="27"/>
        <v>0</v>
      </c>
      <c r="N107" s="482">
        <f t="shared" si="27"/>
        <v>0</v>
      </c>
      <c r="O107" s="487"/>
    </row>
    <row r="108" spans="1:15" s="14" customFormat="1">
      <c r="A108" s="74"/>
      <c r="B108" s="479"/>
      <c r="C108" s="486"/>
      <c r="D108" s="73"/>
      <c r="E108" s="482"/>
      <c r="F108" s="482"/>
      <c r="G108" s="482"/>
      <c r="H108" s="482"/>
      <c r="I108" s="482"/>
      <c r="J108" s="482"/>
      <c r="K108" s="482"/>
      <c r="L108" s="482"/>
      <c r="M108" s="482"/>
      <c r="N108" s="482"/>
      <c r="O108" s="487"/>
    </row>
    <row r="109" spans="1:15" s="66" customFormat="1">
      <c r="A109" s="64"/>
      <c r="B109" s="602">
        <f>'1.  LRAMVA Summary'!B40</f>
        <v>0</v>
      </c>
      <c r="C109" s="793">
        <f>'2. LRAMVA Threshold'!Q43</f>
        <v>0</v>
      </c>
      <c r="D109" s="47"/>
      <c r="E109" s="47"/>
      <c r="F109" s="47"/>
      <c r="G109" s="47"/>
      <c r="H109" s="47"/>
      <c r="I109" s="47"/>
      <c r="J109" s="47"/>
      <c r="K109" s="47"/>
      <c r="L109" s="47"/>
      <c r="M109" s="47"/>
      <c r="N109" s="47"/>
      <c r="O109" s="71"/>
    </row>
    <row r="110" spans="1:15" s="18" customFormat="1" hidden="1" outlineLevel="1">
      <c r="A110" s="4"/>
      <c r="B110" s="534" t="s">
        <v>512</v>
      </c>
      <c r="C110" s="791"/>
      <c r="D110" s="47"/>
      <c r="E110" s="47"/>
      <c r="F110" s="47"/>
      <c r="G110" s="47"/>
      <c r="H110" s="47"/>
      <c r="I110" s="47"/>
      <c r="J110" s="47"/>
      <c r="K110" s="47"/>
      <c r="L110" s="47"/>
      <c r="M110" s="47"/>
      <c r="N110" s="47"/>
      <c r="O110" s="71"/>
    </row>
    <row r="111" spans="1:15" s="18" customFormat="1" hidden="1" outlineLevel="1">
      <c r="A111" s="4"/>
      <c r="B111" s="534" t="s">
        <v>513</v>
      </c>
      <c r="C111" s="791"/>
      <c r="D111" s="47"/>
      <c r="E111" s="47"/>
      <c r="F111" s="47"/>
      <c r="G111" s="47"/>
      <c r="H111" s="47"/>
      <c r="I111" s="47"/>
      <c r="J111" s="47"/>
      <c r="K111" s="47"/>
      <c r="L111" s="47"/>
      <c r="M111" s="47"/>
      <c r="N111" s="47"/>
      <c r="O111" s="71"/>
    </row>
    <row r="112" spans="1:15" s="18" customFormat="1" hidden="1" outlineLevel="1">
      <c r="A112" s="4"/>
      <c r="B112" s="534" t="s">
        <v>491</v>
      </c>
      <c r="C112" s="791"/>
      <c r="D112" s="47"/>
      <c r="E112" s="47"/>
      <c r="F112" s="47"/>
      <c r="G112" s="47"/>
      <c r="H112" s="47"/>
      <c r="I112" s="47"/>
      <c r="J112" s="47"/>
      <c r="K112" s="47"/>
      <c r="L112" s="47"/>
      <c r="M112" s="47"/>
      <c r="N112" s="47"/>
      <c r="O112" s="71"/>
    </row>
    <row r="113" spans="1:17" s="18" customFormat="1" collapsed="1">
      <c r="A113" s="4"/>
      <c r="B113" s="534" t="s">
        <v>514</v>
      </c>
      <c r="C113" s="794"/>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0" t="s">
        <v>515</v>
      </c>
      <c r="C114" s="486"/>
      <c r="D114" s="73"/>
      <c r="E114" s="482">
        <f t="shared" ref="E114:N114" si="29">ROUND(SUM(D113*E16+E113*E17)/12,4)</f>
        <v>0</v>
      </c>
      <c r="F114" s="482">
        <f t="shared" si="29"/>
        <v>0</v>
      </c>
      <c r="G114" s="482">
        <f t="shared" si="29"/>
        <v>0</v>
      </c>
      <c r="H114" s="482">
        <f t="shared" si="29"/>
        <v>0</v>
      </c>
      <c r="I114" s="482">
        <f t="shared" si="29"/>
        <v>0</v>
      </c>
      <c r="J114" s="482">
        <f t="shared" si="29"/>
        <v>0</v>
      </c>
      <c r="K114" s="482">
        <f t="shared" si="29"/>
        <v>0</v>
      </c>
      <c r="L114" s="482">
        <f t="shared" si="29"/>
        <v>0</v>
      </c>
      <c r="M114" s="482">
        <f t="shared" si="29"/>
        <v>0</v>
      </c>
      <c r="N114" s="482">
        <f t="shared" si="29"/>
        <v>0</v>
      </c>
      <c r="O114" s="487"/>
    </row>
    <row r="115" spans="1:17" s="72" customFormat="1">
      <c r="A115" s="74"/>
      <c r="B115" s="76"/>
      <c r="C115" s="83"/>
      <c r="D115" s="77"/>
      <c r="E115" s="77"/>
      <c r="F115" s="77"/>
      <c r="G115" s="77"/>
      <c r="H115" s="77"/>
      <c r="I115" s="77"/>
      <c r="J115" s="77"/>
      <c r="K115" s="493"/>
      <c r="L115" s="494"/>
      <c r="M115" s="494"/>
      <c r="N115" s="494"/>
      <c r="O115" s="495"/>
    </row>
    <row r="116" spans="1:17" s="3" customFormat="1" ht="21" customHeight="1">
      <c r="A116" s="4"/>
      <c r="B116" s="496" t="s">
        <v>618</v>
      </c>
      <c r="C116" s="100"/>
      <c r="D116" s="497"/>
      <c r="E116" s="497"/>
      <c r="F116" s="497"/>
      <c r="G116" s="497"/>
      <c r="H116" s="497"/>
      <c r="I116" s="497"/>
      <c r="J116" s="497"/>
      <c r="K116" s="497"/>
      <c r="L116" s="497"/>
      <c r="M116" s="497"/>
      <c r="N116" s="497"/>
      <c r="O116" s="497"/>
    </row>
    <row r="119" spans="1:17" ht="15.6">
      <c r="B119" s="117" t="s">
        <v>485</v>
      </c>
      <c r="J119" s="18"/>
    </row>
    <row r="120" spans="1:17" s="14" customFormat="1" ht="55.5" customHeight="1">
      <c r="A120" s="74"/>
      <c r="B120" s="798" t="s">
        <v>620</v>
      </c>
      <c r="C120" s="798"/>
      <c r="D120" s="798"/>
      <c r="E120" s="798"/>
      <c r="F120" s="798"/>
      <c r="G120" s="798"/>
      <c r="H120" s="798"/>
      <c r="I120" s="798"/>
      <c r="J120" s="798"/>
      <c r="K120" s="798"/>
      <c r="L120" s="798"/>
      <c r="M120" s="798"/>
      <c r="N120" s="798"/>
      <c r="O120" s="798"/>
      <c r="P120" s="798"/>
    </row>
    <row r="121" spans="1:17" s="18" customFormat="1" ht="9" customHeight="1">
      <c r="A121" s="4"/>
      <c r="B121" s="117"/>
      <c r="C121" s="80"/>
    </row>
    <row r="122" spans="1:17" ht="63.75" customHeight="1">
      <c r="B122" s="243" t="s">
        <v>235</v>
      </c>
      <c r="C122" s="243" t="str">
        <f>'1.  LRAMVA Summary'!D50</f>
        <v>Residential</v>
      </c>
      <c r="D122" s="243" t="str">
        <f>'1.  LRAMVA Summary'!E50</f>
        <v>General Service &lt; 50 kW</v>
      </c>
      <c r="E122" s="243" t="str">
        <f>'1.  LRAMVA Summary'!F50</f>
        <v>General Service 50 to 2999 kW</v>
      </c>
      <c r="F122" s="243" t="str">
        <f>'1.  LRAMVA Summary'!G50</f>
        <v>General Service 3000-4999 kW</v>
      </c>
      <c r="G122" s="243" t="str">
        <f>'1.  LRAMVA Summary'!H50</f>
        <v>Unmetered Scattered Load</v>
      </c>
      <c r="H122" s="243" t="str">
        <f>'1.  LRAMVA Summary'!I50</f>
        <v>Sentinel Lighting</v>
      </c>
      <c r="I122" s="243" t="str">
        <f>'1.  LRAMVA Summary'!J50</f>
        <v xml:space="preserve">Street Lighting </v>
      </c>
      <c r="J122" s="243" t="str">
        <f>'1.  LRAMVA Summary'!K50</f>
        <v/>
      </c>
      <c r="K122" s="243" t="str">
        <f>'1.  LRAMVA Summary'!L50</f>
        <v/>
      </c>
      <c r="L122" s="243" t="str">
        <f>'1.  LRAMVA Summary'!M50</f>
        <v/>
      </c>
      <c r="M122" s="243" t="str">
        <f>'1.  LRAMVA Summary'!N50</f>
        <v/>
      </c>
      <c r="N122" s="243" t="str">
        <f>'1.  LRAMVA Summary'!O50</f>
        <v/>
      </c>
      <c r="O122" s="243" t="str">
        <f>'1.  LRAMVA Summary'!P50</f>
        <v/>
      </c>
      <c r="P122" s="243" t="str">
        <f>'1.  LRAMVA Summary'!Q50</f>
        <v/>
      </c>
      <c r="Q122" s="18"/>
    </row>
    <row r="123" spans="1:17" s="18" customFormat="1">
      <c r="A123" s="93"/>
      <c r="B123" s="583"/>
      <c r="C123" s="584" t="str">
        <f>'1.  LRAMVA Summary'!D51</f>
        <v>kWh</v>
      </c>
      <c r="D123" s="584" t="str">
        <f>'1.  LRAMVA Summary'!E51</f>
        <v>kWh</v>
      </c>
      <c r="E123" s="584" t="str">
        <f>'1.  LRAMVA Summary'!F51</f>
        <v>kW</v>
      </c>
      <c r="F123" s="584" t="str">
        <f>'1.  LRAMVA Summary'!G51</f>
        <v>kW</v>
      </c>
      <c r="G123" s="584" t="str">
        <f>'1.  LRAMVA Summary'!H51</f>
        <v>kWh</v>
      </c>
      <c r="H123" s="584" t="str">
        <f>'1.  LRAMVA Summary'!I51</f>
        <v>kW</v>
      </c>
      <c r="I123" s="584" t="str">
        <f>'1.  LRAMVA Summary'!J51</f>
        <v>kW</v>
      </c>
      <c r="J123" s="584">
        <f>'1.  LRAMVA Summary'!K51</f>
        <v>0</v>
      </c>
      <c r="K123" s="584">
        <f>'1.  LRAMVA Summary'!L51</f>
        <v>0</v>
      </c>
      <c r="L123" s="584">
        <f>'1.  LRAMVA Summary'!M51</f>
        <v>0</v>
      </c>
      <c r="M123" s="584">
        <f>'1.  LRAMVA Summary'!N51</f>
        <v>0</v>
      </c>
      <c r="N123" s="584">
        <f>'1.  LRAMVA Summary'!O51</f>
        <v>0</v>
      </c>
      <c r="O123" s="584">
        <f>'1.  LRAMVA Summary'!P51</f>
        <v>0</v>
      </c>
      <c r="P123" s="585">
        <f>'1.  LRAMVA Summary'!Q51</f>
        <v>0</v>
      </c>
    </row>
    <row r="124" spans="1:17">
      <c r="B124" s="498">
        <v>2011</v>
      </c>
      <c r="C124" s="679">
        <f t="shared" ref="C124:C129" si="30">HLOOKUP(B124,$E$15:$O$114,9,FALSE)</f>
        <v>1.2800000000000001E-2</v>
      </c>
      <c r="D124" s="680">
        <f>HLOOKUP(B124,$E$15:$O$114,16,FALSE)</f>
        <v>1.6E-2</v>
      </c>
      <c r="E124" s="681">
        <f>HLOOKUP(B124,$E$15:$O$114,23,FALSE)</f>
        <v>2.9517000000000002</v>
      </c>
      <c r="F124" s="680">
        <f>HLOOKUP(B124,$E$15:$O$114,30,FALSE)</f>
        <v>2.4588999999999999</v>
      </c>
      <c r="G124" s="681">
        <f>HLOOKUP(B124,$E$15:$O$114,37,FALSE)</f>
        <v>2.41E-2</v>
      </c>
      <c r="H124" s="680">
        <f>HLOOKUP(B124,$E$15:$O$114,44,FALSE)</f>
        <v>10.961399999999999</v>
      </c>
      <c r="I124" s="681">
        <f>HLOOKUP(B124,$E$15:$O$114,51,FALSE)</f>
        <v>19.583600000000001</v>
      </c>
      <c r="J124" s="681">
        <f>HLOOKUP(B124,$E$15:$O$114,58,FALSE)</f>
        <v>0</v>
      </c>
      <c r="K124" s="681">
        <f>HLOOKUP(B124,$E$15:$O$114,65,FALSE)</f>
        <v>0</v>
      </c>
      <c r="L124" s="681">
        <f>HLOOKUP(B124,$E$15:$O$114,72,FALSE)</f>
        <v>0</v>
      </c>
      <c r="M124" s="681">
        <f>HLOOKUP(B124,$E$15:$O$114,79,FALSE)</f>
        <v>0</v>
      </c>
      <c r="N124" s="681">
        <f>HLOOKUP(B124,$E$15:$O$114,86,FALSE)</f>
        <v>0</v>
      </c>
      <c r="O124" s="681">
        <f>HLOOKUP(B124,$E$15:$O$114,93,FALSE)</f>
        <v>0</v>
      </c>
      <c r="P124" s="681">
        <f>HLOOKUP(B124,$E$15:$O$114,100,FALSE)</f>
        <v>0</v>
      </c>
    </row>
    <row r="125" spans="1:17">
      <c r="B125" s="499">
        <v>2012</v>
      </c>
      <c r="C125" s="682">
        <f t="shared" si="30"/>
        <v>1.2699999999999999E-2</v>
      </c>
      <c r="D125" s="683">
        <f>HLOOKUP(B125,$E$15:$O$114,16,FALSE)</f>
        <v>1.5900000000000001E-2</v>
      </c>
      <c r="E125" s="684">
        <f>HLOOKUP(B125,$E$15:$O$114,23,FALSE)</f>
        <v>2.9028999999999998</v>
      </c>
      <c r="F125" s="683">
        <f>HLOOKUP(B125,$E$15:$O$114,30,FALSE)</f>
        <v>2.4657</v>
      </c>
      <c r="G125" s="684">
        <f>HLOOKUP(B125,$E$15:$O$114,37,FALSE)</f>
        <v>2.41E-2</v>
      </c>
      <c r="H125" s="683">
        <f>HLOOKUP(B125,$E$15:$O$114,44,FALSE)</f>
        <v>11.729799999999999</v>
      </c>
      <c r="I125" s="684">
        <f>HLOOKUP(B125,$E$15:$O$114,51,FALSE)</f>
        <v>21.299399999999999</v>
      </c>
      <c r="J125" s="684">
        <f>HLOOKUP(B125,$E$15:$O$114,58,FALSE)</f>
        <v>0</v>
      </c>
      <c r="K125" s="684">
        <f>HLOOKUP(B125,$E$15:$O$114,65,FALSE)</f>
        <v>0</v>
      </c>
      <c r="L125" s="684">
        <f>HLOOKUP(B125,$E$15:$O$114,72,FALSE)</f>
        <v>0</v>
      </c>
      <c r="M125" s="684">
        <f>HLOOKUP(B125,$E$15:$O$114,79,FALSE)</f>
        <v>0</v>
      </c>
      <c r="N125" s="684">
        <f>HLOOKUP(B125,$E$15:$O$114,86,FALSE)</f>
        <v>0</v>
      </c>
      <c r="O125" s="684">
        <f>HLOOKUP(B125,$E$15:$O$114,93,FALSE)</f>
        <v>0</v>
      </c>
      <c r="P125" s="684">
        <f t="shared" ref="P125:P133" si="31">HLOOKUP(B125,$E$15:$O$114,100,FALSE)</f>
        <v>0</v>
      </c>
    </row>
    <row r="126" spans="1:17">
      <c r="B126" s="499">
        <v>2013</v>
      </c>
      <c r="C126" s="682">
        <f t="shared" si="30"/>
        <v>1.34E-2</v>
      </c>
      <c r="D126" s="683">
        <f t="shared" ref="D126:D133" si="32">HLOOKUP(B126,$E$15:$O$114,16,FALSE)</f>
        <v>1.7100000000000001E-2</v>
      </c>
      <c r="E126" s="684">
        <f t="shared" ref="E126:E133" si="33">HLOOKUP(B126,$E$15:$O$114,23,FALSE)</f>
        <v>3.2039</v>
      </c>
      <c r="F126" s="683">
        <f t="shared" ref="F126:F133" si="34">HLOOKUP(B126,$E$15:$O$114,30,FALSE)</f>
        <v>2.6156000000000001</v>
      </c>
      <c r="G126" s="684">
        <f t="shared" ref="G126:G132" si="35">HLOOKUP(B126,$E$15:$O$114,37,FALSE)</f>
        <v>1.7299999999999999E-2</v>
      </c>
      <c r="H126" s="683">
        <f t="shared" ref="H126:H133" si="36">HLOOKUP(B126,$E$15:$O$114,44,FALSE)</f>
        <v>11.7807</v>
      </c>
      <c r="I126" s="684">
        <f t="shared" ref="I126:I133" si="37">HLOOKUP(B126,$E$15:$O$114,51,FALSE)</f>
        <v>15.0739</v>
      </c>
      <c r="J126" s="684">
        <f t="shared" ref="J126:J133" si="38">HLOOKUP(B126,$E$15:$O$114,58,FALSE)</f>
        <v>0</v>
      </c>
      <c r="K126" s="684">
        <f t="shared" ref="K126:K133" si="39">HLOOKUP(B126,$E$15:$O$114,65,FALSE)</f>
        <v>0</v>
      </c>
      <c r="L126" s="684">
        <f>HLOOKUP(B126,$E$15:$O$114,72,FALSE)</f>
        <v>0</v>
      </c>
      <c r="M126" s="684">
        <f t="shared" ref="M126:M133" si="40">HLOOKUP(B126,$E$15:$O$114,79,FALSE)</f>
        <v>0</v>
      </c>
      <c r="N126" s="684">
        <f t="shared" ref="N126:N133" si="41">HLOOKUP(B126,$E$15:$O$114,86,FALSE)</f>
        <v>0</v>
      </c>
      <c r="O126" s="684">
        <f t="shared" ref="O126:O133" si="42">HLOOKUP(B126,$E$15:$O$114,93,FALSE)</f>
        <v>0</v>
      </c>
      <c r="P126" s="684">
        <f t="shared" si="31"/>
        <v>0</v>
      </c>
    </row>
    <row r="127" spans="1:17">
      <c r="B127" s="499">
        <v>2014</v>
      </c>
      <c r="C127" s="682">
        <f t="shared" si="30"/>
        <v>1.41E-2</v>
      </c>
      <c r="D127" s="683">
        <f>HLOOKUP(B127,$E$15:$O$114,16,FALSE)</f>
        <v>1.83E-2</v>
      </c>
      <c r="E127" s="684">
        <f>HLOOKUP(B127,$E$15:$O$114,23,FALSE)</f>
        <v>3.5259999999999998</v>
      </c>
      <c r="F127" s="683">
        <f>HLOOKUP(B127,$E$15:$O$114,30,FALSE)</f>
        <v>2.7814000000000001</v>
      </c>
      <c r="G127" s="684">
        <f>HLOOKUP(B127,$E$15:$O$114,37,FALSE)</f>
        <v>1.04E-2</v>
      </c>
      <c r="H127" s="683">
        <f>HLOOKUP(B127,$E$15:$O$114,44,FALSE)</f>
        <v>11.895200000000001</v>
      </c>
      <c r="I127" s="684">
        <f>HLOOKUP(B127,$E$15:$O$114,51,FALSE)</f>
        <v>8.8459000000000003</v>
      </c>
      <c r="J127" s="684">
        <f>HLOOKUP(B127,$E$15:$O$114,58,FALSE)</f>
        <v>0</v>
      </c>
      <c r="K127" s="684">
        <f>HLOOKUP(B127,$E$15:$O$114,65,FALSE)</f>
        <v>0</v>
      </c>
      <c r="L127" s="684">
        <f>HLOOKUP(B127,$E$15:$O$114,72,FALSE)</f>
        <v>0</v>
      </c>
      <c r="M127" s="684">
        <f>HLOOKUP(B127,$E$15:$O$114,79,FALSE)</f>
        <v>0</v>
      </c>
      <c r="N127" s="684">
        <f>HLOOKUP(B127,$E$15:$O$114,86,FALSE)</f>
        <v>0</v>
      </c>
      <c r="O127" s="684">
        <f>HLOOKUP(B127,$E$15:$O$114,93,FALSE)</f>
        <v>0</v>
      </c>
      <c r="P127" s="684">
        <f>HLOOKUP(B127,$E$15:$O$114,100,FALSE)</f>
        <v>0</v>
      </c>
    </row>
    <row r="128" spans="1:17">
      <c r="B128" s="499">
        <v>2015</v>
      </c>
      <c r="C128" s="682">
        <f t="shared" si="30"/>
        <v>1.43E-2</v>
      </c>
      <c r="D128" s="683">
        <f t="shared" si="32"/>
        <v>1.8499999999999999E-2</v>
      </c>
      <c r="E128" s="684">
        <f t="shared" si="33"/>
        <v>3.573</v>
      </c>
      <c r="F128" s="683">
        <f t="shared" si="34"/>
        <v>2.8184999999999998</v>
      </c>
      <c r="G128" s="684">
        <f t="shared" si="35"/>
        <v>1.0500000000000001E-2</v>
      </c>
      <c r="H128" s="683">
        <f t="shared" si="36"/>
        <v>12.053800000000001</v>
      </c>
      <c r="I128" s="684">
        <f t="shared" si="37"/>
        <v>8.9638000000000009</v>
      </c>
      <c r="J128" s="684">
        <f t="shared" si="38"/>
        <v>0</v>
      </c>
      <c r="K128" s="684">
        <f t="shared" si="39"/>
        <v>0</v>
      </c>
      <c r="L128" s="684">
        <f t="shared" ref="L128:L133" si="43">HLOOKUP(B128,$E$15:$O$114,72,FALSE)</f>
        <v>0</v>
      </c>
      <c r="M128" s="684">
        <f t="shared" si="40"/>
        <v>0</v>
      </c>
      <c r="N128" s="684">
        <f t="shared" si="41"/>
        <v>0</v>
      </c>
      <c r="O128" s="684">
        <f t="shared" si="42"/>
        <v>0</v>
      </c>
      <c r="P128" s="684">
        <f t="shared" si="31"/>
        <v>0</v>
      </c>
    </row>
    <row r="129" spans="2:16">
      <c r="B129" s="499">
        <v>2016</v>
      </c>
      <c r="C129" s="682">
        <f t="shared" si="30"/>
        <v>1.21E-2</v>
      </c>
      <c r="D129" s="683">
        <f t="shared" si="32"/>
        <v>1.8800000000000001E-2</v>
      </c>
      <c r="E129" s="684">
        <f t="shared" si="33"/>
        <v>3.6314000000000002</v>
      </c>
      <c r="F129" s="683">
        <f t="shared" si="34"/>
        <v>2.8645999999999998</v>
      </c>
      <c r="G129" s="684">
        <f t="shared" si="35"/>
        <v>1.06E-2</v>
      </c>
      <c r="H129" s="683">
        <f t="shared" si="36"/>
        <v>12.2509</v>
      </c>
      <c r="I129" s="684">
        <f t="shared" si="37"/>
        <v>9.1103000000000005</v>
      </c>
      <c r="J129" s="684">
        <f t="shared" si="38"/>
        <v>0</v>
      </c>
      <c r="K129" s="684">
        <f t="shared" si="39"/>
        <v>0</v>
      </c>
      <c r="L129" s="684">
        <f t="shared" si="43"/>
        <v>0</v>
      </c>
      <c r="M129" s="684">
        <f t="shared" si="40"/>
        <v>0</v>
      </c>
      <c r="N129" s="684">
        <f t="shared" si="41"/>
        <v>0</v>
      </c>
      <c r="O129" s="684">
        <f t="shared" si="42"/>
        <v>0</v>
      </c>
      <c r="P129" s="684">
        <f t="shared" si="31"/>
        <v>0</v>
      </c>
    </row>
    <row r="130" spans="2:16" hidden="1">
      <c r="B130" s="499">
        <v>2017</v>
      </c>
      <c r="C130" s="682">
        <f>HLOOKUP(B130,$E$15:$O$114,9,FALSE)</f>
        <v>8.6E-3</v>
      </c>
      <c r="D130" s="683">
        <f t="shared" si="32"/>
        <v>1.9099999999999999E-2</v>
      </c>
      <c r="E130" s="684">
        <f t="shared" si="33"/>
        <v>3.6918000000000002</v>
      </c>
      <c r="F130" s="683">
        <f t="shared" si="34"/>
        <v>2.9123000000000001</v>
      </c>
      <c r="G130" s="684">
        <f t="shared" si="35"/>
        <v>1.0800000000000001E-2</v>
      </c>
      <c r="H130" s="683">
        <f t="shared" si="36"/>
        <v>12.455</v>
      </c>
      <c r="I130" s="684">
        <f t="shared" si="37"/>
        <v>9.2620000000000005</v>
      </c>
      <c r="J130" s="684">
        <f t="shared" si="38"/>
        <v>0</v>
      </c>
      <c r="K130" s="684">
        <f t="shared" si="39"/>
        <v>0</v>
      </c>
      <c r="L130" s="684">
        <f t="shared" si="43"/>
        <v>0</v>
      </c>
      <c r="M130" s="684">
        <f t="shared" si="40"/>
        <v>0</v>
      </c>
      <c r="N130" s="684">
        <f t="shared" si="41"/>
        <v>0</v>
      </c>
      <c r="O130" s="684">
        <f t="shared" si="42"/>
        <v>0</v>
      </c>
      <c r="P130" s="684">
        <f t="shared" si="31"/>
        <v>0</v>
      </c>
    </row>
    <row r="131" spans="2:16" hidden="1">
      <c r="B131" s="499">
        <v>2018</v>
      </c>
      <c r="C131" s="682">
        <f t="shared" ref="C131:C133" si="44">HLOOKUP(B131,$E$15:$O$114,9,FALSE)</f>
        <v>0</v>
      </c>
      <c r="D131" s="683">
        <f t="shared" si="32"/>
        <v>0</v>
      </c>
      <c r="E131" s="684">
        <f t="shared" si="33"/>
        <v>0</v>
      </c>
      <c r="F131" s="683">
        <f t="shared" si="34"/>
        <v>0</v>
      </c>
      <c r="G131" s="684">
        <f t="shared" si="35"/>
        <v>0</v>
      </c>
      <c r="H131" s="683">
        <f t="shared" si="36"/>
        <v>0</v>
      </c>
      <c r="I131" s="684">
        <f t="shared" si="37"/>
        <v>0</v>
      </c>
      <c r="J131" s="684">
        <f t="shared" si="38"/>
        <v>0</v>
      </c>
      <c r="K131" s="684">
        <f t="shared" si="39"/>
        <v>0</v>
      </c>
      <c r="L131" s="684">
        <f t="shared" si="43"/>
        <v>0</v>
      </c>
      <c r="M131" s="684">
        <f t="shared" si="40"/>
        <v>0</v>
      </c>
      <c r="N131" s="684">
        <f t="shared" si="41"/>
        <v>0</v>
      </c>
      <c r="O131" s="684">
        <f t="shared" si="42"/>
        <v>0</v>
      </c>
      <c r="P131" s="684">
        <f t="shared" si="31"/>
        <v>0</v>
      </c>
    </row>
    <row r="132" spans="2:16" hidden="1">
      <c r="B132" s="499">
        <v>2019</v>
      </c>
      <c r="C132" s="682">
        <f t="shared" si="44"/>
        <v>0</v>
      </c>
      <c r="D132" s="683">
        <f t="shared" si="32"/>
        <v>0</v>
      </c>
      <c r="E132" s="684">
        <f t="shared" si="33"/>
        <v>0</v>
      </c>
      <c r="F132" s="683">
        <f t="shared" si="34"/>
        <v>0</v>
      </c>
      <c r="G132" s="684">
        <f t="shared" si="35"/>
        <v>0</v>
      </c>
      <c r="H132" s="683">
        <f t="shared" si="36"/>
        <v>0</v>
      </c>
      <c r="I132" s="684">
        <f t="shared" si="37"/>
        <v>0</v>
      </c>
      <c r="J132" s="684">
        <f t="shared" si="38"/>
        <v>0</v>
      </c>
      <c r="K132" s="684">
        <f t="shared" si="39"/>
        <v>0</v>
      </c>
      <c r="L132" s="684">
        <f t="shared" si="43"/>
        <v>0</v>
      </c>
      <c r="M132" s="684">
        <f t="shared" si="40"/>
        <v>0</v>
      </c>
      <c r="N132" s="684">
        <f t="shared" si="41"/>
        <v>0</v>
      </c>
      <c r="O132" s="684">
        <f t="shared" si="42"/>
        <v>0</v>
      </c>
      <c r="P132" s="684">
        <f t="shared" si="31"/>
        <v>0</v>
      </c>
    </row>
    <row r="133" spans="2:16" hidden="1">
      <c r="B133" s="500">
        <v>2020</v>
      </c>
      <c r="C133" s="685">
        <f t="shared" si="44"/>
        <v>0</v>
      </c>
      <c r="D133" s="686">
        <f t="shared" si="32"/>
        <v>0</v>
      </c>
      <c r="E133" s="687">
        <f t="shared" si="33"/>
        <v>0</v>
      </c>
      <c r="F133" s="686">
        <f t="shared" si="34"/>
        <v>0</v>
      </c>
      <c r="G133" s="687">
        <f>HLOOKUP(B133,$E$15:$O$114,37,FALSE)</f>
        <v>0</v>
      </c>
      <c r="H133" s="686">
        <f t="shared" si="36"/>
        <v>0</v>
      </c>
      <c r="I133" s="687">
        <f t="shared" si="37"/>
        <v>0</v>
      </c>
      <c r="J133" s="687">
        <f t="shared" si="38"/>
        <v>0</v>
      </c>
      <c r="K133" s="687">
        <f t="shared" si="39"/>
        <v>0</v>
      </c>
      <c r="L133" s="687">
        <f t="shared" si="43"/>
        <v>0</v>
      </c>
      <c r="M133" s="687">
        <f t="shared" si="40"/>
        <v>0</v>
      </c>
      <c r="N133" s="687">
        <f t="shared" si="41"/>
        <v>0</v>
      </c>
      <c r="O133" s="687">
        <f t="shared" si="42"/>
        <v>0</v>
      </c>
      <c r="P133" s="687">
        <f t="shared" si="31"/>
        <v>0</v>
      </c>
    </row>
    <row r="134" spans="2:16" ht="18.75" customHeight="1">
      <c r="B134" s="496" t="s">
        <v>637</v>
      </c>
      <c r="C134" s="596"/>
      <c r="D134" s="597"/>
      <c r="E134" s="598"/>
      <c r="F134" s="597"/>
      <c r="G134" s="597"/>
      <c r="H134" s="597"/>
      <c r="I134" s="597"/>
      <c r="J134" s="597"/>
      <c r="K134" s="597"/>
      <c r="L134" s="597"/>
      <c r="M134" s="597"/>
      <c r="N134" s="597"/>
      <c r="O134" s="597"/>
      <c r="P134" s="597"/>
    </row>
    <row r="136" spans="2:16">
      <c r="B136" s="590" t="s">
        <v>527</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Normal="100" workbookViewId="0">
      <selection activeCell="U47" sqref="U47"/>
    </sheetView>
  </sheetViews>
  <sheetFormatPr defaultColWidth="9.109375" defaultRowHeight="14.4"/>
  <cols>
    <col min="1" max="16384" width="9.109375" style="12"/>
  </cols>
  <sheetData>
    <row r="14" spans="2:24" ht="15.6">
      <c r="B14" s="586" t="s">
        <v>506</v>
      </c>
    </row>
    <row r="15" spans="2:24" ht="15.6">
      <c r="B15" s="586"/>
    </row>
    <row r="16" spans="2:24" s="666" customFormat="1" ht="28.5" customHeight="1">
      <c r="B16" s="799" t="s">
        <v>642</v>
      </c>
      <c r="C16" s="799"/>
      <c r="D16" s="799"/>
      <c r="E16" s="799"/>
      <c r="F16" s="799"/>
      <c r="G16" s="799"/>
      <c r="H16" s="799"/>
      <c r="I16" s="799"/>
      <c r="J16" s="799"/>
      <c r="K16" s="799"/>
      <c r="L16" s="799"/>
      <c r="M16" s="799"/>
      <c r="N16" s="799"/>
      <c r="O16" s="799"/>
      <c r="P16" s="799"/>
      <c r="Q16" s="799"/>
      <c r="R16" s="799"/>
      <c r="S16" s="799"/>
      <c r="T16" s="799"/>
      <c r="U16" s="799"/>
      <c r="V16" s="799"/>
      <c r="W16" s="799"/>
      <c r="X16" s="799"/>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4"/>
  <sheetViews>
    <sheetView topLeftCell="A11" zoomScale="90" zoomScaleNormal="90" zoomScaleSheetLayoutView="80" zoomScalePageLayoutView="85" workbookViewId="0">
      <selection activeCell="Y385" sqref="Y385"/>
    </sheetView>
  </sheetViews>
  <sheetFormatPr defaultColWidth="9.109375" defaultRowHeight="13.8" outlineLevelRow="1" outlineLevelCol="1"/>
  <cols>
    <col min="1" max="1" width="4.6640625" style="507" customWidth="1"/>
    <col min="2" max="2" width="43.6640625" style="253" customWidth="1"/>
    <col min="3" max="3" width="14" style="253" customWidth="1"/>
    <col min="4" max="4" width="18.109375" style="252" customWidth="1"/>
    <col min="5" max="8" width="10.44140625" style="252" customWidth="1" outlineLevel="1"/>
    <col min="9" max="13" width="9.109375" style="252" customWidth="1" outlineLevel="1"/>
    <col min="14" max="14" width="12.44140625" style="252" customWidth="1" outlineLevel="1"/>
    <col min="15" max="15" width="17.5546875" style="252" customWidth="1"/>
    <col min="16" max="24" width="9.44140625" style="252" customWidth="1" outlineLevel="1"/>
    <col min="25" max="25" width="14.109375" style="254" customWidth="1"/>
    <col min="26" max="26" width="14.5546875" style="254" customWidth="1"/>
    <col min="27" max="27" width="16.88671875" style="254" customWidth="1"/>
    <col min="28" max="28" width="17.5546875" style="254" customWidth="1"/>
    <col min="29" max="35" width="14.5546875" style="254" customWidth="1"/>
    <col min="36" max="38" width="15" style="254" customWidth="1"/>
    <col min="39" max="39" width="14.33203125" style="255" customWidth="1"/>
    <col min="40" max="40" width="14.5546875" style="252" customWidth="1"/>
    <col min="41" max="41" width="14.88671875" style="252" customWidth="1"/>
    <col min="42" max="42" width="14" style="252" customWidth="1"/>
    <col min="43" max="43" width="9.6640625" style="252" customWidth="1"/>
    <col min="44" max="44" width="11.109375" style="252" customWidth="1"/>
    <col min="45" max="45" width="12.109375" style="252" customWidth="1"/>
    <col min="46" max="46" width="6.44140625" style="252" bestFit="1" customWidth="1"/>
    <col min="47" max="51" width="9.109375" style="252"/>
    <col min="52" max="52" width="6.44140625" style="252" bestFit="1" customWidth="1"/>
    <col min="53" max="16384" width="9.109375" style="252"/>
  </cols>
  <sheetData>
    <row r="1" spans="1:39" ht="164.25" customHeight="1"/>
    <row r="2" spans="1:39" ht="23.25" customHeight="1" thickBot="1"/>
    <row r="3" spans="1:39" ht="25.5" customHeight="1" thickBot="1">
      <c r="B3" s="813" t="s">
        <v>172</v>
      </c>
      <c r="C3" s="256" t="s">
        <v>176</v>
      </c>
      <c r="D3" s="505"/>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13"/>
      <c r="C4" s="260" t="s">
        <v>173</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3"/>
      <c r="C5" s="795" t="s">
        <v>552</v>
      </c>
      <c r="D5" s="796"/>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13" t="s">
        <v>506</v>
      </c>
      <c r="C7" s="812" t="s">
        <v>640</v>
      </c>
      <c r="D7" s="812"/>
      <c r="E7" s="812"/>
      <c r="F7" s="812"/>
      <c r="G7" s="812"/>
      <c r="H7" s="812"/>
      <c r="I7" s="812"/>
      <c r="J7" s="812"/>
      <c r="K7" s="812"/>
      <c r="L7" s="812"/>
      <c r="M7" s="812"/>
      <c r="N7" s="812"/>
      <c r="O7" s="812"/>
      <c r="P7" s="812"/>
      <c r="Q7" s="812"/>
      <c r="R7" s="812"/>
      <c r="S7" s="812"/>
      <c r="T7" s="812"/>
      <c r="U7" s="812"/>
      <c r="V7" s="812"/>
      <c r="W7" s="812"/>
      <c r="X7" s="812"/>
      <c r="Y7" s="604"/>
      <c r="Z7" s="604"/>
      <c r="AA7" s="604"/>
      <c r="AB7" s="604"/>
      <c r="AC7" s="604"/>
      <c r="AD7" s="604"/>
      <c r="AE7" s="269"/>
      <c r="AF7" s="269"/>
      <c r="AG7" s="269"/>
      <c r="AH7" s="269"/>
      <c r="AI7" s="269"/>
      <c r="AJ7" s="269"/>
      <c r="AK7" s="269"/>
      <c r="AL7" s="269"/>
    </row>
    <row r="8" spans="1:39" s="270" customFormat="1" ht="58.5" customHeight="1">
      <c r="A8" s="507"/>
      <c r="B8" s="813"/>
      <c r="C8" s="812" t="s">
        <v>574</v>
      </c>
      <c r="D8" s="812"/>
      <c r="E8" s="812"/>
      <c r="F8" s="812"/>
      <c r="G8" s="812"/>
      <c r="H8" s="812"/>
      <c r="I8" s="812"/>
      <c r="J8" s="812"/>
      <c r="K8" s="812"/>
      <c r="L8" s="812"/>
      <c r="M8" s="812"/>
      <c r="N8" s="812"/>
      <c r="O8" s="812"/>
      <c r="P8" s="812"/>
      <c r="Q8" s="812"/>
      <c r="R8" s="812"/>
      <c r="S8" s="812"/>
      <c r="T8" s="812"/>
      <c r="U8" s="812"/>
      <c r="V8" s="812"/>
      <c r="W8" s="812"/>
      <c r="X8" s="812"/>
      <c r="Y8" s="604"/>
      <c r="Z8" s="604"/>
      <c r="AA8" s="604"/>
      <c r="AB8" s="604"/>
      <c r="AC8" s="604"/>
      <c r="AD8" s="604"/>
      <c r="AE8" s="271"/>
      <c r="AF8" s="254"/>
      <c r="AG8" s="254"/>
      <c r="AH8" s="254"/>
      <c r="AI8" s="254"/>
      <c r="AJ8" s="254"/>
      <c r="AK8" s="254"/>
      <c r="AL8" s="254"/>
      <c r="AM8" s="255"/>
    </row>
    <row r="9" spans="1:39" s="270" customFormat="1" ht="57.75" customHeight="1">
      <c r="A9" s="507"/>
      <c r="B9" s="272"/>
      <c r="C9" s="812" t="s">
        <v>573</v>
      </c>
      <c r="D9" s="812"/>
      <c r="E9" s="812"/>
      <c r="F9" s="812"/>
      <c r="G9" s="812"/>
      <c r="H9" s="812"/>
      <c r="I9" s="812"/>
      <c r="J9" s="812"/>
      <c r="K9" s="812"/>
      <c r="L9" s="812"/>
      <c r="M9" s="812"/>
      <c r="N9" s="812"/>
      <c r="O9" s="812"/>
      <c r="P9" s="812"/>
      <c r="Q9" s="812"/>
      <c r="R9" s="812"/>
      <c r="S9" s="812"/>
      <c r="T9" s="812"/>
      <c r="U9" s="812"/>
      <c r="V9" s="812"/>
      <c r="W9" s="812"/>
      <c r="X9" s="812"/>
      <c r="Y9" s="604"/>
      <c r="Z9" s="604"/>
      <c r="AA9" s="604"/>
      <c r="AB9" s="604"/>
      <c r="AC9" s="604"/>
      <c r="AD9" s="604"/>
      <c r="AE9" s="271"/>
      <c r="AF9" s="254"/>
      <c r="AG9" s="254"/>
      <c r="AH9" s="254"/>
      <c r="AI9" s="254"/>
      <c r="AJ9" s="254"/>
      <c r="AK9" s="254"/>
      <c r="AL9" s="254"/>
      <c r="AM9" s="255"/>
    </row>
    <row r="10" spans="1:39" ht="41.25" customHeight="1">
      <c r="B10" s="274"/>
      <c r="C10" s="812" t="s">
        <v>643</v>
      </c>
      <c r="D10" s="812"/>
      <c r="E10" s="812"/>
      <c r="F10" s="812"/>
      <c r="G10" s="812"/>
      <c r="H10" s="812"/>
      <c r="I10" s="812"/>
      <c r="J10" s="812"/>
      <c r="K10" s="812"/>
      <c r="L10" s="812"/>
      <c r="M10" s="812"/>
      <c r="N10" s="812"/>
      <c r="O10" s="812"/>
      <c r="P10" s="812"/>
      <c r="Q10" s="812"/>
      <c r="R10" s="812"/>
      <c r="S10" s="812"/>
      <c r="T10" s="812"/>
      <c r="U10" s="812"/>
      <c r="V10" s="812"/>
      <c r="W10" s="812"/>
      <c r="X10" s="812"/>
      <c r="Y10" s="604"/>
      <c r="Z10" s="604"/>
      <c r="AA10" s="604"/>
      <c r="AB10" s="604"/>
      <c r="AC10" s="604"/>
      <c r="AD10" s="604"/>
      <c r="AE10" s="271"/>
      <c r="AF10" s="275"/>
      <c r="AG10" s="275"/>
      <c r="AH10" s="275"/>
      <c r="AI10" s="275"/>
      <c r="AJ10" s="275"/>
      <c r="AK10" s="275"/>
      <c r="AL10" s="275"/>
    </row>
    <row r="11" spans="1:39" ht="53.25" customHeight="1">
      <c r="C11" s="812" t="s">
        <v>626</v>
      </c>
      <c r="D11" s="812"/>
      <c r="E11" s="812"/>
      <c r="F11" s="812"/>
      <c r="G11" s="812"/>
      <c r="H11" s="812"/>
      <c r="I11" s="812"/>
      <c r="J11" s="812"/>
      <c r="K11" s="812"/>
      <c r="L11" s="812"/>
      <c r="M11" s="812"/>
      <c r="N11" s="812"/>
      <c r="O11" s="812"/>
      <c r="P11" s="812"/>
      <c r="Q11" s="812"/>
      <c r="R11" s="812"/>
      <c r="S11" s="812"/>
      <c r="T11" s="812"/>
      <c r="U11" s="812"/>
      <c r="V11" s="812"/>
      <c r="W11" s="812"/>
      <c r="X11" s="812"/>
      <c r="Y11" s="604"/>
      <c r="Z11" s="604"/>
      <c r="AA11" s="604"/>
      <c r="AB11" s="604"/>
      <c r="AC11" s="604"/>
      <c r="AD11" s="604"/>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13" t="s">
        <v>528</v>
      </c>
      <c r="C13" s="589" t="s">
        <v>523</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1"/>
      <c r="AF13" s="275"/>
      <c r="AG13" s="275"/>
      <c r="AH13" s="275"/>
      <c r="AI13" s="275"/>
      <c r="AJ13" s="275"/>
      <c r="AK13" s="275"/>
      <c r="AL13" s="275"/>
      <c r="AM13" s="252"/>
    </row>
    <row r="14" spans="1:39" ht="20.25" customHeight="1">
      <c r="B14" s="813"/>
      <c r="C14" s="589" t="s">
        <v>524</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1"/>
      <c r="AF14" s="275"/>
      <c r="AG14" s="275"/>
      <c r="AH14" s="275"/>
      <c r="AI14" s="275"/>
      <c r="AJ14" s="275"/>
      <c r="AK14" s="275"/>
      <c r="AL14" s="275"/>
      <c r="AM14" s="252"/>
    </row>
    <row r="15" spans="1:39" ht="20.25" customHeight="1">
      <c r="C15" s="589" t="s">
        <v>525</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1"/>
      <c r="AF15" s="275"/>
      <c r="AG15" s="275"/>
      <c r="AH15" s="275"/>
      <c r="AI15" s="275"/>
      <c r="AJ15" s="275"/>
      <c r="AK15" s="275"/>
      <c r="AL15" s="275"/>
      <c r="AM15" s="252"/>
    </row>
    <row r="16" spans="1:39" ht="20.25" customHeight="1">
      <c r="C16" s="589" t="s">
        <v>526</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1"/>
      <c r="AF16" s="275"/>
      <c r="AG16" s="275"/>
      <c r="AH16" s="275"/>
      <c r="AI16" s="275"/>
      <c r="AJ16" s="275"/>
      <c r="AK16" s="275"/>
      <c r="AL16" s="275"/>
      <c r="AM16" s="252"/>
    </row>
    <row r="17" spans="1:39" ht="23.25" customHeight="1">
      <c r="B17" s="276"/>
      <c r="C17" s="277"/>
      <c r="D17" s="750" t="s">
        <v>693</v>
      </c>
      <c r="E17" s="750">
        <v>0.99897435897435893</v>
      </c>
      <c r="F17" s="750">
        <v>0.99897435897435893</v>
      </c>
      <c r="G17" s="750">
        <v>0.9671794871794871</v>
      </c>
      <c r="H17" s="278"/>
      <c r="I17" s="278"/>
      <c r="J17" s="278"/>
      <c r="K17" s="278"/>
      <c r="L17" s="278"/>
      <c r="M17" s="278"/>
      <c r="N17" s="278"/>
      <c r="P17" s="278"/>
      <c r="Q17" s="278"/>
      <c r="R17" s="278"/>
      <c r="S17" s="278"/>
      <c r="T17" s="278"/>
      <c r="U17" s="278"/>
      <c r="V17" s="278"/>
      <c r="W17" s="278"/>
      <c r="X17" s="278"/>
      <c r="Y17" s="269"/>
    </row>
    <row r="18" spans="1:39" ht="15.6">
      <c r="B18" s="279" t="s">
        <v>242</v>
      </c>
      <c r="C18" s="280"/>
      <c r="E18" s="588"/>
      <c r="O18" s="280"/>
      <c r="Y18" s="269"/>
      <c r="Z18" s="266"/>
      <c r="AA18" s="266"/>
      <c r="AB18" s="266"/>
      <c r="AC18" s="266"/>
      <c r="AD18" s="266"/>
      <c r="AE18" s="266"/>
      <c r="AF18" s="266"/>
      <c r="AG18" s="266"/>
      <c r="AH18" s="266"/>
      <c r="AI18" s="266"/>
      <c r="AJ18" s="266"/>
      <c r="AK18" s="266"/>
      <c r="AL18" s="266"/>
      <c r="AM18" s="281"/>
    </row>
    <row r="19" spans="1:39" s="282" customFormat="1" ht="36" customHeight="1">
      <c r="A19" s="507"/>
      <c r="B19" s="803" t="s">
        <v>212</v>
      </c>
      <c r="C19" s="805" t="s">
        <v>33</v>
      </c>
      <c r="D19" s="283" t="s">
        <v>423</v>
      </c>
      <c r="E19" s="807" t="s">
        <v>210</v>
      </c>
      <c r="F19" s="808"/>
      <c r="G19" s="808"/>
      <c r="H19" s="808"/>
      <c r="I19" s="808"/>
      <c r="J19" s="808"/>
      <c r="K19" s="808"/>
      <c r="L19" s="808"/>
      <c r="M19" s="809"/>
      <c r="N19" s="810" t="s">
        <v>214</v>
      </c>
      <c r="O19" s="283" t="s">
        <v>424</v>
      </c>
      <c r="P19" s="807" t="s">
        <v>213</v>
      </c>
      <c r="Q19" s="808"/>
      <c r="R19" s="808"/>
      <c r="S19" s="808"/>
      <c r="T19" s="808"/>
      <c r="U19" s="808"/>
      <c r="V19" s="808"/>
      <c r="W19" s="808"/>
      <c r="X19" s="809"/>
      <c r="Y19" s="800" t="s">
        <v>244</v>
      </c>
      <c r="Z19" s="801"/>
      <c r="AA19" s="801"/>
      <c r="AB19" s="801"/>
      <c r="AC19" s="801"/>
      <c r="AD19" s="801"/>
      <c r="AE19" s="801"/>
      <c r="AF19" s="801"/>
      <c r="AG19" s="801"/>
      <c r="AH19" s="801"/>
      <c r="AI19" s="801"/>
      <c r="AJ19" s="801"/>
      <c r="AK19" s="801"/>
      <c r="AL19" s="801"/>
      <c r="AM19" s="802"/>
    </row>
    <row r="20" spans="1:39" s="282" customFormat="1" ht="59.25" customHeight="1">
      <c r="A20" s="507"/>
      <c r="B20" s="804"/>
      <c r="C20" s="806"/>
      <c r="D20" s="284">
        <v>2011</v>
      </c>
      <c r="E20" s="284">
        <v>2012</v>
      </c>
      <c r="F20" s="284">
        <v>2013</v>
      </c>
      <c r="G20" s="284">
        <v>2014</v>
      </c>
      <c r="H20" s="284">
        <v>2015</v>
      </c>
      <c r="I20" s="284">
        <v>2016</v>
      </c>
      <c r="J20" s="284">
        <v>2017</v>
      </c>
      <c r="K20" s="284">
        <v>2018</v>
      </c>
      <c r="L20" s="284">
        <v>2019</v>
      </c>
      <c r="M20" s="284">
        <v>2020</v>
      </c>
      <c r="N20" s="811"/>
      <c r="O20" s="284">
        <v>2011</v>
      </c>
      <c r="P20" s="284">
        <v>2012</v>
      </c>
      <c r="Q20" s="284">
        <v>2013</v>
      </c>
      <c r="R20" s="284">
        <v>2014</v>
      </c>
      <c r="S20" s="284">
        <v>2015</v>
      </c>
      <c r="T20" s="284">
        <v>2016</v>
      </c>
      <c r="U20" s="284">
        <v>2017</v>
      </c>
      <c r="V20" s="284">
        <v>2018</v>
      </c>
      <c r="W20" s="284">
        <v>2019</v>
      </c>
      <c r="X20" s="284">
        <v>2020</v>
      </c>
      <c r="Y20" s="284" t="str">
        <f>'1.  LRAMVA Summary'!D50</f>
        <v>Residential</v>
      </c>
      <c r="Z20" s="285" t="str">
        <f>'1.  LRAMVA Summary'!E50</f>
        <v>General Service &lt; 50 kW</v>
      </c>
      <c r="AA20" s="285" t="str">
        <f>'1.  LRAMVA Summary'!F50</f>
        <v>General Service 50 to 2999 kW</v>
      </c>
      <c r="AB20" s="285" t="str">
        <f>'1.  LRAMVA Summary'!G50</f>
        <v>General Service 3000-4999 kW</v>
      </c>
      <c r="AC20" s="285" t="str">
        <f>'1.  LRAMVA Summary'!H50</f>
        <v>Unmetered Scattered Load</v>
      </c>
      <c r="AD20" s="285" t="str">
        <f>'1.  LRAMVA Summary'!I50</f>
        <v>Sentinel Lighting</v>
      </c>
      <c r="AE20" s="285" t="str">
        <f>'1.  LRAMVA Summary'!J50</f>
        <v xml:space="preserve">Street Lighting </v>
      </c>
      <c r="AF20" s="285" t="str">
        <f>'1.  LRAMVA Summary'!K50</f>
        <v/>
      </c>
      <c r="AG20" s="285" t="str">
        <f>'1.  LRAMVA Summary'!L50</f>
        <v/>
      </c>
      <c r="AH20" s="285" t="str">
        <f>'1.  LRAMVA Summary'!M50</f>
        <v/>
      </c>
      <c r="AI20" s="285" t="str">
        <f>'1.  LRAMVA Summary'!N50</f>
        <v/>
      </c>
      <c r="AJ20" s="285" t="str">
        <f>'1.  LRAMVA Summary'!O50</f>
        <v/>
      </c>
      <c r="AK20" s="285" t="str">
        <f>'1.  LRAMVA Summary'!P50</f>
        <v/>
      </c>
      <c r="AL20" s="285" t="str">
        <f>'1.  LRAMVA Summary'!Q50</f>
        <v/>
      </c>
      <c r="AM20" s="286" t="str">
        <f>'1.  LRAMVA Summary'!R50</f>
        <v>Total</v>
      </c>
    </row>
    <row r="21" spans="1:39" s="292" customFormat="1" ht="15.75" customHeight="1">
      <c r="A21" s="508"/>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Summary'!D51</f>
        <v>kWh</v>
      </c>
      <c r="Z21" s="290" t="str">
        <f>'1.  LRAMVA Summary'!E51</f>
        <v>kWh</v>
      </c>
      <c r="AA21" s="290" t="str">
        <f>'1.  LRAMVA Summary'!F51</f>
        <v>kW</v>
      </c>
      <c r="AB21" s="290" t="str">
        <f>'1.  LRAMVA Summary'!G51</f>
        <v>kW</v>
      </c>
      <c r="AC21" s="290" t="str">
        <f>'1.  LRAMVA Summary'!H51</f>
        <v>kWh</v>
      </c>
      <c r="AD21" s="290" t="str">
        <f>'1.  LRAMVA Summary'!I51</f>
        <v>kW</v>
      </c>
      <c r="AE21" s="290" t="str">
        <f>'1.  LRAMVA Summary'!J51</f>
        <v>kW</v>
      </c>
      <c r="AF21" s="290">
        <f>'1.  LRAMVA Summary'!K51</f>
        <v>0</v>
      </c>
      <c r="AG21" s="290">
        <f>'1.  LRAMVA Summary'!L51</f>
        <v>0</v>
      </c>
      <c r="AH21" s="290">
        <f>'1.  LRAMVA Summary'!M51</f>
        <v>0</v>
      </c>
      <c r="AI21" s="290">
        <f>'1.  LRAMVA Summary'!N51</f>
        <v>0</v>
      </c>
      <c r="AJ21" s="290">
        <f>'1.  LRAMVA Summary'!O51</f>
        <v>0</v>
      </c>
      <c r="AK21" s="290">
        <f>'1.  LRAMVA Summary'!P51</f>
        <v>0</v>
      </c>
      <c r="AL21" s="290">
        <f>'1.  LRAMVA Summary'!Q51</f>
        <v>0</v>
      </c>
      <c r="AM21" s="291"/>
    </row>
    <row r="22" spans="1:39" s="282" customFormat="1" ht="15" customHeight="1" outlineLevel="1">
      <c r="A22" s="507">
        <v>1</v>
      </c>
      <c r="B22" s="293" t="s">
        <v>1</v>
      </c>
      <c r="C22" s="290" t="s">
        <v>25</v>
      </c>
      <c r="D22" s="294"/>
      <c r="E22" s="294"/>
      <c r="F22" s="294"/>
      <c r="G22" s="294"/>
      <c r="H22" s="294"/>
      <c r="I22" s="294"/>
      <c r="J22" s="294"/>
      <c r="K22" s="294"/>
      <c r="L22" s="294"/>
      <c r="M22" s="294"/>
      <c r="N22" s="290"/>
      <c r="O22" s="294"/>
      <c r="P22" s="294"/>
      <c r="Q22" s="294"/>
      <c r="R22" s="294"/>
      <c r="S22" s="294"/>
      <c r="T22" s="294"/>
      <c r="U22" s="294"/>
      <c r="V22" s="294"/>
      <c r="W22" s="294"/>
      <c r="X22" s="294"/>
      <c r="Y22" s="468">
        <v>1</v>
      </c>
      <c r="Z22" s="409"/>
      <c r="AA22" s="409"/>
      <c r="AB22" s="409"/>
      <c r="AC22" s="409"/>
      <c r="AD22" s="409"/>
      <c r="AE22" s="409"/>
      <c r="AF22" s="409"/>
      <c r="AG22" s="409"/>
      <c r="AH22" s="409"/>
      <c r="AI22" s="409"/>
      <c r="AJ22" s="409"/>
      <c r="AK22" s="409"/>
      <c r="AL22" s="409"/>
      <c r="AM22" s="295">
        <f>SUM(Y22:AL22)</f>
        <v>1</v>
      </c>
    </row>
    <row r="23" spans="1:39" s="282" customFormat="1" ht="15" outlineLevel="1">
      <c r="A23" s="507"/>
      <c r="B23" s="293" t="s">
        <v>215</v>
      </c>
      <c r="C23" s="290" t="s">
        <v>164</v>
      </c>
      <c r="D23" s="294"/>
      <c r="E23" s="294"/>
      <c r="F23" s="294"/>
      <c r="G23" s="294"/>
      <c r="H23" s="294"/>
      <c r="I23" s="294"/>
      <c r="J23" s="294"/>
      <c r="K23" s="294"/>
      <c r="L23" s="294"/>
      <c r="M23" s="294"/>
      <c r="N23" s="466"/>
      <c r="O23" s="294"/>
      <c r="P23" s="294"/>
      <c r="Q23" s="294"/>
      <c r="R23" s="294"/>
      <c r="S23" s="294"/>
      <c r="T23" s="294"/>
      <c r="U23" s="294"/>
      <c r="V23" s="294"/>
      <c r="W23" s="294"/>
      <c r="X23" s="294"/>
      <c r="Y23" s="410">
        <f>Y22</f>
        <v>1</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6" outlineLevel="1">
      <c r="A24" s="509"/>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7">
        <v>2</v>
      </c>
      <c r="B25" s="293" t="s">
        <v>2</v>
      </c>
      <c r="C25" s="290" t="s">
        <v>25</v>
      </c>
      <c r="D25" s="294"/>
      <c r="E25" s="294"/>
      <c r="F25" s="294"/>
      <c r="G25" s="294"/>
      <c r="H25" s="294"/>
      <c r="I25" s="294"/>
      <c r="J25" s="294"/>
      <c r="K25" s="294"/>
      <c r="L25" s="294"/>
      <c r="M25" s="294"/>
      <c r="N25" s="290"/>
      <c r="O25" s="294"/>
      <c r="P25" s="294"/>
      <c r="Q25" s="294"/>
      <c r="R25" s="294"/>
      <c r="S25" s="294"/>
      <c r="T25" s="294"/>
      <c r="U25" s="294"/>
      <c r="V25" s="294"/>
      <c r="W25" s="294"/>
      <c r="X25" s="294"/>
      <c r="Y25" s="468">
        <v>1</v>
      </c>
      <c r="Z25" s="409"/>
      <c r="AA25" s="409"/>
      <c r="AB25" s="409"/>
      <c r="AC25" s="409"/>
      <c r="AD25" s="409"/>
      <c r="AE25" s="409"/>
      <c r="AF25" s="409"/>
      <c r="AG25" s="409"/>
      <c r="AH25" s="409"/>
      <c r="AI25" s="409"/>
      <c r="AJ25" s="409"/>
      <c r="AK25" s="409"/>
      <c r="AL25" s="409"/>
      <c r="AM25" s="295">
        <f>SUM(Y25:AL25)</f>
        <v>1</v>
      </c>
    </row>
    <row r="26" spans="1:39" s="282" customFormat="1" ht="15" outlineLevel="1">
      <c r="A26" s="507"/>
      <c r="B26" s="293" t="s">
        <v>215</v>
      </c>
      <c r="C26" s="290" t="s">
        <v>164</v>
      </c>
      <c r="D26" s="294"/>
      <c r="E26" s="294"/>
      <c r="F26" s="294"/>
      <c r="G26" s="294"/>
      <c r="H26" s="294"/>
      <c r="I26" s="294"/>
      <c r="J26" s="294"/>
      <c r="K26" s="294"/>
      <c r="L26" s="294"/>
      <c r="M26" s="294"/>
      <c r="N26" s="466"/>
      <c r="O26" s="294"/>
      <c r="P26" s="294"/>
      <c r="Q26" s="294"/>
      <c r="R26" s="294"/>
      <c r="S26" s="294"/>
      <c r="T26" s="294"/>
      <c r="U26" s="294"/>
      <c r="V26" s="294"/>
      <c r="W26" s="294"/>
      <c r="X26" s="294"/>
      <c r="Y26" s="410">
        <f>Y25</f>
        <v>1</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6" outlineLevel="1">
      <c r="A27" s="509"/>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7">
        <v>3</v>
      </c>
      <c r="B28" s="293" t="s">
        <v>3</v>
      </c>
      <c r="C28" s="290" t="s">
        <v>25</v>
      </c>
      <c r="D28" s="294"/>
      <c r="E28" s="294"/>
      <c r="F28" s="294"/>
      <c r="G28" s="294"/>
      <c r="H28" s="294"/>
      <c r="I28" s="294"/>
      <c r="J28" s="294"/>
      <c r="K28" s="294"/>
      <c r="L28" s="294"/>
      <c r="M28" s="294"/>
      <c r="N28" s="290"/>
      <c r="O28" s="294"/>
      <c r="P28" s="294"/>
      <c r="Q28" s="294"/>
      <c r="R28" s="294"/>
      <c r="S28" s="294"/>
      <c r="T28" s="294"/>
      <c r="U28" s="294"/>
      <c r="V28" s="294"/>
      <c r="W28" s="294"/>
      <c r="X28" s="294"/>
      <c r="Y28" s="468">
        <v>1</v>
      </c>
      <c r="Z28" s="409"/>
      <c r="AA28" s="409"/>
      <c r="AB28" s="409"/>
      <c r="AC28" s="409"/>
      <c r="AD28" s="409"/>
      <c r="AE28" s="409"/>
      <c r="AF28" s="409"/>
      <c r="AG28" s="409"/>
      <c r="AH28" s="409"/>
      <c r="AI28" s="409"/>
      <c r="AJ28" s="409"/>
      <c r="AK28" s="409"/>
      <c r="AL28" s="409"/>
      <c r="AM28" s="295">
        <f>SUM(Y28:AL28)</f>
        <v>1</v>
      </c>
    </row>
    <row r="29" spans="1:39" s="282" customFormat="1" ht="15" outlineLevel="1">
      <c r="A29" s="507"/>
      <c r="B29" s="293" t="s">
        <v>215</v>
      </c>
      <c r="C29" s="290" t="s">
        <v>164</v>
      </c>
      <c r="D29" s="294"/>
      <c r="E29" s="294"/>
      <c r="F29" s="294"/>
      <c r="G29" s="294"/>
      <c r="H29" s="294"/>
      <c r="I29" s="294"/>
      <c r="J29" s="294"/>
      <c r="K29" s="294"/>
      <c r="L29" s="294"/>
      <c r="M29" s="294"/>
      <c r="N29" s="466"/>
      <c r="O29" s="294"/>
      <c r="P29" s="294"/>
      <c r="Q29" s="294"/>
      <c r="R29" s="294"/>
      <c r="S29" s="294"/>
      <c r="T29" s="294"/>
      <c r="U29" s="294"/>
      <c r="V29" s="294"/>
      <c r="W29" s="294"/>
      <c r="X29" s="294"/>
      <c r="Y29" s="410">
        <f>Y28</f>
        <v>1</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7"/>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7">
        <v>4</v>
      </c>
      <c r="B31" s="293" t="s">
        <v>4</v>
      </c>
      <c r="C31" s="290" t="s">
        <v>25</v>
      </c>
      <c r="D31" s="294"/>
      <c r="E31" s="294"/>
      <c r="F31" s="294"/>
      <c r="G31" s="294"/>
      <c r="H31" s="294"/>
      <c r="I31" s="294"/>
      <c r="J31" s="294"/>
      <c r="K31" s="294"/>
      <c r="L31" s="294"/>
      <c r="M31" s="294"/>
      <c r="N31" s="290"/>
      <c r="O31" s="294"/>
      <c r="P31" s="294"/>
      <c r="Q31" s="294"/>
      <c r="R31" s="294"/>
      <c r="S31" s="294"/>
      <c r="T31" s="294"/>
      <c r="U31" s="294"/>
      <c r="V31" s="294"/>
      <c r="W31" s="294"/>
      <c r="X31" s="294"/>
      <c r="Y31" s="468">
        <v>1</v>
      </c>
      <c r="Z31" s="409"/>
      <c r="AA31" s="409"/>
      <c r="AB31" s="409"/>
      <c r="AC31" s="409"/>
      <c r="AD31" s="409"/>
      <c r="AE31" s="409"/>
      <c r="AF31" s="409"/>
      <c r="AG31" s="409"/>
      <c r="AH31" s="409"/>
      <c r="AI31" s="409"/>
      <c r="AJ31" s="409"/>
      <c r="AK31" s="409"/>
      <c r="AL31" s="409"/>
      <c r="AM31" s="295">
        <f>SUM(Y31:AL31)</f>
        <v>1</v>
      </c>
    </row>
    <row r="32" spans="1:39" s="282" customFormat="1" ht="15" outlineLevel="1">
      <c r="A32" s="507"/>
      <c r="B32" s="293" t="s">
        <v>215</v>
      </c>
      <c r="C32" s="290" t="s">
        <v>164</v>
      </c>
      <c r="D32" s="294"/>
      <c r="E32" s="294"/>
      <c r="F32" s="294"/>
      <c r="G32" s="294"/>
      <c r="H32" s="294"/>
      <c r="I32" s="294"/>
      <c r="J32" s="294"/>
      <c r="K32" s="294"/>
      <c r="L32" s="294"/>
      <c r="M32" s="294"/>
      <c r="N32" s="466"/>
      <c r="O32" s="294"/>
      <c r="P32" s="294"/>
      <c r="Q32" s="294"/>
      <c r="R32" s="294"/>
      <c r="S32" s="294"/>
      <c r="T32" s="294"/>
      <c r="U32" s="294"/>
      <c r="V32" s="294"/>
      <c r="W32" s="294"/>
      <c r="X32" s="294"/>
      <c r="Y32" s="410">
        <f>Y31</f>
        <v>1</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7"/>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7">
        <v>5</v>
      </c>
      <c r="B34" s="293" t="s">
        <v>5</v>
      </c>
      <c r="C34" s="290" t="s">
        <v>25</v>
      </c>
      <c r="D34" s="294"/>
      <c r="E34" s="294"/>
      <c r="F34" s="294"/>
      <c r="G34" s="294"/>
      <c r="H34" s="294"/>
      <c r="I34" s="294"/>
      <c r="J34" s="294"/>
      <c r="K34" s="294"/>
      <c r="L34" s="294"/>
      <c r="M34" s="294"/>
      <c r="N34" s="290"/>
      <c r="O34" s="294"/>
      <c r="P34" s="294"/>
      <c r="Q34" s="294"/>
      <c r="R34" s="294"/>
      <c r="S34" s="294"/>
      <c r="T34" s="294"/>
      <c r="U34" s="294"/>
      <c r="V34" s="294"/>
      <c r="W34" s="294"/>
      <c r="X34" s="294"/>
      <c r="Y34" s="468">
        <v>1</v>
      </c>
      <c r="Z34" s="409"/>
      <c r="AA34" s="409"/>
      <c r="AB34" s="409"/>
      <c r="AC34" s="409"/>
      <c r="AD34" s="409"/>
      <c r="AE34" s="409"/>
      <c r="AF34" s="409"/>
      <c r="AG34" s="409"/>
      <c r="AH34" s="409"/>
      <c r="AI34" s="409"/>
      <c r="AJ34" s="409"/>
      <c r="AK34" s="409"/>
      <c r="AL34" s="409"/>
      <c r="AM34" s="295">
        <f>SUM(Y34:AL34)</f>
        <v>1</v>
      </c>
    </row>
    <row r="35" spans="1:39" s="282" customFormat="1" ht="15" outlineLevel="1">
      <c r="A35" s="507"/>
      <c r="B35" s="293" t="s">
        <v>215</v>
      </c>
      <c r="C35" s="290" t="s">
        <v>164</v>
      </c>
      <c r="D35" s="294"/>
      <c r="E35" s="294"/>
      <c r="F35" s="294"/>
      <c r="G35" s="294"/>
      <c r="H35" s="294"/>
      <c r="I35" s="294"/>
      <c r="J35" s="294"/>
      <c r="K35" s="294"/>
      <c r="L35" s="294"/>
      <c r="M35" s="294"/>
      <c r="N35" s="466"/>
      <c r="O35" s="294"/>
      <c r="P35" s="294"/>
      <c r="Q35" s="294"/>
      <c r="R35" s="294"/>
      <c r="S35" s="294"/>
      <c r="T35" s="294"/>
      <c r="U35" s="294"/>
      <c r="V35" s="294"/>
      <c r="W35" s="294"/>
      <c r="X35" s="294"/>
      <c r="Y35" s="410">
        <f>Y34</f>
        <v>1</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7"/>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7">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7"/>
      <c r="B38" s="293" t="s">
        <v>215</v>
      </c>
      <c r="C38" s="290" t="s">
        <v>164</v>
      </c>
      <c r="D38" s="294"/>
      <c r="E38" s="294"/>
      <c r="F38" s="294"/>
      <c r="G38" s="294"/>
      <c r="H38" s="294"/>
      <c r="I38" s="294"/>
      <c r="J38" s="294"/>
      <c r="K38" s="294"/>
      <c r="L38" s="294"/>
      <c r="M38" s="294"/>
      <c r="N38" s="466"/>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7"/>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7">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7"/>
      <c r="B41" s="293" t="s">
        <v>215</v>
      </c>
      <c r="C41" s="290" t="s">
        <v>164</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7"/>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7">
        <v>8</v>
      </c>
      <c r="B43" s="293" t="s">
        <v>486</v>
      </c>
      <c r="C43" s="290" t="s">
        <v>25</v>
      </c>
      <c r="D43" s="294"/>
      <c r="E43" s="294"/>
      <c r="F43" s="294"/>
      <c r="G43" s="294"/>
      <c r="H43" s="294"/>
      <c r="I43" s="294"/>
      <c r="J43" s="294"/>
      <c r="K43" s="294"/>
      <c r="L43" s="294"/>
      <c r="M43" s="294"/>
      <c r="N43" s="290"/>
      <c r="O43" s="294"/>
      <c r="P43" s="294"/>
      <c r="Q43" s="294"/>
      <c r="R43" s="294"/>
      <c r="S43" s="294"/>
      <c r="T43" s="294"/>
      <c r="U43" s="294"/>
      <c r="V43" s="294"/>
      <c r="W43" s="294"/>
      <c r="X43" s="294"/>
      <c r="Y43" s="409"/>
      <c r="Z43" s="409"/>
      <c r="AA43" s="409"/>
      <c r="AB43" s="409"/>
      <c r="AC43" s="409"/>
      <c r="AD43" s="409"/>
      <c r="AE43" s="409"/>
      <c r="AF43" s="409"/>
      <c r="AG43" s="409"/>
      <c r="AH43" s="409"/>
      <c r="AI43" s="409"/>
      <c r="AJ43" s="409"/>
      <c r="AK43" s="409"/>
      <c r="AL43" s="409"/>
      <c r="AM43" s="295">
        <f>SUM(Y43:AL43)</f>
        <v>0</v>
      </c>
    </row>
    <row r="44" spans="1:39" s="282" customFormat="1" ht="15" outlineLevel="1">
      <c r="A44" s="507"/>
      <c r="B44" s="293" t="s">
        <v>215</v>
      </c>
      <c r="C44" s="290" t="s">
        <v>164</v>
      </c>
      <c r="D44" s="294"/>
      <c r="E44" s="294"/>
      <c r="F44" s="294"/>
      <c r="G44" s="294"/>
      <c r="H44" s="294"/>
      <c r="I44" s="294"/>
      <c r="J44" s="294"/>
      <c r="K44" s="294"/>
      <c r="L44" s="294"/>
      <c r="M44" s="294"/>
      <c r="N44" s="290"/>
      <c r="O44" s="294"/>
      <c r="P44" s="294"/>
      <c r="Q44" s="294"/>
      <c r="R44" s="294"/>
      <c r="S44" s="294"/>
      <c r="T44" s="294"/>
      <c r="U44" s="294"/>
      <c r="V44" s="294"/>
      <c r="W44" s="294"/>
      <c r="X44" s="294"/>
      <c r="Y44" s="410">
        <f>Y43</f>
        <v>0</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7"/>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7">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7"/>
      <c r="B47" s="293" t="s">
        <v>215</v>
      </c>
      <c r="C47" s="290" t="s">
        <v>164</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7"/>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6" outlineLevel="1">
      <c r="A49" s="508"/>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7">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68">
        <v>1</v>
      </c>
      <c r="AA50" s="414"/>
      <c r="AB50" s="414"/>
      <c r="AC50" s="414"/>
      <c r="AD50" s="414"/>
      <c r="AE50" s="414"/>
      <c r="AF50" s="414"/>
      <c r="AG50" s="414"/>
      <c r="AH50" s="414"/>
      <c r="AI50" s="414"/>
      <c r="AJ50" s="414"/>
      <c r="AK50" s="414"/>
      <c r="AL50" s="414"/>
      <c r="AM50" s="295">
        <f>SUM(Y50:AL50)</f>
        <v>1</v>
      </c>
    </row>
    <row r="51" spans="1:42" s="282" customFormat="1" ht="15" outlineLevel="1">
      <c r="A51" s="507"/>
      <c r="B51" s="293" t="s">
        <v>215</v>
      </c>
      <c r="C51" s="290" t="s">
        <v>164</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1</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7"/>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7">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68">
        <v>1</v>
      </c>
      <c r="AA53" s="414"/>
      <c r="AB53" s="414"/>
      <c r="AC53" s="414"/>
      <c r="AD53" s="414"/>
      <c r="AE53" s="414"/>
      <c r="AF53" s="414"/>
      <c r="AG53" s="414"/>
      <c r="AH53" s="414"/>
      <c r="AI53" s="414"/>
      <c r="AJ53" s="414"/>
      <c r="AK53" s="414"/>
      <c r="AL53" s="414"/>
      <c r="AM53" s="295">
        <f>SUM(Y53:AL53)</f>
        <v>1</v>
      </c>
    </row>
    <row r="54" spans="1:42" s="282" customFormat="1" ht="15" outlineLevel="1">
      <c r="A54" s="507"/>
      <c r="B54" s="314" t="s">
        <v>215</v>
      </c>
      <c r="C54" s="290" t="s">
        <v>164</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1</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7"/>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7">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7"/>
      <c r="B57" s="314" t="s">
        <v>215</v>
      </c>
      <c r="C57" s="290" t="s">
        <v>164</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7"/>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7">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7"/>
      <c r="B60" s="314" t="s">
        <v>215</v>
      </c>
      <c r="C60" s="290" t="s">
        <v>164</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7"/>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7">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7"/>
      <c r="B63" s="314" t="s">
        <v>215</v>
      </c>
      <c r="C63" s="290" t="s">
        <v>164</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7"/>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7">
        <v>15</v>
      </c>
      <c r="B65" s="313" t="s">
        <v>487</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7"/>
      <c r="B66" s="314" t="s">
        <v>215</v>
      </c>
      <c r="C66" s="290" t="s">
        <v>164</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7"/>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7">
        <v>16</v>
      </c>
      <c r="B68" s="313" t="s">
        <v>488</v>
      </c>
      <c r="C68" s="290" t="s">
        <v>25</v>
      </c>
      <c r="D68" s="294"/>
      <c r="E68" s="294"/>
      <c r="F68" s="294"/>
      <c r="G68" s="294"/>
      <c r="H68" s="294"/>
      <c r="I68" s="294"/>
      <c r="J68" s="294"/>
      <c r="K68" s="294"/>
      <c r="L68" s="294"/>
      <c r="M68" s="294"/>
      <c r="N68" s="290"/>
      <c r="O68" s="294"/>
      <c r="P68" s="294"/>
      <c r="Q68" s="294"/>
      <c r="R68" s="294"/>
      <c r="S68" s="294"/>
      <c r="T68" s="294"/>
      <c r="U68" s="294"/>
      <c r="V68" s="294"/>
      <c r="W68" s="294"/>
      <c r="X68" s="294"/>
      <c r="Y68" s="414"/>
      <c r="Z68" s="414"/>
      <c r="AA68" s="414"/>
      <c r="AB68" s="414"/>
      <c r="AC68" s="414"/>
      <c r="AD68" s="414"/>
      <c r="AE68" s="414"/>
      <c r="AF68" s="414"/>
      <c r="AG68" s="414"/>
      <c r="AH68" s="414"/>
      <c r="AI68" s="414"/>
      <c r="AJ68" s="414"/>
      <c r="AK68" s="414"/>
      <c r="AL68" s="414"/>
      <c r="AM68" s="295">
        <f>SUM(Y68:AL68)</f>
        <v>0</v>
      </c>
    </row>
    <row r="69" spans="1:39" s="282" customFormat="1" ht="15" outlineLevel="1">
      <c r="A69" s="507"/>
      <c r="B69" s="314" t="s">
        <v>215</v>
      </c>
      <c r="C69" s="290" t="s">
        <v>164</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0</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7"/>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7">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68">
        <v>1</v>
      </c>
      <c r="AA71" s="414"/>
      <c r="AB71" s="414"/>
      <c r="AC71" s="414"/>
      <c r="AD71" s="414"/>
      <c r="AE71" s="414"/>
      <c r="AF71" s="414"/>
      <c r="AG71" s="414"/>
      <c r="AH71" s="414"/>
      <c r="AI71" s="414"/>
      <c r="AJ71" s="414"/>
      <c r="AK71" s="414"/>
      <c r="AL71" s="414"/>
      <c r="AM71" s="295">
        <f>SUM(Y71:AL71)</f>
        <v>1</v>
      </c>
    </row>
    <row r="72" spans="1:39" s="282" customFormat="1" ht="15" outlineLevel="1">
      <c r="A72" s="507"/>
      <c r="B72" s="314" t="s">
        <v>215</v>
      </c>
      <c r="C72" s="290" t="s">
        <v>164</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1</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7"/>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6" outlineLevel="1">
      <c r="A74" s="508"/>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7">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7"/>
      <c r="B76" s="314" t="s">
        <v>215</v>
      </c>
      <c r="C76" s="290" t="s">
        <v>164</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10"/>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7">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7"/>
      <c r="B79" s="314" t="s">
        <v>215</v>
      </c>
      <c r="C79" s="290" t="s">
        <v>164</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7"/>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7">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7"/>
      <c r="B82" s="314" t="s">
        <v>215</v>
      </c>
      <c r="C82" s="290" t="s">
        <v>164</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7"/>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7">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7"/>
      <c r="B85" s="314" t="s">
        <v>215</v>
      </c>
      <c r="C85" s="290" t="s">
        <v>164</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7"/>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7">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7"/>
      <c r="B88" s="314" t="s">
        <v>215</v>
      </c>
      <c r="C88" s="290" t="s">
        <v>164</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7"/>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6" outlineLevel="1">
      <c r="A90" s="508"/>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7">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7"/>
      <c r="B92" s="314" t="s">
        <v>215</v>
      </c>
      <c r="C92" s="290" t="s">
        <v>164</v>
      </c>
      <c r="D92" s="294"/>
      <c r="E92" s="294"/>
      <c r="F92" s="294"/>
      <c r="G92" s="294"/>
      <c r="H92" s="294"/>
      <c r="I92" s="294"/>
      <c r="J92" s="294"/>
      <c r="K92" s="294"/>
      <c r="L92" s="294"/>
      <c r="M92" s="294"/>
      <c r="N92" s="466"/>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7"/>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6" outlineLevel="1">
      <c r="A94" s="508"/>
      <c r="B94" s="287" t="s">
        <v>489</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7">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7"/>
      <c r="B96" s="314" t="s">
        <v>215</v>
      </c>
      <c r="C96" s="290" t="s">
        <v>164</v>
      </c>
      <c r="D96" s="294"/>
      <c r="E96" s="294"/>
      <c r="F96" s="294"/>
      <c r="G96" s="294"/>
      <c r="H96" s="294"/>
      <c r="I96" s="294"/>
      <c r="J96" s="294"/>
      <c r="K96" s="294"/>
      <c r="L96" s="294"/>
      <c r="M96" s="294"/>
      <c r="N96" s="466"/>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7"/>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7">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7"/>
      <c r="B99" s="314" t="s">
        <v>215</v>
      </c>
      <c r="C99" s="290" t="s">
        <v>164</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7"/>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6" outlineLevel="1">
      <c r="A101" s="508"/>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7">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v>0.97</v>
      </c>
      <c r="AB102" s="409">
        <v>0.03</v>
      </c>
      <c r="AC102" s="409"/>
      <c r="AD102" s="409"/>
      <c r="AE102" s="414"/>
      <c r="AF102" s="414"/>
      <c r="AG102" s="414"/>
      <c r="AH102" s="414"/>
      <c r="AI102" s="414"/>
      <c r="AJ102" s="414"/>
      <c r="AK102" s="414"/>
      <c r="AL102" s="414"/>
      <c r="AM102" s="295">
        <f>SUM(Y102:AL102)</f>
        <v>1</v>
      </c>
    </row>
    <row r="103" spans="1:39" s="282" customFormat="1" ht="15" outlineLevel="1">
      <c r="A103" s="507"/>
      <c r="B103" s="314" t="s">
        <v>215</v>
      </c>
      <c r="C103" s="290" t="s">
        <v>164</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0.97</v>
      </c>
      <c r="AB103" s="410">
        <f t="shared" si="25"/>
        <v>0.03</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10"/>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7">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v>1</v>
      </c>
      <c r="AA105" s="409"/>
      <c r="AB105" s="409"/>
      <c r="AC105" s="409"/>
      <c r="AD105" s="409"/>
      <c r="AE105" s="414"/>
      <c r="AF105" s="414"/>
      <c r="AG105" s="414"/>
      <c r="AH105" s="414"/>
      <c r="AI105" s="414"/>
      <c r="AJ105" s="414"/>
      <c r="AK105" s="414"/>
      <c r="AL105" s="414"/>
      <c r="AM105" s="295">
        <f>SUM(Y105:AL105)</f>
        <v>1</v>
      </c>
    </row>
    <row r="106" spans="1:39" s="282" customFormat="1" ht="15" outlineLevel="1">
      <c r="A106" s="507"/>
      <c r="B106" s="314" t="s">
        <v>215</v>
      </c>
      <c r="C106" s="290" t="s">
        <v>164</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1</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6" outlineLevel="1">
      <c r="A107" s="510"/>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7">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7"/>
      <c r="B109" s="314" t="s">
        <v>215</v>
      </c>
      <c r="C109" s="290" t="s">
        <v>164</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10"/>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7">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7"/>
      <c r="B112" s="323" t="s">
        <v>215</v>
      </c>
      <c r="C112" s="290" t="s">
        <v>164</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3"/>
    </row>
    <row r="113" spans="1:39" s="282" customFormat="1" ht="15" outlineLevel="1">
      <c r="A113" s="507"/>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7">
        <v>30</v>
      </c>
      <c r="B114" s="323" t="s">
        <v>490</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7"/>
      <c r="B115" s="323" t="s">
        <v>215</v>
      </c>
      <c r="C115" s="290" t="s">
        <v>164</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3"/>
    </row>
    <row r="116" spans="1:39" s="282" customFormat="1" ht="15" outlineLevel="1">
      <c r="A116" s="507"/>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6" outlineLevel="1">
      <c r="A117" s="507"/>
      <c r="B117" s="287" t="s">
        <v>491</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7">
        <v>31</v>
      </c>
      <c r="B118" s="323" t="s">
        <v>492</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7"/>
      <c r="B119" s="323" t="s">
        <v>215</v>
      </c>
      <c r="C119" s="290" t="s">
        <v>164</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3"/>
    </row>
    <row r="120" spans="1:39" s="282" customFormat="1" ht="15" outlineLevel="1">
      <c r="A120" s="507"/>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7">
        <v>32</v>
      </c>
      <c r="B121" s="323" t="s">
        <v>493</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7"/>
      <c r="B122" s="323" t="s">
        <v>215</v>
      </c>
      <c r="C122" s="290" t="s">
        <v>164</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3"/>
    </row>
    <row r="123" spans="1:39" s="282" customFormat="1" ht="15" outlineLevel="1">
      <c r="A123" s="507"/>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7">
        <v>33</v>
      </c>
      <c r="B124" s="323" t="s">
        <v>494</v>
      </c>
      <c r="C124" s="290" t="s">
        <v>25</v>
      </c>
      <c r="D124" s="294"/>
      <c r="E124" s="294"/>
      <c r="F124" s="294"/>
      <c r="G124" s="294"/>
      <c r="H124" s="294"/>
      <c r="I124" s="294"/>
      <c r="J124" s="294"/>
      <c r="K124" s="294"/>
      <c r="L124" s="294"/>
      <c r="M124" s="294"/>
      <c r="N124" s="294">
        <v>0</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7"/>
      <c r="B125" s="323" t="s">
        <v>215</v>
      </c>
      <c r="C125" s="290" t="s">
        <v>164</v>
      </c>
      <c r="D125" s="294"/>
      <c r="E125" s="294"/>
      <c r="F125" s="294"/>
      <c r="G125" s="294"/>
      <c r="H125" s="294"/>
      <c r="I125" s="294"/>
      <c r="J125" s="294"/>
      <c r="K125" s="294"/>
      <c r="L125" s="294"/>
      <c r="M125" s="294"/>
      <c r="N125" s="294">
        <f>N124</f>
        <v>0</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3"/>
    </row>
    <row r="126" spans="1:39" s="282" customFormat="1" ht="15" outlineLevel="1">
      <c r="A126" s="507"/>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6">
      <c r="A127" s="507"/>
      <c r="B127" s="326" t="s">
        <v>238</v>
      </c>
      <c r="C127" s="327"/>
      <c r="D127" s="327">
        <f>SUM(D22:D125)</f>
        <v>0</v>
      </c>
      <c r="E127" s="327"/>
      <c r="F127" s="327"/>
      <c r="G127" s="327"/>
      <c r="H127" s="327"/>
      <c r="I127" s="327"/>
      <c r="J127" s="327"/>
      <c r="K127" s="327"/>
      <c r="L127" s="327"/>
      <c r="M127" s="327"/>
      <c r="N127" s="327"/>
      <c r="O127" s="327">
        <f>SUM(O22:O125)</f>
        <v>0</v>
      </c>
      <c r="P127" s="327"/>
      <c r="Q127" s="327"/>
      <c r="R127" s="327"/>
      <c r="S127" s="327"/>
      <c r="T127" s="327"/>
      <c r="U127" s="327"/>
      <c r="V127" s="327"/>
      <c r="W127" s="327"/>
      <c r="X127" s="327"/>
      <c r="Y127" s="328">
        <f>IF(Y21="kWh",SUMPRODUCT(D22:D125,Y22:Y125))</f>
        <v>0</v>
      </c>
      <c r="Z127" s="328">
        <f>IF(Z21="kWh",SUMPRODUCT(D22:D125,Z22:Z125))</f>
        <v>0</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6">
      <c r="A128" s="507"/>
      <c r="B128" s="330" t="s">
        <v>239</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0</v>
      </c>
      <c r="Z128" s="327">
        <f>HLOOKUP(Z20,'2. LRAMVA Threshold'!$B$42:$Q$53,3,FALSE)</f>
        <v>0</v>
      </c>
      <c r="AA128" s="327">
        <f>HLOOKUP(AA20,'2. LRAMVA Threshold'!$B$42:$Q$53,3,FALSE)</f>
        <v>0</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09"/>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6"/>
      <c r="B130" s="323" t="s">
        <v>165</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1.2800000000000001E-2</v>
      </c>
      <c r="Z130" s="340">
        <f>HLOOKUP(Z$20,'3.  Distribution Rates'!$C$122:$P$133,3,FALSE)</f>
        <v>1.6E-2</v>
      </c>
      <c r="AA130" s="340">
        <f>HLOOKUP(AA$20,'3.  Distribution Rates'!$C$122:$P$133,3,FALSE)</f>
        <v>2.9517000000000002</v>
      </c>
      <c r="AB130" s="340">
        <f>HLOOKUP(AB$20,'3.  Distribution Rates'!$C$122:$P$133,3,FALSE)</f>
        <v>2.4588999999999999</v>
      </c>
      <c r="AC130" s="340">
        <f>HLOOKUP(AC$20,'3.  Distribution Rates'!$C$122:$P$133,3,FALSE)</f>
        <v>2.41E-2</v>
      </c>
      <c r="AD130" s="340">
        <f>HLOOKUP(AD$20,'3.  Distribution Rates'!$C$122:$P$133,3,FALSE)</f>
        <v>10.961399999999999</v>
      </c>
      <c r="AE130" s="340">
        <f>HLOOKUP(AE$20,'3.  Distribution Rates'!$C$122:$P$133,3,FALSE)</f>
        <v>19.583600000000001</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6">
      <c r="A131" s="509"/>
      <c r="B131" s="297" t="s">
        <v>254</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3">Y127*Y130</f>
        <v>0</v>
      </c>
      <c r="Z131" s="345">
        <f t="shared" si="33"/>
        <v>0</v>
      </c>
      <c r="AA131" s="346">
        <f t="shared" si="33"/>
        <v>0</v>
      </c>
      <c r="AB131" s="346">
        <f t="shared" si="33"/>
        <v>0</v>
      </c>
      <c r="AC131" s="346">
        <f t="shared" si="33"/>
        <v>0</v>
      </c>
      <c r="AD131" s="346">
        <f t="shared" si="33"/>
        <v>0</v>
      </c>
      <c r="AE131" s="346">
        <f>AE127*AE130</f>
        <v>0</v>
      </c>
      <c r="AF131" s="346">
        <f t="shared" ref="AF131:AL131" si="34">AF127*AF130</f>
        <v>0</v>
      </c>
      <c r="AG131" s="346">
        <f t="shared" si="34"/>
        <v>0</v>
      </c>
      <c r="AH131" s="346">
        <f t="shared" si="34"/>
        <v>0</v>
      </c>
      <c r="AI131" s="346">
        <f t="shared" si="34"/>
        <v>0</v>
      </c>
      <c r="AJ131" s="346">
        <f t="shared" si="34"/>
        <v>0</v>
      </c>
      <c r="AK131" s="346">
        <f t="shared" si="34"/>
        <v>0</v>
      </c>
      <c r="AL131" s="346">
        <f t="shared" si="34"/>
        <v>0</v>
      </c>
      <c r="AM131" s="406">
        <f>SUM(Y131:AL131)</f>
        <v>0</v>
      </c>
    </row>
    <row r="132" spans="1:40" s="302" customFormat="1" ht="15.6">
      <c r="A132" s="509"/>
      <c r="B132" s="348" t="s">
        <v>211</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5">Y128*Y130</f>
        <v>0</v>
      </c>
      <c r="Z132" s="346">
        <f t="shared" si="35"/>
        <v>0</v>
      </c>
      <c r="AA132" s="346">
        <f t="shared" si="35"/>
        <v>0</v>
      </c>
      <c r="AB132" s="346">
        <f t="shared" si="35"/>
        <v>0</v>
      </c>
      <c r="AC132" s="346">
        <f t="shared" si="35"/>
        <v>0</v>
      </c>
      <c r="AD132" s="346">
        <f t="shared" si="35"/>
        <v>0</v>
      </c>
      <c r="AE132" s="346">
        <f>AE128*AE130</f>
        <v>0</v>
      </c>
      <c r="AF132" s="346">
        <f t="shared" ref="AF132:AL132" si="36">AF128*AF130</f>
        <v>0</v>
      </c>
      <c r="AG132" s="346">
        <f t="shared" si="36"/>
        <v>0</v>
      </c>
      <c r="AH132" s="346">
        <f t="shared" si="36"/>
        <v>0</v>
      </c>
      <c r="AI132" s="346">
        <f t="shared" si="36"/>
        <v>0</v>
      </c>
      <c r="AJ132" s="346">
        <f t="shared" si="36"/>
        <v>0</v>
      </c>
      <c r="AK132" s="346">
        <f t="shared" si="36"/>
        <v>0</v>
      </c>
      <c r="AL132" s="346">
        <f t="shared" si="36"/>
        <v>0</v>
      </c>
      <c r="AM132" s="406">
        <f>SUM(Y132:AL132)</f>
        <v>0</v>
      </c>
    </row>
    <row r="133" spans="1:40" s="349" customFormat="1" ht="17.25" customHeight="1">
      <c r="A133" s="511"/>
      <c r="B133" s="348" t="s">
        <v>257</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0</v>
      </c>
    </row>
    <row r="134" spans="1:40" s="353" customFormat="1" ht="19.5" customHeight="1">
      <c r="A134" s="506"/>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7"/>
      <c r="B135" s="354" t="s">
        <v>216</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0</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7"/>
      <c r="B136" s="354" t="s">
        <v>217</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0</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7"/>
      <c r="B137" s="354" t="s">
        <v>218</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0</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7"/>
      <c r="B138" s="354" t="s">
        <v>219</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0</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7"/>
      <c r="B139" s="354" t="s">
        <v>220</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0</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7"/>
      <c r="B140" s="354" t="s">
        <v>221</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0</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7"/>
      <c r="B141" s="354" t="s">
        <v>222</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0</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7"/>
      <c r="B142" s="354" t="s">
        <v>223</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0</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224</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0</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592</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5" spans="1:39">
      <c r="D145" s="252">
        <v>0.94796594134342482</v>
      </c>
      <c r="E145" s="252">
        <v>0.91769157994323558</v>
      </c>
    </row>
    <row r="146" spans="1:39" ht="15.6">
      <c r="B146" s="279" t="s">
        <v>243</v>
      </c>
      <c r="C146" s="280"/>
      <c r="D146" s="588" t="s">
        <v>527</v>
      </c>
      <c r="F146" s="588"/>
      <c r="O146" s="280"/>
      <c r="Y146" s="269"/>
      <c r="Z146" s="266"/>
      <c r="AA146" s="266"/>
      <c r="AB146" s="266"/>
      <c r="AC146" s="266"/>
      <c r="AD146" s="266"/>
      <c r="AE146" s="266"/>
      <c r="AF146" s="266"/>
      <c r="AG146" s="266"/>
      <c r="AH146" s="266"/>
      <c r="AI146" s="266"/>
      <c r="AJ146" s="266"/>
      <c r="AK146" s="266"/>
      <c r="AL146" s="266"/>
      <c r="AM146" s="281"/>
    </row>
    <row r="147" spans="1:39" ht="34.5" customHeight="1">
      <c r="B147" s="803" t="s">
        <v>212</v>
      </c>
      <c r="C147" s="805" t="s">
        <v>33</v>
      </c>
      <c r="D147" s="283" t="s">
        <v>423</v>
      </c>
      <c r="E147" s="807" t="s">
        <v>210</v>
      </c>
      <c r="F147" s="808"/>
      <c r="G147" s="808"/>
      <c r="H147" s="808"/>
      <c r="I147" s="808"/>
      <c r="J147" s="808"/>
      <c r="K147" s="808"/>
      <c r="L147" s="808"/>
      <c r="M147" s="809"/>
      <c r="N147" s="810" t="s">
        <v>214</v>
      </c>
      <c r="O147" s="283" t="s">
        <v>424</v>
      </c>
      <c r="P147" s="807" t="s">
        <v>213</v>
      </c>
      <c r="Q147" s="808"/>
      <c r="R147" s="808"/>
      <c r="S147" s="808"/>
      <c r="T147" s="808"/>
      <c r="U147" s="808"/>
      <c r="V147" s="808"/>
      <c r="W147" s="808"/>
      <c r="X147" s="809"/>
      <c r="Y147" s="800" t="s">
        <v>244</v>
      </c>
      <c r="Z147" s="801"/>
      <c r="AA147" s="801"/>
      <c r="AB147" s="801"/>
      <c r="AC147" s="801"/>
      <c r="AD147" s="801"/>
      <c r="AE147" s="801"/>
      <c r="AF147" s="801"/>
      <c r="AG147" s="801"/>
      <c r="AH147" s="801"/>
      <c r="AI147" s="801"/>
      <c r="AJ147" s="801"/>
      <c r="AK147" s="801"/>
      <c r="AL147" s="801"/>
      <c r="AM147" s="802"/>
    </row>
    <row r="148" spans="1:39" ht="60.75" customHeight="1">
      <c r="B148" s="804"/>
      <c r="C148" s="806"/>
      <c r="D148" s="284">
        <v>2012</v>
      </c>
      <c r="E148" s="284">
        <v>2013</v>
      </c>
      <c r="F148" s="284">
        <v>2014</v>
      </c>
      <c r="G148" s="284">
        <v>2015</v>
      </c>
      <c r="H148" s="284">
        <v>2016</v>
      </c>
      <c r="I148" s="284">
        <v>2017</v>
      </c>
      <c r="J148" s="284">
        <v>2018</v>
      </c>
      <c r="K148" s="284">
        <v>2019</v>
      </c>
      <c r="L148" s="284">
        <v>2020</v>
      </c>
      <c r="M148" s="284">
        <v>2021</v>
      </c>
      <c r="N148" s="811"/>
      <c r="O148" s="284">
        <v>2012</v>
      </c>
      <c r="P148" s="284">
        <v>2013</v>
      </c>
      <c r="Q148" s="284">
        <v>2014</v>
      </c>
      <c r="R148" s="284">
        <v>2015</v>
      </c>
      <c r="S148" s="284">
        <v>2016</v>
      </c>
      <c r="T148" s="284">
        <v>2017</v>
      </c>
      <c r="U148" s="284">
        <v>2018</v>
      </c>
      <c r="V148" s="284">
        <v>2019</v>
      </c>
      <c r="W148" s="284">
        <v>2020</v>
      </c>
      <c r="X148" s="284">
        <v>2021</v>
      </c>
      <c r="Y148" s="284" t="str">
        <f>'1.  LRAMVA Summary'!D50</f>
        <v>Residential</v>
      </c>
      <c r="Z148" s="284" t="str">
        <f>'1.  LRAMVA Summary'!E50</f>
        <v>General Service &lt; 50 kW</v>
      </c>
      <c r="AA148" s="284" t="str">
        <f>'1.  LRAMVA Summary'!F50</f>
        <v>General Service 50 to 2999 kW</v>
      </c>
      <c r="AB148" s="284" t="str">
        <f>'1.  LRAMVA Summary'!G50</f>
        <v>General Service 3000-4999 kW</v>
      </c>
      <c r="AC148" s="284" t="str">
        <f>'1.  LRAMVA Summary'!H50</f>
        <v>Unmetered Scattered Load</v>
      </c>
      <c r="AD148" s="284" t="str">
        <f>'1.  LRAMVA Summary'!I50</f>
        <v>Sentinel Lighting</v>
      </c>
      <c r="AE148" s="284" t="str">
        <f>'1.  LRAMVA Summary'!J50</f>
        <v xml:space="preserve">Street Lighting </v>
      </c>
      <c r="AF148" s="284" t="str">
        <f>'1.  LRAMVA Summary'!K50</f>
        <v/>
      </c>
      <c r="AG148" s="284" t="str">
        <f>'1.  LRAMVA Summary'!L50</f>
        <v/>
      </c>
      <c r="AH148" s="284" t="str">
        <f>'1.  LRAMVA Summary'!M50</f>
        <v/>
      </c>
      <c r="AI148" s="284" t="str">
        <f>'1.  LRAMVA Summary'!N50</f>
        <v/>
      </c>
      <c r="AJ148" s="284" t="str">
        <f>'1.  LRAMVA Summary'!O50</f>
        <v/>
      </c>
      <c r="AK148" s="284" t="str">
        <f>'1.  LRAMVA Summary'!P50</f>
        <v/>
      </c>
      <c r="AL148" s="284" t="str">
        <f>'1.  LRAMVA Summary'!Q50</f>
        <v/>
      </c>
      <c r="AM148" s="286" t="str">
        <f>'1.  LRAMVA Summary'!R50</f>
        <v>Total</v>
      </c>
    </row>
    <row r="149" spans="1:39" ht="15.75" customHeight="1">
      <c r="A149" s="508"/>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Summary'!D51</f>
        <v>kWh</v>
      </c>
      <c r="Z149" s="290" t="str">
        <f>'1.  LRAMVA Summary'!E51</f>
        <v>kWh</v>
      </c>
      <c r="AA149" s="290" t="str">
        <f>'1.  LRAMVA Summary'!F51</f>
        <v>kW</v>
      </c>
      <c r="AB149" s="290" t="str">
        <f>'1.  LRAMVA Summary'!G51</f>
        <v>kW</v>
      </c>
      <c r="AC149" s="290" t="str">
        <f>'1.  LRAMVA Summary'!H51</f>
        <v>kWh</v>
      </c>
      <c r="AD149" s="290" t="str">
        <f>'1.  LRAMVA Summary'!I51</f>
        <v>kW</v>
      </c>
      <c r="AE149" s="290" t="str">
        <f>'1.  LRAMVA Summary'!J51</f>
        <v>kW</v>
      </c>
      <c r="AF149" s="290">
        <f>'1.  LRAMVA Summary'!K51</f>
        <v>0</v>
      </c>
      <c r="AG149" s="290">
        <f>'1.  LRAMVA Summary'!L51</f>
        <v>0</v>
      </c>
      <c r="AH149" s="290">
        <f>'1.  LRAMVA Summary'!M51</f>
        <v>0</v>
      </c>
      <c r="AI149" s="290">
        <f>'1.  LRAMVA Summary'!N51</f>
        <v>0</v>
      </c>
      <c r="AJ149" s="290">
        <f>'1.  LRAMVA Summary'!O51</f>
        <v>0</v>
      </c>
      <c r="AK149" s="290">
        <f>'1.  LRAMVA Summary'!P51</f>
        <v>0</v>
      </c>
      <c r="AL149" s="290">
        <f>'1.  LRAMVA Summary'!Q51</f>
        <v>0</v>
      </c>
      <c r="AM149" s="374"/>
    </row>
    <row r="150" spans="1:39" ht="15" outlineLevel="1">
      <c r="A150" s="507">
        <v>1</v>
      </c>
      <c r="B150" s="293" t="s">
        <v>1</v>
      </c>
      <c r="C150" s="290" t="s">
        <v>25</v>
      </c>
      <c r="D150" s="294"/>
      <c r="E150" s="294"/>
      <c r="F150" s="294"/>
      <c r="G150" s="294"/>
      <c r="H150" s="294"/>
      <c r="I150" s="294"/>
      <c r="J150" s="294"/>
      <c r="K150" s="294"/>
      <c r="L150" s="294"/>
      <c r="M150" s="294"/>
      <c r="N150" s="290"/>
      <c r="O150" s="294"/>
      <c r="P150" s="294"/>
      <c r="Q150" s="294"/>
      <c r="R150" s="294"/>
      <c r="S150" s="294"/>
      <c r="T150" s="294"/>
      <c r="U150" s="294"/>
      <c r="V150" s="294"/>
      <c r="W150" s="294"/>
      <c r="X150" s="294"/>
      <c r="Y150" s="468">
        <v>1</v>
      </c>
      <c r="Z150" s="409"/>
      <c r="AA150" s="409"/>
      <c r="AB150" s="409"/>
      <c r="AC150" s="409"/>
      <c r="AD150" s="409"/>
      <c r="AE150" s="409"/>
      <c r="AF150" s="409"/>
      <c r="AG150" s="409"/>
      <c r="AH150" s="409"/>
      <c r="AI150" s="409"/>
      <c r="AJ150" s="409"/>
      <c r="AK150" s="409"/>
      <c r="AL150" s="409"/>
      <c r="AM150" s="295">
        <f>SUM(Y150:AL150)</f>
        <v>1</v>
      </c>
    </row>
    <row r="151" spans="1:39" ht="15" outlineLevel="1">
      <c r="B151" s="293" t="s">
        <v>245</v>
      </c>
      <c r="C151" s="290" t="s">
        <v>164</v>
      </c>
      <c r="D151" s="294"/>
      <c r="E151" s="294"/>
      <c r="F151" s="294"/>
      <c r="G151" s="294"/>
      <c r="H151" s="294"/>
      <c r="I151" s="294"/>
      <c r="J151" s="294"/>
      <c r="K151" s="294"/>
      <c r="L151" s="294"/>
      <c r="M151" s="294"/>
      <c r="N151" s="466"/>
      <c r="O151" s="294"/>
      <c r="P151" s="294"/>
      <c r="Q151" s="294"/>
      <c r="R151" s="294"/>
      <c r="S151" s="294"/>
      <c r="T151" s="294"/>
      <c r="U151" s="294"/>
      <c r="V151" s="294"/>
      <c r="W151" s="294"/>
      <c r="X151" s="294"/>
      <c r="Y151" s="410">
        <f>Y150</f>
        <v>1</v>
      </c>
      <c r="Z151" s="410">
        <f>Z150</f>
        <v>0</v>
      </c>
      <c r="AA151" s="410">
        <f t="shared" ref="AA151:AL151" si="37">AA150</f>
        <v>0</v>
      </c>
      <c r="AB151" s="410">
        <f t="shared" si="37"/>
        <v>0</v>
      </c>
      <c r="AC151" s="410">
        <f t="shared" si="37"/>
        <v>0</v>
      </c>
      <c r="AD151" s="410">
        <f t="shared" si="37"/>
        <v>0</v>
      </c>
      <c r="AE151" s="410">
        <f t="shared" si="37"/>
        <v>0</v>
      </c>
      <c r="AF151" s="410">
        <f t="shared" si="37"/>
        <v>0</v>
      </c>
      <c r="AG151" s="410">
        <f t="shared" si="37"/>
        <v>0</v>
      </c>
      <c r="AH151" s="410">
        <f t="shared" si="37"/>
        <v>0</v>
      </c>
      <c r="AI151" s="410">
        <f t="shared" si="37"/>
        <v>0</v>
      </c>
      <c r="AJ151" s="410">
        <f t="shared" si="37"/>
        <v>0</v>
      </c>
      <c r="AK151" s="410">
        <f t="shared" si="37"/>
        <v>0</v>
      </c>
      <c r="AL151" s="410">
        <f t="shared" si="37"/>
        <v>0</v>
      </c>
      <c r="AM151" s="503"/>
    </row>
    <row r="152" spans="1:39" ht="15.6" outlineLevel="1">
      <c r="A152" s="509"/>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7">
        <v>2</v>
      </c>
      <c r="B153" s="293" t="s">
        <v>2</v>
      </c>
      <c r="C153" s="290" t="s">
        <v>25</v>
      </c>
      <c r="D153" s="294"/>
      <c r="E153" s="294"/>
      <c r="F153" s="294"/>
      <c r="G153" s="294"/>
      <c r="H153" s="294"/>
      <c r="I153" s="294"/>
      <c r="J153" s="294"/>
      <c r="K153" s="294"/>
      <c r="L153" s="294"/>
      <c r="M153" s="294"/>
      <c r="N153" s="290"/>
      <c r="O153" s="294"/>
      <c r="P153" s="294"/>
      <c r="Q153" s="294"/>
      <c r="R153" s="294"/>
      <c r="S153" s="294"/>
      <c r="T153" s="294"/>
      <c r="U153" s="294"/>
      <c r="V153" s="294"/>
      <c r="W153" s="294"/>
      <c r="X153" s="294"/>
      <c r="Y153" s="468">
        <v>1</v>
      </c>
      <c r="Z153" s="409"/>
      <c r="AA153" s="409"/>
      <c r="AB153" s="409"/>
      <c r="AC153" s="409"/>
      <c r="AD153" s="409"/>
      <c r="AE153" s="409"/>
      <c r="AF153" s="409"/>
      <c r="AG153" s="409"/>
      <c r="AH153" s="409"/>
      <c r="AI153" s="409"/>
      <c r="AJ153" s="409"/>
      <c r="AK153" s="409"/>
      <c r="AL153" s="409"/>
      <c r="AM153" s="295">
        <f>SUM(Y153:AL153)</f>
        <v>1</v>
      </c>
    </row>
    <row r="154" spans="1:39" ht="15" outlineLevel="1">
      <c r="B154" s="293" t="s">
        <v>245</v>
      </c>
      <c r="C154" s="290" t="s">
        <v>164</v>
      </c>
      <c r="D154" s="294"/>
      <c r="E154" s="294"/>
      <c r="F154" s="294"/>
      <c r="G154" s="294"/>
      <c r="H154" s="294"/>
      <c r="I154" s="294"/>
      <c r="J154" s="294"/>
      <c r="K154" s="294"/>
      <c r="L154" s="294"/>
      <c r="M154" s="294"/>
      <c r="N154" s="466"/>
      <c r="O154" s="294"/>
      <c r="P154" s="294"/>
      <c r="Q154" s="294"/>
      <c r="R154" s="294"/>
      <c r="S154" s="294"/>
      <c r="T154" s="294"/>
      <c r="U154" s="294"/>
      <c r="V154" s="294"/>
      <c r="W154" s="294"/>
      <c r="X154" s="294"/>
      <c r="Y154" s="410">
        <f>Y153</f>
        <v>1</v>
      </c>
      <c r="Z154" s="410">
        <f>Z153</f>
        <v>0</v>
      </c>
      <c r="AA154" s="410">
        <f t="shared" ref="AA154:AL154" si="38">AA153</f>
        <v>0</v>
      </c>
      <c r="AB154" s="410">
        <f t="shared" si="38"/>
        <v>0</v>
      </c>
      <c r="AC154" s="410">
        <f t="shared" si="38"/>
        <v>0</v>
      </c>
      <c r="AD154" s="410">
        <f t="shared" si="38"/>
        <v>0</v>
      </c>
      <c r="AE154" s="410">
        <f t="shared" si="38"/>
        <v>0</v>
      </c>
      <c r="AF154" s="410">
        <f t="shared" si="38"/>
        <v>0</v>
      </c>
      <c r="AG154" s="410">
        <f t="shared" si="38"/>
        <v>0</v>
      </c>
      <c r="AH154" s="410">
        <f t="shared" si="38"/>
        <v>0</v>
      </c>
      <c r="AI154" s="410">
        <f t="shared" si="38"/>
        <v>0</v>
      </c>
      <c r="AJ154" s="410">
        <f t="shared" si="38"/>
        <v>0</v>
      </c>
      <c r="AK154" s="410">
        <f t="shared" si="38"/>
        <v>0</v>
      </c>
      <c r="AL154" s="410">
        <f t="shared" si="38"/>
        <v>0</v>
      </c>
      <c r="AM154" s="503"/>
    </row>
    <row r="155" spans="1:39" ht="15.6" outlineLevel="1">
      <c r="A155" s="509"/>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7">
        <v>3</v>
      </c>
      <c r="B156" s="293" t="s">
        <v>3</v>
      </c>
      <c r="C156" s="290" t="s">
        <v>25</v>
      </c>
      <c r="D156" s="294"/>
      <c r="E156" s="294"/>
      <c r="F156" s="294"/>
      <c r="G156" s="294"/>
      <c r="H156" s="294"/>
      <c r="I156" s="294"/>
      <c r="J156" s="294"/>
      <c r="K156" s="294"/>
      <c r="L156" s="294"/>
      <c r="M156" s="294"/>
      <c r="N156" s="290"/>
      <c r="O156" s="294"/>
      <c r="P156" s="294"/>
      <c r="Q156" s="294"/>
      <c r="R156" s="294"/>
      <c r="S156" s="294"/>
      <c r="T156" s="294"/>
      <c r="U156" s="294"/>
      <c r="V156" s="294"/>
      <c r="W156" s="294"/>
      <c r="X156" s="294"/>
      <c r="Y156" s="468">
        <v>1</v>
      </c>
      <c r="Z156" s="409"/>
      <c r="AA156" s="409"/>
      <c r="AB156" s="409"/>
      <c r="AC156" s="409"/>
      <c r="AD156" s="409"/>
      <c r="AE156" s="409"/>
      <c r="AF156" s="409"/>
      <c r="AG156" s="409"/>
      <c r="AH156" s="409"/>
      <c r="AI156" s="409"/>
      <c r="AJ156" s="409"/>
      <c r="AK156" s="409"/>
      <c r="AL156" s="409"/>
      <c r="AM156" s="295">
        <f>SUM(Y156:AL156)</f>
        <v>1</v>
      </c>
    </row>
    <row r="157" spans="1:39" ht="15" outlineLevel="1">
      <c r="B157" s="293" t="s">
        <v>245</v>
      </c>
      <c r="C157" s="290" t="s">
        <v>164</v>
      </c>
      <c r="D157" s="294"/>
      <c r="E157" s="294"/>
      <c r="F157" s="294"/>
      <c r="G157" s="294"/>
      <c r="H157" s="294"/>
      <c r="I157" s="294"/>
      <c r="J157" s="294"/>
      <c r="K157" s="294"/>
      <c r="L157" s="294"/>
      <c r="M157" s="294"/>
      <c r="N157" s="466"/>
      <c r="O157" s="294"/>
      <c r="P157" s="294"/>
      <c r="Q157" s="294"/>
      <c r="R157" s="294"/>
      <c r="S157" s="294"/>
      <c r="T157" s="294"/>
      <c r="U157" s="294"/>
      <c r="V157" s="294"/>
      <c r="W157" s="294"/>
      <c r="X157" s="294"/>
      <c r="Y157" s="410">
        <f>Y156</f>
        <v>1</v>
      </c>
      <c r="Z157" s="410">
        <f>Z156</f>
        <v>0</v>
      </c>
      <c r="AA157" s="410">
        <f t="shared" ref="AA157:AL157" si="39">AA156</f>
        <v>0</v>
      </c>
      <c r="AB157" s="410">
        <f t="shared" si="39"/>
        <v>0</v>
      </c>
      <c r="AC157" s="410">
        <f t="shared" si="39"/>
        <v>0</v>
      </c>
      <c r="AD157" s="410">
        <f t="shared" si="39"/>
        <v>0</v>
      </c>
      <c r="AE157" s="410">
        <f t="shared" si="39"/>
        <v>0</v>
      </c>
      <c r="AF157" s="410">
        <f t="shared" si="39"/>
        <v>0</v>
      </c>
      <c r="AG157" s="410">
        <f t="shared" si="39"/>
        <v>0</v>
      </c>
      <c r="AH157" s="410">
        <f t="shared" si="39"/>
        <v>0</v>
      </c>
      <c r="AI157" s="410">
        <f t="shared" si="39"/>
        <v>0</v>
      </c>
      <c r="AJ157" s="410">
        <f t="shared" si="39"/>
        <v>0</v>
      </c>
      <c r="AK157" s="410">
        <f t="shared" si="39"/>
        <v>0</v>
      </c>
      <c r="AL157" s="410">
        <f t="shared" si="39"/>
        <v>0</v>
      </c>
      <c r="AM157" s="503"/>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7">
        <v>4</v>
      </c>
      <c r="B159" s="293" t="s">
        <v>4</v>
      </c>
      <c r="C159" s="290" t="s">
        <v>25</v>
      </c>
      <c r="D159" s="294"/>
      <c r="E159" s="294"/>
      <c r="F159" s="294"/>
      <c r="G159" s="294"/>
      <c r="H159" s="294"/>
      <c r="I159" s="294"/>
      <c r="J159" s="294"/>
      <c r="K159" s="294"/>
      <c r="L159" s="294"/>
      <c r="M159" s="294"/>
      <c r="N159" s="290"/>
      <c r="O159" s="294"/>
      <c r="P159" s="294"/>
      <c r="Q159" s="294"/>
      <c r="R159" s="294"/>
      <c r="S159" s="294"/>
      <c r="T159" s="294"/>
      <c r="U159" s="294"/>
      <c r="V159" s="294"/>
      <c r="W159" s="294"/>
      <c r="X159" s="294"/>
      <c r="Y159" s="468">
        <v>1</v>
      </c>
      <c r="Z159" s="409"/>
      <c r="AA159" s="409"/>
      <c r="AB159" s="409"/>
      <c r="AC159" s="409"/>
      <c r="AD159" s="409"/>
      <c r="AE159" s="409"/>
      <c r="AF159" s="409"/>
      <c r="AG159" s="409"/>
      <c r="AH159" s="409"/>
      <c r="AI159" s="409"/>
      <c r="AJ159" s="409"/>
      <c r="AK159" s="409"/>
      <c r="AL159" s="409"/>
      <c r="AM159" s="295">
        <f>SUM(Y159:AL159)</f>
        <v>1</v>
      </c>
    </row>
    <row r="160" spans="1:39" ht="15" outlineLevel="1">
      <c r="B160" s="293" t="s">
        <v>245</v>
      </c>
      <c r="C160" s="290" t="s">
        <v>164</v>
      </c>
      <c r="D160" s="294"/>
      <c r="E160" s="294"/>
      <c r="F160" s="294"/>
      <c r="G160" s="294"/>
      <c r="H160" s="294"/>
      <c r="I160" s="294"/>
      <c r="J160" s="294"/>
      <c r="K160" s="294"/>
      <c r="L160" s="294"/>
      <c r="M160" s="294"/>
      <c r="N160" s="466"/>
      <c r="O160" s="294"/>
      <c r="P160" s="294"/>
      <c r="Q160" s="294"/>
      <c r="R160" s="294"/>
      <c r="S160" s="294"/>
      <c r="T160" s="294"/>
      <c r="U160" s="294"/>
      <c r="V160" s="294"/>
      <c r="W160" s="294"/>
      <c r="X160" s="294"/>
      <c r="Y160" s="410">
        <f>Y159</f>
        <v>1</v>
      </c>
      <c r="Z160" s="410">
        <f>Z159</f>
        <v>0</v>
      </c>
      <c r="AA160" s="410">
        <f t="shared" ref="AA160:AL160" si="40">AA159</f>
        <v>0</v>
      </c>
      <c r="AB160" s="410">
        <f t="shared" si="40"/>
        <v>0</v>
      </c>
      <c r="AC160" s="410">
        <f t="shared" si="40"/>
        <v>0</v>
      </c>
      <c r="AD160" s="410">
        <f t="shared" si="40"/>
        <v>0</v>
      </c>
      <c r="AE160" s="410">
        <f t="shared" si="40"/>
        <v>0</v>
      </c>
      <c r="AF160" s="410">
        <f t="shared" si="40"/>
        <v>0</v>
      </c>
      <c r="AG160" s="410">
        <f t="shared" si="40"/>
        <v>0</v>
      </c>
      <c r="AH160" s="410">
        <f t="shared" si="40"/>
        <v>0</v>
      </c>
      <c r="AI160" s="410">
        <f t="shared" si="40"/>
        <v>0</v>
      </c>
      <c r="AJ160" s="410">
        <f t="shared" si="40"/>
        <v>0</v>
      </c>
      <c r="AK160" s="410">
        <f t="shared" si="40"/>
        <v>0</v>
      </c>
      <c r="AL160" s="410">
        <f t="shared" si="40"/>
        <v>0</v>
      </c>
      <c r="AM160" s="503"/>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7">
        <v>5</v>
      </c>
      <c r="B162" s="293" t="s">
        <v>5</v>
      </c>
      <c r="C162" s="290" t="s">
        <v>25</v>
      </c>
      <c r="D162" s="294"/>
      <c r="E162" s="294"/>
      <c r="F162" s="294"/>
      <c r="G162" s="294"/>
      <c r="H162" s="294"/>
      <c r="I162" s="294"/>
      <c r="J162" s="294"/>
      <c r="K162" s="294"/>
      <c r="L162" s="294"/>
      <c r="M162" s="294"/>
      <c r="N162" s="290"/>
      <c r="O162" s="294"/>
      <c r="P162" s="294"/>
      <c r="Q162" s="294"/>
      <c r="R162" s="294"/>
      <c r="S162" s="294"/>
      <c r="T162" s="294"/>
      <c r="U162" s="294"/>
      <c r="V162" s="294"/>
      <c r="W162" s="294"/>
      <c r="X162" s="294"/>
      <c r="Y162" s="468">
        <v>1</v>
      </c>
      <c r="Z162" s="409"/>
      <c r="AA162" s="409"/>
      <c r="AB162" s="409"/>
      <c r="AC162" s="409"/>
      <c r="AD162" s="409"/>
      <c r="AE162" s="409"/>
      <c r="AF162" s="409"/>
      <c r="AG162" s="409"/>
      <c r="AH162" s="409"/>
      <c r="AI162" s="409"/>
      <c r="AJ162" s="409"/>
      <c r="AK162" s="409"/>
      <c r="AL162" s="409"/>
      <c r="AM162" s="295">
        <f>SUM(Y162:AL162)</f>
        <v>1</v>
      </c>
    </row>
    <row r="163" spans="1:39" ht="15" outlineLevel="1">
      <c r="B163" s="293" t="s">
        <v>245</v>
      </c>
      <c r="C163" s="290" t="s">
        <v>164</v>
      </c>
      <c r="D163" s="294"/>
      <c r="E163" s="294"/>
      <c r="F163" s="294"/>
      <c r="G163" s="294"/>
      <c r="H163" s="294"/>
      <c r="I163" s="294"/>
      <c r="J163" s="294"/>
      <c r="K163" s="294"/>
      <c r="L163" s="294"/>
      <c r="M163" s="294"/>
      <c r="N163" s="466"/>
      <c r="O163" s="294"/>
      <c r="P163" s="294"/>
      <c r="Q163" s="294"/>
      <c r="R163" s="294"/>
      <c r="S163" s="294"/>
      <c r="T163" s="294"/>
      <c r="U163" s="294"/>
      <c r="V163" s="294"/>
      <c r="W163" s="294"/>
      <c r="X163" s="294"/>
      <c r="Y163" s="410">
        <f>Y162</f>
        <v>1</v>
      </c>
      <c r="Z163" s="410">
        <f>Z162</f>
        <v>0</v>
      </c>
      <c r="AA163" s="410">
        <f t="shared" ref="AA163:AL163" si="41">AA162</f>
        <v>0</v>
      </c>
      <c r="AB163" s="410">
        <f t="shared" si="41"/>
        <v>0</v>
      </c>
      <c r="AC163" s="410">
        <f t="shared" si="41"/>
        <v>0</v>
      </c>
      <c r="AD163" s="410">
        <f t="shared" si="41"/>
        <v>0</v>
      </c>
      <c r="AE163" s="410">
        <f t="shared" si="41"/>
        <v>0</v>
      </c>
      <c r="AF163" s="410">
        <f t="shared" si="41"/>
        <v>0</v>
      </c>
      <c r="AG163" s="410">
        <f t="shared" si="41"/>
        <v>0</v>
      </c>
      <c r="AH163" s="410">
        <f t="shared" si="41"/>
        <v>0</v>
      </c>
      <c r="AI163" s="410">
        <f t="shared" si="41"/>
        <v>0</v>
      </c>
      <c r="AJ163" s="410">
        <f t="shared" si="41"/>
        <v>0</v>
      </c>
      <c r="AK163" s="410">
        <f t="shared" si="41"/>
        <v>0</v>
      </c>
      <c r="AL163" s="410">
        <f t="shared" si="41"/>
        <v>0</v>
      </c>
      <c r="AM163" s="503"/>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7">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245</v>
      </c>
      <c r="C166" s="290" t="s">
        <v>164</v>
      </c>
      <c r="D166" s="294"/>
      <c r="E166" s="294"/>
      <c r="F166" s="294"/>
      <c r="G166" s="294"/>
      <c r="H166" s="294"/>
      <c r="I166" s="294"/>
      <c r="J166" s="294"/>
      <c r="K166" s="294"/>
      <c r="L166" s="294"/>
      <c r="M166" s="294"/>
      <c r="N166" s="466"/>
      <c r="O166" s="294"/>
      <c r="P166" s="294"/>
      <c r="Q166" s="294"/>
      <c r="R166" s="294"/>
      <c r="S166" s="294"/>
      <c r="T166" s="294"/>
      <c r="U166" s="294"/>
      <c r="V166" s="294"/>
      <c r="W166" s="294"/>
      <c r="X166" s="294"/>
      <c r="Y166" s="410">
        <f>Y165</f>
        <v>0</v>
      </c>
      <c r="Z166" s="410">
        <f>Z165</f>
        <v>0</v>
      </c>
      <c r="AA166" s="410">
        <f t="shared" ref="AA166:AL166" si="42">AA165</f>
        <v>0</v>
      </c>
      <c r="AB166" s="410">
        <f t="shared" si="42"/>
        <v>0</v>
      </c>
      <c r="AC166" s="410">
        <f t="shared" si="42"/>
        <v>0</v>
      </c>
      <c r="AD166" s="410">
        <f t="shared" si="42"/>
        <v>0</v>
      </c>
      <c r="AE166" s="410">
        <f t="shared" si="42"/>
        <v>0</v>
      </c>
      <c r="AF166" s="410">
        <f t="shared" si="42"/>
        <v>0</v>
      </c>
      <c r="AG166" s="410">
        <f t="shared" si="42"/>
        <v>0</v>
      </c>
      <c r="AH166" s="410">
        <f t="shared" si="42"/>
        <v>0</v>
      </c>
      <c r="AI166" s="410">
        <f t="shared" si="42"/>
        <v>0</v>
      </c>
      <c r="AJ166" s="410">
        <f t="shared" si="42"/>
        <v>0</v>
      </c>
      <c r="AK166" s="410">
        <f t="shared" si="42"/>
        <v>0</v>
      </c>
      <c r="AL166" s="410">
        <f t="shared" si="42"/>
        <v>0</v>
      </c>
      <c r="AM166" s="503"/>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7">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245</v>
      </c>
      <c r="C169" s="290" t="s">
        <v>164</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3">AA168</f>
        <v>0</v>
      </c>
      <c r="AB169" s="410">
        <f t="shared" si="43"/>
        <v>0</v>
      </c>
      <c r="AC169" s="410">
        <f t="shared" si="43"/>
        <v>0</v>
      </c>
      <c r="AD169" s="410">
        <f t="shared" si="43"/>
        <v>0</v>
      </c>
      <c r="AE169" s="410">
        <f t="shared" si="43"/>
        <v>0</v>
      </c>
      <c r="AF169" s="410">
        <f t="shared" si="43"/>
        <v>0</v>
      </c>
      <c r="AG169" s="410">
        <f t="shared" si="43"/>
        <v>0</v>
      </c>
      <c r="AH169" s="410">
        <f t="shared" si="43"/>
        <v>0</v>
      </c>
      <c r="AI169" s="410">
        <f t="shared" si="43"/>
        <v>0</v>
      </c>
      <c r="AJ169" s="410">
        <f t="shared" si="43"/>
        <v>0</v>
      </c>
      <c r="AK169" s="410">
        <f t="shared" si="43"/>
        <v>0</v>
      </c>
      <c r="AL169" s="410">
        <f t="shared" si="43"/>
        <v>0</v>
      </c>
      <c r="AM169" s="503"/>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7">
        <v>8</v>
      </c>
      <c r="B171" s="293" t="s">
        <v>486</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7"/>
      <c r="B172" s="293" t="s">
        <v>245</v>
      </c>
      <c r="C172" s="290" t="s">
        <v>164</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4">AA171</f>
        <v>0</v>
      </c>
      <c r="AB172" s="410">
        <f t="shared" si="44"/>
        <v>0</v>
      </c>
      <c r="AC172" s="410">
        <f t="shared" si="44"/>
        <v>0</v>
      </c>
      <c r="AD172" s="410">
        <f t="shared" si="44"/>
        <v>0</v>
      </c>
      <c r="AE172" s="410">
        <f t="shared" si="44"/>
        <v>0</v>
      </c>
      <c r="AF172" s="410">
        <f t="shared" si="44"/>
        <v>0</v>
      </c>
      <c r="AG172" s="410">
        <f t="shared" si="44"/>
        <v>0</v>
      </c>
      <c r="AH172" s="410">
        <f t="shared" si="44"/>
        <v>0</v>
      </c>
      <c r="AI172" s="410">
        <f t="shared" si="44"/>
        <v>0</v>
      </c>
      <c r="AJ172" s="410">
        <f t="shared" si="44"/>
        <v>0</v>
      </c>
      <c r="AK172" s="410">
        <f t="shared" si="44"/>
        <v>0</v>
      </c>
      <c r="AL172" s="410">
        <f t="shared" si="44"/>
        <v>0</v>
      </c>
      <c r="AM172" s="503"/>
    </row>
    <row r="173" spans="1:39" s="282" customFormat="1" ht="15" outlineLevel="1">
      <c r="A173" s="507"/>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7">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245</v>
      </c>
      <c r="C175" s="290" t="s">
        <v>164</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5">AA174</f>
        <v>0</v>
      </c>
      <c r="AB175" s="410">
        <f t="shared" si="45"/>
        <v>0</v>
      </c>
      <c r="AC175" s="410">
        <f t="shared" si="45"/>
        <v>0</v>
      </c>
      <c r="AD175" s="410">
        <f t="shared" si="45"/>
        <v>0</v>
      </c>
      <c r="AE175" s="410">
        <f t="shared" si="45"/>
        <v>0</v>
      </c>
      <c r="AF175" s="410">
        <f t="shared" si="45"/>
        <v>0</v>
      </c>
      <c r="AG175" s="410">
        <f t="shared" si="45"/>
        <v>0</v>
      </c>
      <c r="AH175" s="410">
        <f t="shared" si="45"/>
        <v>0</v>
      </c>
      <c r="AI175" s="410">
        <f t="shared" si="45"/>
        <v>0</v>
      </c>
      <c r="AJ175" s="410">
        <f t="shared" si="45"/>
        <v>0</v>
      </c>
      <c r="AK175" s="410">
        <f t="shared" si="45"/>
        <v>0</v>
      </c>
      <c r="AL175" s="410">
        <f t="shared" si="45"/>
        <v>0</v>
      </c>
      <c r="AM175" s="503"/>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6" outlineLevel="1">
      <c r="A177" s="508"/>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7">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5"/>
      <c r="Z178" s="467">
        <v>0.79</v>
      </c>
      <c r="AA178" s="467">
        <v>0.21</v>
      </c>
      <c r="AB178" s="414"/>
      <c r="AC178" s="414"/>
      <c r="AD178" s="414"/>
      <c r="AE178" s="414"/>
      <c r="AF178" s="414"/>
      <c r="AG178" s="414"/>
      <c r="AH178" s="414"/>
      <c r="AI178" s="414"/>
      <c r="AJ178" s="414"/>
      <c r="AK178" s="414"/>
      <c r="AL178" s="414"/>
      <c r="AM178" s="295">
        <f>SUM(Y178:AL178)</f>
        <v>1</v>
      </c>
    </row>
    <row r="179" spans="1:39" ht="15" outlineLevel="1">
      <c r="B179" s="293" t="s">
        <v>245</v>
      </c>
      <c r="C179" s="290" t="s">
        <v>164</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0.79</v>
      </c>
      <c r="AA179" s="410">
        <f t="shared" ref="AA179:AL179" si="46">AA178</f>
        <v>0.21</v>
      </c>
      <c r="AB179" s="410">
        <f t="shared" si="46"/>
        <v>0</v>
      </c>
      <c r="AC179" s="410">
        <f t="shared" si="46"/>
        <v>0</v>
      </c>
      <c r="AD179" s="410">
        <f t="shared" si="46"/>
        <v>0</v>
      </c>
      <c r="AE179" s="410">
        <f t="shared" si="46"/>
        <v>0</v>
      </c>
      <c r="AF179" s="410">
        <f t="shared" si="46"/>
        <v>0</v>
      </c>
      <c r="AG179" s="410">
        <f t="shared" si="46"/>
        <v>0</v>
      </c>
      <c r="AH179" s="410">
        <f t="shared" si="46"/>
        <v>0</v>
      </c>
      <c r="AI179" s="410">
        <f t="shared" si="46"/>
        <v>0</v>
      </c>
      <c r="AJ179" s="410">
        <f t="shared" si="46"/>
        <v>0</v>
      </c>
      <c r="AK179" s="410">
        <f t="shared" si="46"/>
        <v>0</v>
      </c>
      <c r="AL179" s="410">
        <f t="shared" si="46"/>
        <v>0</v>
      </c>
      <c r="AM179" s="503"/>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7">
        <v>11</v>
      </c>
      <c r="B181" s="313" t="s">
        <v>21</v>
      </c>
      <c r="C181" s="290" t="s">
        <v>25</v>
      </c>
      <c r="D181" s="749"/>
      <c r="E181" s="294"/>
      <c r="F181" s="294"/>
      <c r="G181" s="294"/>
      <c r="H181" s="294"/>
      <c r="I181" s="294"/>
      <c r="J181" s="294"/>
      <c r="K181" s="294"/>
      <c r="L181" s="294"/>
      <c r="M181" s="294"/>
      <c r="N181" s="294">
        <v>12</v>
      </c>
      <c r="O181" s="294"/>
      <c r="P181" s="294"/>
      <c r="Q181" s="294"/>
      <c r="R181" s="294"/>
      <c r="S181" s="294"/>
      <c r="T181" s="294"/>
      <c r="U181" s="294"/>
      <c r="V181" s="294"/>
      <c r="W181" s="294"/>
      <c r="X181" s="294"/>
      <c r="Y181" s="414"/>
      <c r="Z181" s="467">
        <v>1</v>
      </c>
      <c r="AA181" s="414"/>
      <c r="AB181" s="414"/>
      <c r="AC181" s="414"/>
      <c r="AD181" s="414"/>
      <c r="AE181" s="414"/>
      <c r="AF181" s="414"/>
      <c r="AG181" s="414"/>
      <c r="AH181" s="414"/>
      <c r="AI181" s="414"/>
      <c r="AJ181" s="414"/>
      <c r="AK181" s="414"/>
      <c r="AL181" s="414"/>
      <c r="AM181" s="295">
        <f>SUM(Y181:AL181)</f>
        <v>1</v>
      </c>
    </row>
    <row r="182" spans="1:39" ht="15" outlineLevel="1">
      <c r="B182" s="293" t="s">
        <v>245</v>
      </c>
      <c r="C182" s="290" t="s">
        <v>164</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1</v>
      </c>
      <c r="AA182" s="410">
        <f t="shared" ref="AA182:AL182" si="47">AA181</f>
        <v>0</v>
      </c>
      <c r="AB182" s="410">
        <f t="shared" si="47"/>
        <v>0</v>
      </c>
      <c r="AC182" s="410">
        <f t="shared" si="47"/>
        <v>0</v>
      </c>
      <c r="AD182" s="410">
        <f t="shared" si="47"/>
        <v>0</v>
      </c>
      <c r="AE182" s="410">
        <f t="shared" si="47"/>
        <v>0</v>
      </c>
      <c r="AF182" s="410">
        <f t="shared" si="47"/>
        <v>0</v>
      </c>
      <c r="AG182" s="410">
        <f t="shared" si="47"/>
        <v>0</v>
      </c>
      <c r="AH182" s="410">
        <f t="shared" si="47"/>
        <v>0</v>
      </c>
      <c r="AI182" s="410">
        <f t="shared" si="47"/>
        <v>0</v>
      </c>
      <c r="AJ182" s="410">
        <f t="shared" si="47"/>
        <v>0</v>
      </c>
      <c r="AK182" s="410">
        <f t="shared" si="47"/>
        <v>0</v>
      </c>
      <c r="AL182" s="410">
        <f t="shared" si="47"/>
        <v>0</v>
      </c>
      <c r="AM182" s="503"/>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7">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245</v>
      </c>
      <c r="C185" s="290" t="s">
        <v>164</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48">AA184</f>
        <v>0</v>
      </c>
      <c r="AB185" s="410">
        <f t="shared" si="48"/>
        <v>0</v>
      </c>
      <c r="AC185" s="410">
        <f t="shared" si="48"/>
        <v>0</v>
      </c>
      <c r="AD185" s="410">
        <f t="shared" si="48"/>
        <v>0</v>
      </c>
      <c r="AE185" s="410">
        <f t="shared" si="48"/>
        <v>0</v>
      </c>
      <c r="AF185" s="410">
        <f t="shared" si="48"/>
        <v>0</v>
      </c>
      <c r="AG185" s="410">
        <f t="shared" si="48"/>
        <v>0</v>
      </c>
      <c r="AH185" s="410">
        <f t="shared" si="48"/>
        <v>0</v>
      </c>
      <c r="AI185" s="410">
        <f t="shared" si="48"/>
        <v>0</v>
      </c>
      <c r="AJ185" s="410">
        <f t="shared" si="48"/>
        <v>0</v>
      </c>
      <c r="AK185" s="410">
        <f t="shared" si="48"/>
        <v>0</v>
      </c>
      <c r="AL185" s="410">
        <f t="shared" si="48"/>
        <v>0</v>
      </c>
      <c r="AM185" s="503"/>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7">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245</v>
      </c>
      <c r="C188" s="290" t="s">
        <v>164</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49">AA187</f>
        <v>0</v>
      </c>
      <c r="AB188" s="410">
        <f t="shared" si="49"/>
        <v>0</v>
      </c>
      <c r="AC188" s="410">
        <f t="shared" si="49"/>
        <v>0</v>
      </c>
      <c r="AD188" s="410">
        <f t="shared" si="49"/>
        <v>0</v>
      </c>
      <c r="AE188" s="410">
        <f t="shared" si="49"/>
        <v>0</v>
      </c>
      <c r="AF188" s="410">
        <f t="shared" si="49"/>
        <v>0</v>
      </c>
      <c r="AG188" s="410">
        <f t="shared" si="49"/>
        <v>0</v>
      </c>
      <c r="AH188" s="410">
        <f t="shared" si="49"/>
        <v>0</v>
      </c>
      <c r="AI188" s="410">
        <f t="shared" si="49"/>
        <v>0</v>
      </c>
      <c r="AJ188" s="410">
        <f t="shared" si="49"/>
        <v>0</v>
      </c>
      <c r="AK188" s="410">
        <f t="shared" si="49"/>
        <v>0</v>
      </c>
      <c r="AL188" s="410">
        <f t="shared" si="49"/>
        <v>0</v>
      </c>
      <c r="AM188" s="503"/>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7">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245</v>
      </c>
      <c r="C191" s="290" t="s">
        <v>164</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0">AA190</f>
        <v>0</v>
      </c>
      <c r="AB191" s="410">
        <f t="shared" si="50"/>
        <v>0</v>
      </c>
      <c r="AC191" s="410">
        <f t="shared" si="50"/>
        <v>0</v>
      </c>
      <c r="AD191" s="410">
        <f t="shared" si="50"/>
        <v>0</v>
      </c>
      <c r="AE191" s="410">
        <f t="shared" si="50"/>
        <v>0</v>
      </c>
      <c r="AF191" s="410">
        <f t="shared" si="50"/>
        <v>0</v>
      </c>
      <c r="AG191" s="410">
        <f t="shared" si="50"/>
        <v>0</v>
      </c>
      <c r="AH191" s="410">
        <f t="shared" si="50"/>
        <v>0</v>
      </c>
      <c r="AI191" s="410">
        <f t="shared" si="50"/>
        <v>0</v>
      </c>
      <c r="AJ191" s="410">
        <f t="shared" si="50"/>
        <v>0</v>
      </c>
      <c r="AK191" s="410">
        <f t="shared" si="50"/>
        <v>0</v>
      </c>
      <c r="AL191" s="410">
        <f t="shared" si="50"/>
        <v>0</v>
      </c>
      <c r="AM191" s="503"/>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7">
        <v>15</v>
      </c>
      <c r="B193" s="313" t="s">
        <v>487</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7"/>
      <c r="B194" s="314" t="s">
        <v>245</v>
      </c>
      <c r="C194" s="290" t="s">
        <v>164</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1">AA193</f>
        <v>0</v>
      </c>
      <c r="AB194" s="410">
        <f t="shared" si="51"/>
        <v>0</v>
      </c>
      <c r="AC194" s="410">
        <f t="shared" si="51"/>
        <v>0</v>
      </c>
      <c r="AD194" s="410">
        <f t="shared" si="51"/>
        <v>0</v>
      </c>
      <c r="AE194" s="410">
        <f t="shared" si="51"/>
        <v>0</v>
      </c>
      <c r="AF194" s="410">
        <f t="shared" si="51"/>
        <v>0</v>
      </c>
      <c r="AG194" s="410">
        <f t="shared" si="51"/>
        <v>0</v>
      </c>
      <c r="AH194" s="410">
        <f t="shared" si="51"/>
        <v>0</v>
      </c>
      <c r="AI194" s="410">
        <f t="shared" si="51"/>
        <v>0</v>
      </c>
      <c r="AJ194" s="410">
        <f t="shared" si="51"/>
        <v>0</v>
      </c>
      <c r="AK194" s="410">
        <f t="shared" si="51"/>
        <v>0</v>
      </c>
      <c r="AL194" s="410">
        <f t="shared" si="51"/>
        <v>0</v>
      </c>
      <c r="AM194" s="503"/>
    </row>
    <row r="195" spans="1:39" s="282" customFormat="1" ht="15" outlineLevel="1">
      <c r="A195" s="507"/>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7">
        <v>16</v>
      </c>
      <c r="B196" s="313" t="s">
        <v>488</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7"/>
      <c r="B197" s="314" t="s">
        <v>245</v>
      </c>
      <c r="C197" s="290" t="s">
        <v>164</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2">AA196</f>
        <v>0</v>
      </c>
      <c r="AB197" s="410">
        <f t="shared" si="52"/>
        <v>0</v>
      </c>
      <c r="AC197" s="410">
        <f t="shared" si="52"/>
        <v>0</v>
      </c>
      <c r="AD197" s="410">
        <f t="shared" si="52"/>
        <v>0</v>
      </c>
      <c r="AE197" s="410">
        <f t="shared" si="52"/>
        <v>0</v>
      </c>
      <c r="AF197" s="410">
        <f t="shared" si="52"/>
        <v>0</v>
      </c>
      <c r="AG197" s="410">
        <f t="shared" si="52"/>
        <v>0</v>
      </c>
      <c r="AH197" s="410">
        <f t="shared" si="52"/>
        <v>0</v>
      </c>
      <c r="AI197" s="410">
        <f t="shared" si="52"/>
        <v>0</v>
      </c>
      <c r="AJ197" s="410">
        <f t="shared" si="52"/>
        <v>0</v>
      </c>
      <c r="AK197" s="410">
        <f t="shared" si="52"/>
        <v>0</v>
      </c>
      <c r="AL197" s="410">
        <f t="shared" si="52"/>
        <v>0</v>
      </c>
      <c r="AM197" s="503"/>
    </row>
    <row r="198" spans="1:39" s="282" customFormat="1" ht="15" outlineLevel="1">
      <c r="A198" s="507"/>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7">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v>1</v>
      </c>
      <c r="AB199" s="414"/>
      <c r="AC199" s="414"/>
      <c r="AD199" s="414"/>
      <c r="AE199" s="414"/>
      <c r="AF199" s="414"/>
      <c r="AG199" s="414"/>
      <c r="AH199" s="414"/>
      <c r="AI199" s="414"/>
      <c r="AJ199" s="414"/>
      <c r="AK199" s="414"/>
      <c r="AL199" s="414"/>
      <c r="AM199" s="295">
        <f>SUM(Y199:AL199)</f>
        <v>1</v>
      </c>
    </row>
    <row r="200" spans="1:39" ht="15" outlineLevel="1">
      <c r="B200" s="293" t="s">
        <v>245</v>
      </c>
      <c r="C200" s="290" t="s">
        <v>164</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3">AA199</f>
        <v>1</v>
      </c>
      <c r="AB200" s="410">
        <f t="shared" si="53"/>
        <v>0</v>
      </c>
      <c r="AC200" s="410">
        <f t="shared" si="53"/>
        <v>0</v>
      </c>
      <c r="AD200" s="410">
        <f t="shared" si="53"/>
        <v>0</v>
      </c>
      <c r="AE200" s="410">
        <f t="shared" si="53"/>
        <v>0</v>
      </c>
      <c r="AF200" s="410">
        <f t="shared" si="53"/>
        <v>0</v>
      </c>
      <c r="AG200" s="410">
        <f t="shared" si="53"/>
        <v>0</v>
      </c>
      <c r="AH200" s="410">
        <f t="shared" si="53"/>
        <v>0</v>
      </c>
      <c r="AI200" s="410">
        <f t="shared" si="53"/>
        <v>0</v>
      </c>
      <c r="AJ200" s="410">
        <f t="shared" si="53"/>
        <v>0</v>
      </c>
      <c r="AK200" s="410">
        <f t="shared" si="53"/>
        <v>0</v>
      </c>
      <c r="AL200" s="410">
        <f t="shared" si="53"/>
        <v>0</v>
      </c>
      <c r="AM200" s="503"/>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6" outlineLevel="1">
      <c r="A202" s="508"/>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7">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245</v>
      </c>
      <c r="C204" s="290" t="s">
        <v>164</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4">AA203</f>
        <v>0</v>
      </c>
      <c r="AB204" s="410">
        <f t="shared" si="54"/>
        <v>0</v>
      </c>
      <c r="AC204" s="410">
        <f t="shared" si="54"/>
        <v>0</v>
      </c>
      <c r="AD204" s="410">
        <f t="shared" si="54"/>
        <v>0</v>
      </c>
      <c r="AE204" s="410">
        <f t="shared" si="54"/>
        <v>0</v>
      </c>
      <c r="AF204" s="410">
        <f t="shared" si="54"/>
        <v>0</v>
      </c>
      <c r="AG204" s="410">
        <f t="shared" si="54"/>
        <v>0</v>
      </c>
      <c r="AH204" s="410">
        <f t="shared" si="54"/>
        <v>0</v>
      </c>
      <c r="AI204" s="410">
        <f t="shared" si="54"/>
        <v>0</v>
      </c>
      <c r="AJ204" s="410">
        <f t="shared" si="54"/>
        <v>0</v>
      </c>
      <c r="AK204" s="410">
        <f t="shared" si="54"/>
        <v>0</v>
      </c>
      <c r="AL204" s="410">
        <f t="shared" si="54"/>
        <v>0</v>
      </c>
      <c r="AM204" s="503"/>
    </row>
    <row r="205" spans="1:39" ht="15" outlineLevel="1">
      <c r="A205" s="510"/>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7">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245</v>
      </c>
      <c r="C207" s="290" t="s">
        <v>164</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5">AA206</f>
        <v>0</v>
      </c>
      <c r="AB207" s="410">
        <f t="shared" si="55"/>
        <v>0</v>
      </c>
      <c r="AC207" s="410">
        <f t="shared" si="55"/>
        <v>0</v>
      </c>
      <c r="AD207" s="410">
        <f t="shared" si="55"/>
        <v>0</v>
      </c>
      <c r="AE207" s="410">
        <f t="shared" si="55"/>
        <v>0</v>
      </c>
      <c r="AF207" s="410">
        <f t="shared" si="55"/>
        <v>0</v>
      </c>
      <c r="AG207" s="410">
        <f t="shared" si="55"/>
        <v>0</v>
      </c>
      <c r="AH207" s="410">
        <f t="shared" si="55"/>
        <v>0</v>
      </c>
      <c r="AI207" s="410">
        <f t="shared" si="55"/>
        <v>0</v>
      </c>
      <c r="AJ207" s="410">
        <f t="shared" si="55"/>
        <v>0</v>
      </c>
      <c r="AK207" s="410">
        <f t="shared" si="55"/>
        <v>0</v>
      </c>
      <c r="AL207" s="410">
        <f t="shared" si="55"/>
        <v>0</v>
      </c>
      <c r="AM207" s="503"/>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7">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245</v>
      </c>
      <c r="C210" s="290" t="s">
        <v>164</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6">AA209</f>
        <v>0</v>
      </c>
      <c r="AB210" s="410">
        <f t="shared" si="56"/>
        <v>0</v>
      </c>
      <c r="AC210" s="410">
        <f t="shared" si="56"/>
        <v>0</v>
      </c>
      <c r="AD210" s="410">
        <f t="shared" si="56"/>
        <v>0</v>
      </c>
      <c r="AE210" s="410">
        <f t="shared" si="56"/>
        <v>0</v>
      </c>
      <c r="AF210" s="410">
        <f t="shared" si="56"/>
        <v>0</v>
      </c>
      <c r="AG210" s="410">
        <f t="shared" si="56"/>
        <v>0</v>
      </c>
      <c r="AH210" s="410">
        <f t="shared" si="56"/>
        <v>0</v>
      </c>
      <c r="AI210" s="410">
        <f t="shared" si="56"/>
        <v>0</v>
      </c>
      <c r="AJ210" s="410">
        <f t="shared" si="56"/>
        <v>0</v>
      </c>
      <c r="AK210" s="410">
        <f t="shared" si="56"/>
        <v>0</v>
      </c>
      <c r="AL210" s="410">
        <f t="shared" si="56"/>
        <v>0</v>
      </c>
      <c r="AM210" s="503"/>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7">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245</v>
      </c>
      <c r="C213" s="290" t="s">
        <v>164</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7">AA212</f>
        <v>0</v>
      </c>
      <c r="AB213" s="410">
        <f t="shared" si="57"/>
        <v>0</v>
      </c>
      <c r="AC213" s="410">
        <f t="shared" si="57"/>
        <v>0</v>
      </c>
      <c r="AD213" s="410">
        <f t="shared" si="57"/>
        <v>0</v>
      </c>
      <c r="AE213" s="410">
        <f t="shared" si="57"/>
        <v>0</v>
      </c>
      <c r="AF213" s="410">
        <f t="shared" si="57"/>
        <v>0</v>
      </c>
      <c r="AG213" s="410">
        <f t="shared" si="57"/>
        <v>0</v>
      </c>
      <c r="AH213" s="410">
        <f t="shared" si="57"/>
        <v>0</v>
      </c>
      <c r="AI213" s="410">
        <f t="shared" si="57"/>
        <v>0</v>
      </c>
      <c r="AJ213" s="410">
        <f t="shared" si="57"/>
        <v>0</v>
      </c>
      <c r="AK213" s="410">
        <f t="shared" si="57"/>
        <v>0</v>
      </c>
      <c r="AL213" s="410">
        <f t="shared" si="57"/>
        <v>0</v>
      </c>
      <c r="AM213" s="503"/>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7">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245</v>
      </c>
      <c r="C216" s="290" t="s">
        <v>164</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58">AA215</f>
        <v>0</v>
      </c>
      <c r="AB216" s="410">
        <f t="shared" si="58"/>
        <v>0</v>
      </c>
      <c r="AC216" s="410">
        <f t="shared" si="58"/>
        <v>0</v>
      </c>
      <c r="AD216" s="410">
        <f t="shared" si="58"/>
        <v>0</v>
      </c>
      <c r="AE216" s="410">
        <f t="shared" si="58"/>
        <v>0</v>
      </c>
      <c r="AF216" s="410">
        <f t="shared" si="58"/>
        <v>0</v>
      </c>
      <c r="AG216" s="410">
        <f t="shared" si="58"/>
        <v>0</v>
      </c>
      <c r="AH216" s="410">
        <f t="shared" si="58"/>
        <v>0</v>
      </c>
      <c r="AI216" s="410">
        <f t="shared" si="58"/>
        <v>0</v>
      </c>
      <c r="AJ216" s="410">
        <f t="shared" si="58"/>
        <v>0</v>
      </c>
      <c r="AK216" s="410">
        <f t="shared" si="58"/>
        <v>0</v>
      </c>
      <c r="AL216" s="410">
        <f t="shared" si="58"/>
        <v>0</v>
      </c>
      <c r="AM216" s="503"/>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6" outlineLevel="1">
      <c r="A218" s="508"/>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7">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8">
        <v>1</v>
      </c>
      <c r="Z219" s="409"/>
      <c r="AA219" s="409"/>
      <c r="AB219" s="409"/>
      <c r="AC219" s="409"/>
      <c r="AD219" s="409"/>
      <c r="AE219" s="409"/>
      <c r="AF219" s="409"/>
      <c r="AG219" s="409"/>
      <c r="AH219" s="409"/>
      <c r="AI219" s="409"/>
      <c r="AJ219" s="409"/>
      <c r="AK219" s="409"/>
      <c r="AL219" s="409"/>
      <c r="AM219" s="295">
        <f>SUM(Y219:AL219)</f>
        <v>1</v>
      </c>
    </row>
    <row r="220" spans="1:39" ht="15" outlineLevel="1">
      <c r="B220" s="293" t="s">
        <v>245</v>
      </c>
      <c r="C220" s="290" t="s">
        <v>164</v>
      </c>
      <c r="D220" s="294"/>
      <c r="E220" s="294"/>
      <c r="F220" s="294"/>
      <c r="G220" s="294"/>
      <c r="H220" s="294"/>
      <c r="I220" s="294"/>
      <c r="J220" s="294"/>
      <c r="K220" s="294"/>
      <c r="L220" s="294"/>
      <c r="M220" s="294"/>
      <c r="N220" s="466"/>
      <c r="O220" s="294"/>
      <c r="P220" s="294"/>
      <c r="Q220" s="294"/>
      <c r="R220" s="294"/>
      <c r="S220" s="294"/>
      <c r="T220" s="294"/>
      <c r="U220" s="294"/>
      <c r="V220" s="294"/>
      <c r="W220" s="294"/>
      <c r="X220" s="294"/>
      <c r="Y220" s="410">
        <f>Y219</f>
        <v>1</v>
      </c>
      <c r="Z220" s="410">
        <f>Z219</f>
        <v>0</v>
      </c>
      <c r="AA220" s="410">
        <f t="shared" ref="AA220:AL220" si="59">AA219</f>
        <v>0</v>
      </c>
      <c r="AB220" s="410">
        <f t="shared" si="59"/>
        <v>0</v>
      </c>
      <c r="AC220" s="410">
        <f t="shared" si="59"/>
        <v>0</v>
      </c>
      <c r="AD220" s="410">
        <f t="shared" si="59"/>
        <v>0</v>
      </c>
      <c r="AE220" s="410">
        <f t="shared" si="59"/>
        <v>0</v>
      </c>
      <c r="AF220" s="410">
        <f t="shared" si="59"/>
        <v>0</v>
      </c>
      <c r="AG220" s="410">
        <f t="shared" si="59"/>
        <v>0</v>
      </c>
      <c r="AH220" s="410">
        <f t="shared" si="59"/>
        <v>0</v>
      </c>
      <c r="AI220" s="410">
        <f t="shared" si="59"/>
        <v>0</v>
      </c>
      <c r="AJ220" s="410">
        <f t="shared" si="59"/>
        <v>0</v>
      </c>
      <c r="AK220" s="410">
        <f t="shared" si="59"/>
        <v>0</v>
      </c>
      <c r="AL220" s="410">
        <f t="shared" si="59"/>
        <v>0</v>
      </c>
      <c r="AM220" s="503"/>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6" outlineLevel="1">
      <c r="A222" s="508"/>
      <c r="B222" s="287" t="s">
        <v>489</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7">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7"/>
      <c r="B224" s="314" t="s">
        <v>245</v>
      </c>
      <c r="C224" s="290" t="s">
        <v>164</v>
      </c>
      <c r="D224" s="294"/>
      <c r="E224" s="294"/>
      <c r="F224" s="294"/>
      <c r="G224" s="294"/>
      <c r="H224" s="294"/>
      <c r="I224" s="294"/>
      <c r="J224" s="294"/>
      <c r="K224" s="294"/>
      <c r="L224" s="294"/>
      <c r="M224" s="294"/>
      <c r="N224" s="466"/>
      <c r="O224" s="294"/>
      <c r="P224" s="294"/>
      <c r="Q224" s="294"/>
      <c r="R224" s="294"/>
      <c r="S224" s="294"/>
      <c r="T224" s="294"/>
      <c r="U224" s="294"/>
      <c r="V224" s="294"/>
      <c r="W224" s="294"/>
      <c r="X224" s="294"/>
      <c r="Y224" s="410">
        <f>Y223</f>
        <v>0</v>
      </c>
      <c r="Z224" s="410">
        <f>Z223</f>
        <v>0</v>
      </c>
      <c r="AA224" s="410">
        <f t="shared" ref="AA224:AL224" si="60">AA223</f>
        <v>0</v>
      </c>
      <c r="AB224" s="410">
        <f t="shared" si="60"/>
        <v>0</v>
      </c>
      <c r="AC224" s="410">
        <f t="shared" si="60"/>
        <v>0</v>
      </c>
      <c r="AD224" s="410">
        <f t="shared" si="60"/>
        <v>0</v>
      </c>
      <c r="AE224" s="410">
        <f t="shared" si="60"/>
        <v>0</v>
      </c>
      <c r="AF224" s="410">
        <f t="shared" si="60"/>
        <v>0</v>
      </c>
      <c r="AG224" s="410">
        <f t="shared" si="60"/>
        <v>0</v>
      </c>
      <c r="AH224" s="410">
        <f t="shared" si="60"/>
        <v>0</v>
      </c>
      <c r="AI224" s="410">
        <f t="shared" si="60"/>
        <v>0</v>
      </c>
      <c r="AJ224" s="410">
        <f t="shared" si="60"/>
        <v>0</v>
      </c>
      <c r="AK224" s="410">
        <f t="shared" si="60"/>
        <v>0</v>
      </c>
      <c r="AL224" s="410">
        <f t="shared" si="60"/>
        <v>0</v>
      </c>
      <c r="AM224" s="503"/>
    </row>
    <row r="225" spans="1:39" s="282" customFormat="1" ht="15" outlineLevel="1">
      <c r="A225" s="507"/>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7">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7"/>
      <c r="B227" s="314" t="s">
        <v>245</v>
      </c>
      <c r="C227" s="290" t="s">
        <v>164</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1">AA226</f>
        <v>0</v>
      </c>
      <c r="AB227" s="410">
        <f t="shared" si="61"/>
        <v>0</v>
      </c>
      <c r="AC227" s="410">
        <f t="shared" si="61"/>
        <v>0</v>
      </c>
      <c r="AD227" s="410">
        <f t="shared" si="61"/>
        <v>0</v>
      </c>
      <c r="AE227" s="410">
        <f t="shared" si="61"/>
        <v>0</v>
      </c>
      <c r="AF227" s="410">
        <f t="shared" si="61"/>
        <v>0</v>
      </c>
      <c r="AG227" s="410">
        <f t="shared" si="61"/>
        <v>0</v>
      </c>
      <c r="AH227" s="410">
        <f t="shared" si="61"/>
        <v>0</v>
      </c>
      <c r="AI227" s="410">
        <f t="shared" si="61"/>
        <v>0</v>
      </c>
      <c r="AJ227" s="410">
        <f t="shared" si="61"/>
        <v>0</v>
      </c>
      <c r="AK227" s="410">
        <f t="shared" si="61"/>
        <v>0</v>
      </c>
      <c r="AL227" s="410">
        <f t="shared" si="61"/>
        <v>0</v>
      </c>
      <c r="AM227" s="503"/>
    </row>
    <row r="228" spans="1:39" s="282" customFormat="1" ht="15" outlineLevel="1">
      <c r="A228" s="507"/>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6" outlineLevel="1">
      <c r="A229" s="508"/>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7">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7"/>
      <c r="AB230" s="414"/>
      <c r="AC230" s="414"/>
      <c r="AD230" s="414"/>
      <c r="AE230" s="414"/>
      <c r="AF230" s="414"/>
      <c r="AG230" s="414"/>
      <c r="AH230" s="414"/>
      <c r="AI230" s="414"/>
      <c r="AJ230" s="414"/>
      <c r="AK230" s="414"/>
      <c r="AL230" s="414"/>
      <c r="AM230" s="295">
        <f>SUM(Y230:AL230)</f>
        <v>0</v>
      </c>
    </row>
    <row r="231" spans="1:39" ht="15" outlineLevel="1">
      <c r="B231" s="293" t="s">
        <v>245</v>
      </c>
      <c r="C231" s="290" t="s">
        <v>164</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2">AA230</f>
        <v>0</v>
      </c>
      <c r="AB231" s="410">
        <f t="shared" si="62"/>
        <v>0</v>
      </c>
      <c r="AC231" s="410">
        <f t="shared" si="62"/>
        <v>0</v>
      </c>
      <c r="AD231" s="410">
        <f t="shared" si="62"/>
        <v>0</v>
      </c>
      <c r="AE231" s="410">
        <f t="shared" si="62"/>
        <v>0</v>
      </c>
      <c r="AF231" s="410">
        <f t="shared" si="62"/>
        <v>0</v>
      </c>
      <c r="AG231" s="410">
        <f t="shared" si="62"/>
        <v>0</v>
      </c>
      <c r="AH231" s="410">
        <f t="shared" si="62"/>
        <v>0</v>
      </c>
      <c r="AI231" s="410">
        <f t="shared" si="62"/>
        <v>0</v>
      </c>
      <c r="AJ231" s="410">
        <f t="shared" si="62"/>
        <v>0</v>
      </c>
      <c r="AK231" s="410">
        <f t="shared" si="62"/>
        <v>0</v>
      </c>
      <c r="AL231" s="410">
        <f t="shared" si="62"/>
        <v>0</v>
      </c>
      <c r="AM231" s="503"/>
    </row>
    <row r="232" spans="1:39" ht="15" outlineLevel="1">
      <c r="A232" s="510"/>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7">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v>1</v>
      </c>
      <c r="AB233" s="414"/>
      <c r="AC233" s="414"/>
      <c r="AD233" s="414"/>
      <c r="AE233" s="414"/>
      <c r="AF233" s="414"/>
      <c r="AG233" s="414"/>
      <c r="AH233" s="414"/>
      <c r="AI233" s="414"/>
      <c r="AJ233" s="414"/>
      <c r="AK233" s="414"/>
      <c r="AL233" s="414"/>
      <c r="AM233" s="295">
        <f>SUM(Y233:AL233)</f>
        <v>1</v>
      </c>
    </row>
    <row r="234" spans="1:39" ht="15" outlineLevel="1">
      <c r="B234" s="293" t="s">
        <v>245</v>
      </c>
      <c r="C234" s="290" t="s">
        <v>164</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3">AA233</f>
        <v>1</v>
      </c>
      <c r="AB234" s="410">
        <f t="shared" si="63"/>
        <v>0</v>
      </c>
      <c r="AC234" s="410">
        <f t="shared" si="63"/>
        <v>0</v>
      </c>
      <c r="AD234" s="410">
        <f t="shared" si="63"/>
        <v>0</v>
      </c>
      <c r="AE234" s="410">
        <f t="shared" si="63"/>
        <v>0</v>
      </c>
      <c r="AF234" s="410">
        <f t="shared" si="63"/>
        <v>0</v>
      </c>
      <c r="AG234" s="410">
        <f t="shared" si="63"/>
        <v>0</v>
      </c>
      <c r="AH234" s="410">
        <f t="shared" si="63"/>
        <v>0</v>
      </c>
      <c r="AI234" s="410">
        <f t="shared" si="63"/>
        <v>0</v>
      </c>
      <c r="AJ234" s="410">
        <f t="shared" si="63"/>
        <v>0</v>
      </c>
      <c r="AK234" s="410">
        <f t="shared" si="63"/>
        <v>0</v>
      </c>
      <c r="AL234" s="410">
        <f t="shared" si="63"/>
        <v>0</v>
      </c>
      <c r="AM234" s="503"/>
    </row>
    <row r="235" spans="1:39" ht="15.6" outlineLevel="1">
      <c r="A235" s="510"/>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7">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245</v>
      </c>
      <c r="C237" s="290" t="s">
        <v>164</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4">AA236</f>
        <v>0</v>
      </c>
      <c r="AB237" s="410">
        <f t="shared" si="64"/>
        <v>0</v>
      </c>
      <c r="AC237" s="410">
        <f t="shared" si="64"/>
        <v>0</v>
      </c>
      <c r="AD237" s="410">
        <f t="shared" si="64"/>
        <v>0</v>
      </c>
      <c r="AE237" s="410">
        <f t="shared" si="64"/>
        <v>0</v>
      </c>
      <c r="AF237" s="410">
        <f t="shared" si="64"/>
        <v>0</v>
      </c>
      <c r="AG237" s="410">
        <f t="shared" si="64"/>
        <v>0</v>
      </c>
      <c r="AH237" s="410">
        <f t="shared" si="64"/>
        <v>0</v>
      </c>
      <c r="AI237" s="410">
        <f t="shared" si="64"/>
        <v>0</v>
      </c>
      <c r="AJ237" s="410">
        <f t="shared" si="64"/>
        <v>0</v>
      </c>
      <c r="AK237" s="410">
        <f t="shared" si="64"/>
        <v>0</v>
      </c>
      <c r="AL237" s="410">
        <f t="shared" si="64"/>
        <v>0</v>
      </c>
      <c r="AM237" s="503"/>
    </row>
    <row r="238" spans="1:39" ht="15" outlineLevel="1">
      <c r="A238" s="510"/>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7">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245</v>
      </c>
      <c r="C240" s="290" t="s">
        <v>164</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5">Z239</f>
        <v>0</v>
      </c>
      <c r="AA240" s="410">
        <f t="shared" si="65"/>
        <v>0</v>
      </c>
      <c r="AB240" s="410">
        <f t="shared" si="65"/>
        <v>0</v>
      </c>
      <c r="AC240" s="410">
        <f t="shared" si="65"/>
        <v>0</v>
      </c>
      <c r="AD240" s="410">
        <f t="shared" si="65"/>
        <v>0</v>
      </c>
      <c r="AE240" s="410">
        <f t="shared" si="65"/>
        <v>0</v>
      </c>
      <c r="AF240" s="410">
        <f t="shared" si="65"/>
        <v>0</v>
      </c>
      <c r="AG240" s="410">
        <f t="shared" si="65"/>
        <v>0</v>
      </c>
      <c r="AH240" s="410">
        <f t="shared" si="65"/>
        <v>0</v>
      </c>
      <c r="AI240" s="410">
        <f t="shared" si="65"/>
        <v>0</v>
      </c>
      <c r="AJ240" s="410">
        <f t="shared" si="65"/>
        <v>0</v>
      </c>
      <c r="AK240" s="410">
        <f t="shared" si="65"/>
        <v>0</v>
      </c>
      <c r="AL240" s="410">
        <f t="shared" si="65"/>
        <v>0</v>
      </c>
      <c r="AM240" s="503"/>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7">
        <v>30</v>
      </c>
      <c r="B242" s="323" t="s">
        <v>490</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7"/>
      <c r="B243" s="323" t="s">
        <v>245</v>
      </c>
      <c r="C243" s="290" t="s">
        <v>164</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6">Z242</f>
        <v>0</v>
      </c>
      <c r="AA243" s="410">
        <f t="shared" si="66"/>
        <v>0</v>
      </c>
      <c r="AB243" s="410">
        <f t="shared" si="66"/>
        <v>0</v>
      </c>
      <c r="AC243" s="410">
        <f t="shared" si="66"/>
        <v>0</v>
      </c>
      <c r="AD243" s="410">
        <f t="shared" si="66"/>
        <v>0</v>
      </c>
      <c r="AE243" s="410">
        <f t="shared" si="66"/>
        <v>0</v>
      </c>
      <c r="AF243" s="410">
        <f t="shared" si="66"/>
        <v>0</v>
      </c>
      <c r="AG243" s="410">
        <f t="shared" si="66"/>
        <v>0</v>
      </c>
      <c r="AH243" s="410">
        <f t="shared" si="66"/>
        <v>0</v>
      </c>
      <c r="AI243" s="410">
        <f t="shared" si="66"/>
        <v>0</v>
      </c>
      <c r="AJ243" s="410">
        <f t="shared" si="66"/>
        <v>0</v>
      </c>
      <c r="AK243" s="410">
        <f t="shared" si="66"/>
        <v>0</v>
      </c>
      <c r="AL243" s="410">
        <f t="shared" si="66"/>
        <v>0</v>
      </c>
      <c r="AM243" s="503"/>
    </row>
    <row r="244" spans="1:39" s="282" customFormat="1" ht="15" outlineLevel="1">
      <c r="A244" s="507"/>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6" outlineLevel="1">
      <c r="A245" s="507"/>
      <c r="B245" s="287" t="s">
        <v>491</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7">
        <v>31</v>
      </c>
      <c r="B246" s="323" t="s">
        <v>492</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7"/>
      <c r="B247" s="323" t="s">
        <v>245</v>
      </c>
      <c r="C247" s="290" t="s">
        <v>164</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7">Z246</f>
        <v>0</v>
      </c>
      <c r="AA247" s="410">
        <f t="shared" si="67"/>
        <v>0</v>
      </c>
      <c r="AB247" s="410">
        <f t="shared" si="67"/>
        <v>0</v>
      </c>
      <c r="AC247" s="410">
        <f t="shared" si="67"/>
        <v>0</v>
      </c>
      <c r="AD247" s="410">
        <f t="shared" si="67"/>
        <v>0</v>
      </c>
      <c r="AE247" s="410">
        <f t="shared" si="67"/>
        <v>0</v>
      </c>
      <c r="AF247" s="410">
        <f t="shared" si="67"/>
        <v>0</v>
      </c>
      <c r="AG247" s="410">
        <f t="shared" si="67"/>
        <v>0</v>
      </c>
      <c r="AH247" s="410">
        <f t="shared" si="67"/>
        <v>0</v>
      </c>
      <c r="AI247" s="410">
        <f t="shared" si="67"/>
        <v>0</v>
      </c>
      <c r="AJ247" s="410">
        <f t="shared" si="67"/>
        <v>0</v>
      </c>
      <c r="AK247" s="410">
        <f t="shared" si="67"/>
        <v>0</v>
      </c>
      <c r="AL247" s="410">
        <f t="shared" si="67"/>
        <v>0</v>
      </c>
      <c r="AM247" s="503"/>
    </row>
    <row r="248" spans="1:39" s="282" customFormat="1" ht="15" outlineLevel="1">
      <c r="A248" s="507"/>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7">
        <v>32</v>
      </c>
      <c r="B249" s="323" t="s">
        <v>493</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7"/>
      <c r="B250" s="323" t="s">
        <v>245</v>
      </c>
      <c r="C250" s="290" t="s">
        <v>164</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68">Z249</f>
        <v>0</v>
      </c>
      <c r="AA250" s="410">
        <f t="shared" si="68"/>
        <v>0</v>
      </c>
      <c r="AB250" s="410">
        <f t="shared" si="68"/>
        <v>0</v>
      </c>
      <c r="AC250" s="410">
        <f t="shared" si="68"/>
        <v>0</v>
      </c>
      <c r="AD250" s="410">
        <f t="shared" si="68"/>
        <v>0</v>
      </c>
      <c r="AE250" s="410">
        <f t="shared" si="68"/>
        <v>0</v>
      </c>
      <c r="AF250" s="410">
        <f t="shared" si="68"/>
        <v>0</v>
      </c>
      <c r="AG250" s="410">
        <f t="shared" si="68"/>
        <v>0</v>
      </c>
      <c r="AH250" s="410">
        <f t="shared" si="68"/>
        <v>0</v>
      </c>
      <c r="AI250" s="410">
        <f t="shared" si="68"/>
        <v>0</v>
      </c>
      <c r="AJ250" s="410">
        <f t="shared" si="68"/>
        <v>0</v>
      </c>
      <c r="AK250" s="410">
        <f t="shared" si="68"/>
        <v>0</v>
      </c>
      <c r="AL250" s="410">
        <f t="shared" si="68"/>
        <v>0</v>
      </c>
      <c r="AM250" s="503"/>
    </row>
    <row r="251" spans="1:39" s="282" customFormat="1" ht="15" outlineLevel="1">
      <c r="A251" s="507"/>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7">
        <v>33</v>
      </c>
      <c r="B252" s="323" t="s">
        <v>494</v>
      </c>
      <c r="C252" s="290" t="s">
        <v>25</v>
      </c>
      <c r="D252" s="294"/>
      <c r="E252" s="294"/>
      <c r="F252" s="294"/>
      <c r="G252" s="294"/>
      <c r="H252" s="294"/>
      <c r="I252" s="294"/>
      <c r="J252" s="294"/>
      <c r="K252" s="294"/>
      <c r="L252" s="294"/>
      <c r="M252" s="294"/>
      <c r="N252" s="294">
        <v>0</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7"/>
      <c r="B253" s="323" t="s">
        <v>245</v>
      </c>
      <c r="C253" s="290" t="s">
        <v>164</v>
      </c>
      <c r="D253" s="294"/>
      <c r="E253" s="294"/>
      <c r="F253" s="294"/>
      <c r="G253" s="294"/>
      <c r="H253" s="294"/>
      <c r="I253" s="294"/>
      <c r="J253" s="294"/>
      <c r="K253" s="294"/>
      <c r="L253" s="294"/>
      <c r="M253" s="294"/>
      <c r="N253" s="294">
        <f>N252</f>
        <v>0</v>
      </c>
      <c r="O253" s="294"/>
      <c r="P253" s="294"/>
      <c r="Q253" s="294"/>
      <c r="R253" s="294"/>
      <c r="S253" s="294"/>
      <c r="T253" s="294"/>
      <c r="U253" s="294"/>
      <c r="V253" s="294"/>
      <c r="W253" s="294"/>
      <c r="X253" s="294"/>
      <c r="Y253" s="410">
        <f>Y252</f>
        <v>0</v>
      </c>
      <c r="Z253" s="410">
        <f t="shared" ref="Z253:AL253" si="69">Z252</f>
        <v>0</v>
      </c>
      <c r="AA253" s="410">
        <f t="shared" si="69"/>
        <v>0</v>
      </c>
      <c r="AB253" s="410">
        <f t="shared" si="69"/>
        <v>0</v>
      </c>
      <c r="AC253" s="410">
        <f t="shared" si="69"/>
        <v>0</v>
      </c>
      <c r="AD253" s="410">
        <f t="shared" si="69"/>
        <v>0</v>
      </c>
      <c r="AE253" s="410">
        <f t="shared" si="69"/>
        <v>0</v>
      </c>
      <c r="AF253" s="410">
        <f t="shared" si="69"/>
        <v>0</v>
      </c>
      <c r="AG253" s="410">
        <f t="shared" si="69"/>
        <v>0</v>
      </c>
      <c r="AH253" s="410">
        <f t="shared" si="69"/>
        <v>0</v>
      </c>
      <c r="AI253" s="410">
        <f t="shared" si="69"/>
        <v>0</v>
      </c>
      <c r="AJ253" s="410">
        <f t="shared" si="69"/>
        <v>0</v>
      </c>
      <c r="AK253" s="410">
        <f t="shared" si="69"/>
        <v>0</v>
      </c>
      <c r="AL253" s="410">
        <f t="shared" si="69"/>
        <v>0</v>
      </c>
      <c r="AM253" s="503"/>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6">
      <c r="B255" s="326" t="s">
        <v>246</v>
      </c>
      <c r="C255" s="328"/>
      <c r="D255" s="328">
        <f>SUM(D150:D253)</f>
        <v>0</v>
      </c>
      <c r="E255" s="328"/>
      <c r="F255" s="328"/>
      <c r="G255" s="328"/>
      <c r="H255" s="328"/>
      <c r="I255" s="328"/>
      <c r="J255" s="328"/>
      <c r="K255" s="328"/>
      <c r="L255" s="328"/>
      <c r="M255" s="328"/>
      <c r="N255" s="328"/>
      <c r="O255" s="328">
        <f>SUM(O150:O253)</f>
        <v>0</v>
      </c>
      <c r="P255" s="328"/>
      <c r="Q255" s="328"/>
      <c r="R255" s="328"/>
      <c r="S255" s="328"/>
      <c r="T255" s="328"/>
      <c r="U255" s="328"/>
      <c r="V255" s="328"/>
      <c r="W255" s="328"/>
      <c r="X255" s="328"/>
      <c r="Y255" s="328">
        <f>IF(Y149="kWh",SUMPRODUCT(D150:D253,Y150:Y253))</f>
        <v>0</v>
      </c>
      <c r="Z255" s="328">
        <f>IF(Z149="kWh",SUMPRODUCT(D150:D253,Z150:Z253))</f>
        <v>0</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6">
      <c r="B256" s="330" t="s">
        <v>247</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0</v>
      </c>
      <c r="Z256" s="327">
        <f>HLOOKUP(Z148,'2. LRAMVA Threshold'!$B$42:$Q$53,4,FALSE)</f>
        <v>0</v>
      </c>
      <c r="AA256" s="327">
        <f>HLOOKUP(AA148,'2. LRAMVA Threshold'!$B$42:$Q$53,4,FALSE)</f>
        <v>0</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166</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1.2699999999999999E-2</v>
      </c>
      <c r="Z258" s="340">
        <f>HLOOKUP(Z$20,'3.  Distribution Rates'!$C$122:$P$133,4,FALSE)</f>
        <v>1.5900000000000001E-2</v>
      </c>
      <c r="AA258" s="340">
        <f>HLOOKUP(AA$20,'3.  Distribution Rates'!$C$122:$P$133,4,FALSE)</f>
        <v>2.9028999999999998</v>
      </c>
      <c r="AB258" s="340">
        <f>HLOOKUP(AB$20,'3.  Distribution Rates'!$C$122:$P$133,4,FALSE)</f>
        <v>2.4657</v>
      </c>
      <c r="AC258" s="340">
        <f>HLOOKUP(AC$20,'3.  Distribution Rates'!$C$122:$P$133,4,FALSE)</f>
        <v>2.41E-2</v>
      </c>
      <c r="AD258" s="340">
        <f>HLOOKUP(AD$20,'3.  Distribution Rates'!$C$122:$P$133,4,FALSE)</f>
        <v>11.729799999999999</v>
      </c>
      <c r="AE258" s="340">
        <f>HLOOKUP(AE$20,'3.  Distribution Rates'!$C$122:$P$133,4,FALSE)</f>
        <v>21.299399999999999</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155</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0">Y135*Y258</f>
        <v>0</v>
      </c>
      <c r="Z259" s="377">
        <f t="shared" si="70"/>
        <v>0</v>
      </c>
      <c r="AA259" s="377">
        <f t="shared" si="70"/>
        <v>0</v>
      </c>
      <c r="AB259" s="377">
        <f t="shared" si="70"/>
        <v>0</v>
      </c>
      <c r="AC259" s="377">
        <f t="shared" si="70"/>
        <v>0</v>
      </c>
      <c r="AD259" s="377">
        <f t="shared" si="70"/>
        <v>0</v>
      </c>
      <c r="AE259" s="377">
        <f t="shared" si="70"/>
        <v>0</v>
      </c>
      <c r="AF259" s="377">
        <f t="shared" si="70"/>
        <v>0</v>
      </c>
      <c r="AG259" s="377">
        <f t="shared" si="70"/>
        <v>0</v>
      </c>
      <c r="AH259" s="377">
        <f t="shared" si="70"/>
        <v>0</v>
      </c>
      <c r="AI259" s="377">
        <f t="shared" si="70"/>
        <v>0</v>
      </c>
      <c r="AJ259" s="377">
        <f t="shared" si="70"/>
        <v>0</v>
      </c>
      <c r="AK259" s="377">
        <f t="shared" si="70"/>
        <v>0</v>
      </c>
      <c r="AL259" s="377">
        <f t="shared" si="70"/>
        <v>0</v>
      </c>
      <c r="AM259" s="627">
        <f>SUM(Y259:AL259)</f>
        <v>0</v>
      </c>
    </row>
    <row r="260" spans="1:41" ht="15">
      <c r="B260" s="293" t="s">
        <v>156</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1">Y255*Y258</f>
        <v>0</v>
      </c>
      <c r="Z260" s="377">
        <f t="shared" si="71"/>
        <v>0</v>
      </c>
      <c r="AA260" s="378">
        <f t="shared" si="71"/>
        <v>0</v>
      </c>
      <c r="AB260" s="378">
        <f t="shared" si="71"/>
        <v>0</v>
      </c>
      <c r="AC260" s="378">
        <f t="shared" si="71"/>
        <v>0</v>
      </c>
      <c r="AD260" s="378">
        <f t="shared" si="71"/>
        <v>0</v>
      </c>
      <c r="AE260" s="378">
        <f t="shared" si="71"/>
        <v>0</v>
      </c>
      <c r="AF260" s="378">
        <f t="shared" ref="AF260:AL260" si="72">AF255*AF258</f>
        <v>0</v>
      </c>
      <c r="AG260" s="378">
        <f t="shared" si="72"/>
        <v>0</v>
      </c>
      <c r="AH260" s="378">
        <f t="shared" si="72"/>
        <v>0</v>
      </c>
      <c r="AI260" s="378">
        <f t="shared" si="72"/>
        <v>0</v>
      </c>
      <c r="AJ260" s="378">
        <f t="shared" si="72"/>
        <v>0</v>
      </c>
      <c r="AK260" s="378">
        <f t="shared" si="72"/>
        <v>0</v>
      </c>
      <c r="AL260" s="378">
        <f t="shared" si="72"/>
        <v>0</v>
      </c>
      <c r="AM260" s="627">
        <f>SUM(Y260:AL260)</f>
        <v>0</v>
      </c>
    </row>
    <row r="261" spans="1:41" s="379" customFormat="1" ht="15.6">
      <c r="A261" s="509"/>
      <c r="B261" s="348" t="s">
        <v>255</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0</v>
      </c>
      <c r="Z261" s="345">
        <f t="shared" ref="Z261:AE261" si="73">SUM(Z259:Z260)</f>
        <v>0</v>
      </c>
      <c r="AA261" s="345">
        <f t="shared" si="73"/>
        <v>0</v>
      </c>
      <c r="AB261" s="345">
        <f t="shared" si="73"/>
        <v>0</v>
      </c>
      <c r="AC261" s="345">
        <f t="shared" si="73"/>
        <v>0</v>
      </c>
      <c r="AD261" s="345">
        <f t="shared" si="73"/>
        <v>0</v>
      </c>
      <c r="AE261" s="345">
        <f t="shared" si="73"/>
        <v>0</v>
      </c>
      <c r="AF261" s="345">
        <f t="shared" ref="AF261:AL261" si="74">SUM(AF259:AF260)</f>
        <v>0</v>
      </c>
      <c r="AG261" s="345">
        <f t="shared" si="74"/>
        <v>0</v>
      </c>
      <c r="AH261" s="345">
        <f t="shared" si="74"/>
        <v>0</v>
      </c>
      <c r="AI261" s="345">
        <f t="shared" si="74"/>
        <v>0</v>
      </c>
      <c r="AJ261" s="345">
        <f t="shared" si="74"/>
        <v>0</v>
      </c>
      <c r="AK261" s="345">
        <f t="shared" si="74"/>
        <v>0</v>
      </c>
      <c r="AL261" s="345">
        <f t="shared" si="74"/>
        <v>0</v>
      </c>
      <c r="AM261" s="406">
        <f>SUM(AM259:AM260)</f>
        <v>0</v>
      </c>
    </row>
    <row r="262" spans="1:41" s="379" customFormat="1" ht="15.6">
      <c r="A262" s="509"/>
      <c r="B262" s="348" t="s">
        <v>248</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5">Y256*Y258</f>
        <v>0</v>
      </c>
      <c r="Z262" s="346">
        <f t="shared" si="75"/>
        <v>0</v>
      </c>
      <c r="AA262" s="346">
        <f t="shared" si="75"/>
        <v>0</v>
      </c>
      <c r="AB262" s="346">
        <f t="shared" si="75"/>
        <v>0</v>
      </c>
      <c r="AC262" s="346">
        <f t="shared" si="75"/>
        <v>0</v>
      </c>
      <c r="AD262" s="346">
        <f t="shared" si="75"/>
        <v>0</v>
      </c>
      <c r="AE262" s="346">
        <f t="shared" si="75"/>
        <v>0</v>
      </c>
      <c r="AF262" s="346">
        <f t="shared" ref="AF262:AL262" si="76">AF256*AF258</f>
        <v>0</v>
      </c>
      <c r="AG262" s="346">
        <f t="shared" si="76"/>
        <v>0</v>
      </c>
      <c r="AH262" s="346">
        <f t="shared" si="76"/>
        <v>0</v>
      </c>
      <c r="AI262" s="346">
        <f t="shared" si="76"/>
        <v>0</v>
      </c>
      <c r="AJ262" s="346">
        <f t="shared" si="76"/>
        <v>0</v>
      </c>
      <c r="AK262" s="346">
        <f t="shared" si="76"/>
        <v>0</v>
      </c>
      <c r="AL262" s="346">
        <f t="shared" si="76"/>
        <v>0</v>
      </c>
      <c r="AM262" s="406">
        <f>SUM(Y262:AL262)</f>
        <v>0</v>
      </c>
    </row>
    <row r="263" spans="1:41" s="379" customFormat="1" ht="15.6">
      <c r="A263" s="509"/>
      <c r="B263" s="348" t="s">
        <v>256</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0</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0</v>
      </c>
      <c r="Z265" s="290">
        <f>SUMPRODUCT(E150:E253,Z150:Z253)</f>
        <v>0</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0</v>
      </c>
      <c r="Z266" s="290">
        <f>SUMPRODUCT(F150:F253,Z150:Z253)</f>
        <v>0</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190</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0</v>
      </c>
      <c r="Z267" s="290">
        <f>SUMPRODUCT(G150:G253,Z150:Z253)</f>
        <v>0</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191</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0</v>
      </c>
      <c r="Z268" s="290">
        <f>SUMPRODUCT(H150:H253,Z150:Z253)</f>
        <v>0</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192</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0</v>
      </c>
      <c r="Z269" s="290">
        <f>SUMPRODUCT(I150:I253,Z150:Z253)</f>
        <v>0</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193</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0</v>
      </c>
      <c r="Z270" s="290">
        <f>SUMPRODUCT(J150:J253,Z150:Z253)</f>
        <v>0</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194</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0</v>
      </c>
      <c r="Z271" s="290">
        <f>SUMPRODUCT(K150:K253,Z150:Z253)</f>
        <v>0</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195</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0</v>
      </c>
      <c r="Z272" s="325">
        <f>SUMPRODUCT(L150:L253,Z150:Z253)</f>
        <v>0</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592</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D274" s="252">
        <v>0.98258345428156768</v>
      </c>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6">
      <c r="B275" s="279" t="s">
        <v>249</v>
      </c>
      <c r="C275" s="280"/>
      <c r="D275" s="590" t="s">
        <v>527</v>
      </c>
      <c r="E275" s="588"/>
      <c r="O275" s="280"/>
      <c r="Y275" s="269"/>
      <c r="Z275" s="266"/>
      <c r="AA275" s="266"/>
      <c r="AB275" s="266"/>
      <c r="AC275" s="266"/>
      <c r="AD275" s="266"/>
      <c r="AE275" s="266"/>
      <c r="AF275" s="266"/>
      <c r="AG275" s="266"/>
      <c r="AH275" s="266"/>
      <c r="AI275" s="266"/>
      <c r="AJ275" s="266"/>
      <c r="AK275" s="266"/>
      <c r="AL275" s="266"/>
      <c r="AM275" s="281"/>
    </row>
    <row r="276" spans="1:39" ht="33" customHeight="1">
      <c r="B276" s="803" t="s">
        <v>212</v>
      </c>
      <c r="C276" s="805" t="s">
        <v>33</v>
      </c>
      <c r="D276" s="283" t="s">
        <v>423</v>
      </c>
      <c r="E276" s="807" t="s">
        <v>210</v>
      </c>
      <c r="F276" s="808"/>
      <c r="G276" s="808"/>
      <c r="H276" s="808"/>
      <c r="I276" s="808"/>
      <c r="J276" s="808"/>
      <c r="K276" s="808"/>
      <c r="L276" s="808"/>
      <c r="M276" s="809"/>
      <c r="N276" s="810" t="s">
        <v>214</v>
      </c>
      <c r="O276" s="283" t="s">
        <v>424</v>
      </c>
      <c r="P276" s="807" t="s">
        <v>213</v>
      </c>
      <c r="Q276" s="808"/>
      <c r="R276" s="808"/>
      <c r="S276" s="808"/>
      <c r="T276" s="808"/>
      <c r="U276" s="808"/>
      <c r="V276" s="808"/>
      <c r="W276" s="808"/>
      <c r="X276" s="809"/>
      <c r="Y276" s="800" t="s">
        <v>244</v>
      </c>
      <c r="Z276" s="801"/>
      <c r="AA276" s="801"/>
      <c r="AB276" s="801"/>
      <c r="AC276" s="801"/>
      <c r="AD276" s="801"/>
      <c r="AE276" s="801"/>
      <c r="AF276" s="801"/>
      <c r="AG276" s="801"/>
      <c r="AH276" s="801"/>
      <c r="AI276" s="801"/>
      <c r="AJ276" s="801"/>
      <c r="AK276" s="801"/>
      <c r="AL276" s="801"/>
      <c r="AM276" s="802"/>
    </row>
    <row r="277" spans="1:39" ht="60.75" customHeight="1">
      <c r="B277" s="804"/>
      <c r="C277" s="806"/>
      <c r="D277" s="284">
        <v>2013</v>
      </c>
      <c r="E277" s="284">
        <v>2014</v>
      </c>
      <c r="F277" s="284">
        <v>2015</v>
      </c>
      <c r="G277" s="284">
        <v>2016</v>
      </c>
      <c r="H277" s="284">
        <v>2017</v>
      </c>
      <c r="I277" s="284">
        <v>2018</v>
      </c>
      <c r="J277" s="284">
        <v>2019</v>
      </c>
      <c r="K277" s="284">
        <v>2020</v>
      </c>
      <c r="L277" s="284">
        <v>2021</v>
      </c>
      <c r="M277" s="284">
        <v>2022</v>
      </c>
      <c r="N277" s="811"/>
      <c r="O277" s="284">
        <v>2013</v>
      </c>
      <c r="P277" s="284">
        <v>2014</v>
      </c>
      <c r="Q277" s="284">
        <v>2015</v>
      </c>
      <c r="R277" s="284">
        <v>2016</v>
      </c>
      <c r="S277" s="284">
        <v>2017</v>
      </c>
      <c r="T277" s="284">
        <v>2018</v>
      </c>
      <c r="U277" s="284">
        <v>2019</v>
      </c>
      <c r="V277" s="284">
        <v>2020</v>
      </c>
      <c r="W277" s="284">
        <v>2021</v>
      </c>
      <c r="X277" s="284">
        <v>2022</v>
      </c>
      <c r="Y277" s="284" t="str">
        <f>'1.  LRAMVA Summary'!D50</f>
        <v>Residential</v>
      </c>
      <c r="Z277" s="284" t="str">
        <f>'1.  LRAMVA Summary'!E50</f>
        <v>General Service &lt; 50 kW</v>
      </c>
      <c r="AA277" s="284" t="str">
        <f>'1.  LRAMVA Summary'!F50</f>
        <v>General Service 50 to 2999 kW</v>
      </c>
      <c r="AB277" s="284" t="str">
        <f>'1.  LRAMVA Summary'!G50</f>
        <v>General Service 3000-4999 kW</v>
      </c>
      <c r="AC277" s="284" t="str">
        <f>'1.  LRAMVA Summary'!H50</f>
        <v>Unmetered Scattered Load</v>
      </c>
      <c r="AD277" s="284" t="str">
        <f>'1.  LRAMVA Summary'!I50</f>
        <v>Sentinel Lighting</v>
      </c>
      <c r="AE277" s="284" t="str">
        <f>'1.  LRAMVA Summary'!J50</f>
        <v xml:space="preserve">Street Lighting </v>
      </c>
      <c r="AF277" s="284" t="str">
        <f>'1.  LRAMVA Summary'!K50</f>
        <v/>
      </c>
      <c r="AG277" s="284" t="str">
        <f>'1.  LRAMVA Summary'!L50</f>
        <v/>
      </c>
      <c r="AH277" s="284" t="str">
        <f>'1.  LRAMVA Summary'!M50</f>
        <v/>
      </c>
      <c r="AI277" s="284" t="str">
        <f>'1.  LRAMVA Summary'!N50</f>
        <v/>
      </c>
      <c r="AJ277" s="284" t="str">
        <f>'1.  LRAMVA Summary'!O50</f>
        <v/>
      </c>
      <c r="AK277" s="284" t="str">
        <f>'1.  LRAMVA Summary'!P50</f>
        <v/>
      </c>
      <c r="AL277" s="284" t="str">
        <f>'1.  LRAMVA Summary'!Q50</f>
        <v/>
      </c>
      <c r="AM277" s="286" t="str">
        <f>'1.  LRAMVA Summary'!R50</f>
        <v>Total</v>
      </c>
    </row>
    <row r="278" spans="1:39" ht="15" customHeight="1">
      <c r="A278" s="508"/>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Summary'!D51</f>
        <v>kWh</v>
      </c>
      <c r="Z278" s="290" t="str">
        <f>'1.  LRAMVA Summary'!E51</f>
        <v>kWh</v>
      </c>
      <c r="AA278" s="290" t="str">
        <f>'1.  LRAMVA Summary'!F51</f>
        <v>kW</v>
      </c>
      <c r="AB278" s="290" t="str">
        <f>'1.  LRAMVA Summary'!G51</f>
        <v>kW</v>
      </c>
      <c r="AC278" s="290" t="str">
        <f>'1.  LRAMVA Summary'!H51</f>
        <v>kWh</v>
      </c>
      <c r="AD278" s="290" t="str">
        <f>'1.  LRAMVA Summary'!I51</f>
        <v>kW</v>
      </c>
      <c r="AE278" s="290" t="str">
        <f>'1.  LRAMVA Summary'!J51</f>
        <v>kW</v>
      </c>
      <c r="AF278" s="290">
        <f>'1.  LRAMVA Summary'!K51</f>
        <v>0</v>
      </c>
      <c r="AG278" s="290">
        <f>'1.  LRAMVA Summary'!L51</f>
        <v>0</v>
      </c>
      <c r="AH278" s="290">
        <f>'1.  LRAMVA Summary'!M51</f>
        <v>0</v>
      </c>
      <c r="AI278" s="290">
        <f>'1.  LRAMVA Summary'!N51</f>
        <v>0</v>
      </c>
      <c r="AJ278" s="290">
        <f>'1.  LRAMVA Summary'!O51</f>
        <v>0</v>
      </c>
      <c r="AK278" s="290">
        <f>'1.  LRAMVA Summary'!P51</f>
        <v>0</v>
      </c>
      <c r="AL278" s="290">
        <f>'1.  LRAMVA Summary'!Q51</f>
        <v>0</v>
      </c>
      <c r="AM278" s="291"/>
    </row>
    <row r="279" spans="1:39" ht="15" outlineLevel="1">
      <c r="A279" s="507">
        <v>1</v>
      </c>
      <c r="B279" s="293" t="s">
        <v>1</v>
      </c>
      <c r="C279" s="290" t="s">
        <v>25</v>
      </c>
      <c r="D279" s="294"/>
      <c r="E279" s="294"/>
      <c r="F279" s="294"/>
      <c r="G279" s="294"/>
      <c r="H279" s="294"/>
      <c r="I279" s="294"/>
      <c r="J279" s="294"/>
      <c r="K279" s="294"/>
      <c r="L279" s="294"/>
      <c r="M279" s="294"/>
      <c r="N279" s="290"/>
      <c r="O279" s="294"/>
      <c r="P279" s="294"/>
      <c r="Q279" s="294"/>
      <c r="R279" s="294"/>
      <c r="S279" s="294"/>
      <c r="T279" s="294"/>
      <c r="U279" s="294"/>
      <c r="V279" s="294"/>
      <c r="W279" s="294"/>
      <c r="X279" s="294"/>
      <c r="Y279" s="409">
        <v>1</v>
      </c>
      <c r="Z279" s="409"/>
      <c r="AA279" s="409"/>
      <c r="AB279" s="409"/>
      <c r="AC279" s="409"/>
      <c r="AD279" s="409"/>
      <c r="AE279" s="409"/>
      <c r="AF279" s="409"/>
      <c r="AG279" s="409"/>
      <c r="AH279" s="409"/>
      <c r="AI279" s="409"/>
      <c r="AJ279" s="409"/>
      <c r="AK279" s="409"/>
      <c r="AL279" s="409"/>
      <c r="AM279" s="295">
        <f>SUM(Y279:AL279)</f>
        <v>1</v>
      </c>
    </row>
    <row r="280" spans="1:39" ht="15" outlineLevel="1">
      <c r="B280" s="293" t="s">
        <v>250</v>
      </c>
      <c r="C280" s="290" t="s">
        <v>164</v>
      </c>
      <c r="D280" s="294"/>
      <c r="E280" s="294"/>
      <c r="F280" s="294"/>
      <c r="G280" s="294"/>
      <c r="H280" s="294"/>
      <c r="I280" s="294"/>
      <c r="J280" s="294"/>
      <c r="K280" s="294"/>
      <c r="L280" s="294"/>
      <c r="M280" s="294"/>
      <c r="N280" s="466"/>
      <c r="O280" s="294"/>
      <c r="P280" s="294"/>
      <c r="Q280" s="294"/>
      <c r="R280" s="294"/>
      <c r="S280" s="294"/>
      <c r="T280" s="294"/>
      <c r="U280" s="294"/>
      <c r="V280" s="294"/>
      <c r="W280" s="294"/>
      <c r="X280" s="294"/>
      <c r="Y280" s="410">
        <f>Y279</f>
        <v>1</v>
      </c>
      <c r="Z280" s="410">
        <f>Z279</f>
        <v>0</v>
      </c>
      <c r="AA280" s="410">
        <f t="shared" ref="AA280:AL280" si="77">AA279</f>
        <v>0</v>
      </c>
      <c r="AB280" s="410">
        <f t="shared" si="77"/>
        <v>0</v>
      </c>
      <c r="AC280" s="410">
        <f t="shared" si="77"/>
        <v>0</v>
      </c>
      <c r="AD280" s="410">
        <f t="shared" si="77"/>
        <v>0</v>
      </c>
      <c r="AE280" s="410">
        <f t="shared" si="77"/>
        <v>0</v>
      </c>
      <c r="AF280" s="410">
        <f t="shared" si="77"/>
        <v>0</v>
      </c>
      <c r="AG280" s="410">
        <f t="shared" si="77"/>
        <v>0</v>
      </c>
      <c r="AH280" s="410">
        <f t="shared" si="77"/>
        <v>0</v>
      </c>
      <c r="AI280" s="410">
        <f t="shared" si="77"/>
        <v>0</v>
      </c>
      <c r="AJ280" s="410">
        <f t="shared" si="77"/>
        <v>0</v>
      </c>
      <c r="AK280" s="410">
        <f t="shared" si="77"/>
        <v>0</v>
      </c>
      <c r="AL280" s="410">
        <f t="shared" si="77"/>
        <v>0</v>
      </c>
      <c r="AM280" s="296"/>
    </row>
    <row r="281" spans="1:39" ht="15.6" outlineLevel="1">
      <c r="A281" s="509"/>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7">
        <v>2</v>
      </c>
      <c r="B282" s="293" t="s">
        <v>2</v>
      </c>
      <c r="C282" s="290" t="s">
        <v>25</v>
      </c>
      <c r="D282" s="294"/>
      <c r="E282" s="294"/>
      <c r="F282" s="294"/>
      <c r="G282" s="294"/>
      <c r="H282" s="294"/>
      <c r="I282" s="294"/>
      <c r="J282" s="294"/>
      <c r="K282" s="294"/>
      <c r="L282" s="294"/>
      <c r="M282" s="294"/>
      <c r="N282" s="290"/>
      <c r="O282" s="294"/>
      <c r="P282" s="294"/>
      <c r="Q282" s="294"/>
      <c r="R282" s="294"/>
      <c r="S282" s="294"/>
      <c r="T282" s="294"/>
      <c r="U282" s="294"/>
      <c r="V282" s="294"/>
      <c r="W282" s="294"/>
      <c r="X282" s="294"/>
      <c r="Y282" s="409">
        <v>1</v>
      </c>
      <c r="Z282" s="409"/>
      <c r="AA282" s="409"/>
      <c r="AB282" s="409"/>
      <c r="AC282" s="409"/>
      <c r="AD282" s="409"/>
      <c r="AE282" s="409"/>
      <c r="AF282" s="409"/>
      <c r="AG282" s="409"/>
      <c r="AH282" s="409"/>
      <c r="AI282" s="409"/>
      <c r="AJ282" s="409"/>
      <c r="AK282" s="409"/>
      <c r="AL282" s="409"/>
      <c r="AM282" s="295">
        <f>SUM(Y282:AL282)</f>
        <v>1</v>
      </c>
    </row>
    <row r="283" spans="1:39" ht="15" outlineLevel="1">
      <c r="B283" s="293" t="s">
        <v>250</v>
      </c>
      <c r="C283" s="290" t="s">
        <v>164</v>
      </c>
      <c r="D283" s="294"/>
      <c r="E283" s="294"/>
      <c r="F283" s="294"/>
      <c r="G283" s="294"/>
      <c r="H283" s="294"/>
      <c r="I283" s="294"/>
      <c r="J283" s="294"/>
      <c r="K283" s="294"/>
      <c r="L283" s="294"/>
      <c r="M283" s="294"/>
      <c r="N283" s="466"/>
      <c r="O283" s="294"/>
      <c r="P283" s="294"/>
      <c r="Q283" s="294"/>
      <c r="R283" s="294"/>
      <c r="S283" s="294"/>
      <c r="T283" s="294"/>
      <c r="U283" s="294"/>
      <c r="V283" s="294"/>
      <c r="W283" s="294"/>
      <c r="X283" s="294"/>
      <c r="Y283" s="410">
        <f>Y282</f>
        <v>1</v>
      </c>
      <c r="Z283" s="410">
        <f>Z282</f>
        <v>0</v>
      </c>
      <c r="AA283" s="410">
        <f t="shared" ref="AA283:AL283" si="78">AA282</f>
        <v>0</v>
      </c>
      <c r="AB283" s="410">
        <f t="shared" si="78"/>
        <v>0</v>
      </c>
      <c r="AC283" s="410">
        <f t="shared" si="78"/>
        <v>0</v>
      </c>
      <c r="AD283" s="410">
        <f t="shared" si="78"/>
        <v>0</v>
      </c>
      <c r="AE283" s="410">
        <f t="shared" si="78"/>
        <v>0</v>
      </c>
      <c r="AF283" s="410">
        <f t="shared" si="78"/>
        <v>0</v>
      </c>
      <c r="AG283" s="410">
        <f t="shared" si="78"/>
        <v>0</v>
      </c>
      <c r="AH283" s="410">
        <f t="shared" si="78"/>
        <v>0</v>
      </c>
      <c r="AI283" s="410">
        <f t="shared" si="78"/>
        <v>0</v>
      </c>
      <c r="AJ283" s="410">
        <f t="shared" si="78"/>
        <v>0</v>
      </c>
      <c r="AK283" s="410">
        <f t="shared" si="78"/>
        <v>0</v>
      </c>
      <c r="AL283" s="410">
        <f t="shared" si="78"/>
        <v>0</v>
      </c>
      <c r="AM283" s="296"/>
    </row>
    <row r="284" spans="1:39" ht="15.6" outlineLevel="1">
      <c r="A284" s="509"/>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7">
        <v>3</v>
      </c>
      <c r="B285" s="293" t="s">
        <v>3</v>
      </c>
      <c r="C285" s="290" t="s">
        <v>25</v>
      </c>
      <c r="D285" s="294"/>
      <c r="E285" s="294"/>
      <c r="F285" s="294"/>
      <c r="G285" s="294"/>
      <c r="H285" s="294"/>
      <c r="I285" s="294"/>
      <c r="J285" s="294"/>
      <c r="K285" s="294"/>
      <c r="L285" s="294"/>
      <c r="M285" s="294"/>
      <c r="N285" s="290"/>
      <c r="O285" s="294"/>
      <c r="P285" s="294"/>
      <c r="Q285" s="294"/>
      <c r="R285" s="294"/>
      <c r="S285" s="294"/>
      <c r="T285" s="294"/>
      <c r="U285" s="294"/>
      <c r="V285" s="294"/>
      <c r="W285" s="294"/>
      <c r="X285" s="294"/>
      <c r="Y285" s="409">
        <v>1</v>
      </c>
      <c r="Z285" s="409"/>
      <c r="AA285" s="409"/>
      <c r="AB285" s="409"/>
      <c r="AC285" s="409"/>
      <c r="AD285" s="409"/>
      <c r="AE285" s="409"/>
      <c r="AF285" s="409"/>
      <c r="AG285" s="409"/>
      <c r="AH285" s="409"/>
      <c r="AI285" s="409"/>
      <c r="AJ285" s="409"/>
      <c r="AK285" s="409"/>
      <c r="AL285" s="409"/>
      <c r="AM285" s="295">
        <f>SUM(Y285:AL285)</f>
        <v>1</v>
      </c>
    </row>
    <row r="286" spans="1:39" ht="15" outlineLevel="1">
      <c r="B286" s="293" t="s">
        <v>250</v>
      </c>
      <c r="C286" s="290" t="s">
        <v>164</v>
      </c>
      <c r="D286" s="294"/>
      <c r="E286" s="294"/>
      <c r="F286" s="294"/>
      <c r="G286" s="294"/>
      <c r="H286" s="294"/>
      <c r="I286" s="294"/>
      <c r="J286" s="294"/>
      <c r="K286" s="294"/>
      <c r="L286" s="294"/>
      <c r="M286" s="294"/>
      <c r="N286" s="466"/>
      <c r="O286" s="294"/>
      <c r="P286" s="294"/>
      <c r="Q286" s="294"/>
      <c r="R286" s="294"/>
      <c r="S286" s="294"/>
      <c r="T286" s="294"/>
      <c r="U286" s="294"/>
      <c r="V286" s="294"/>
      <c r="W286" s="294"/>
      <c r="X286" s="294"/>
      <c r="Y286" s="410">
        <f>Y285</f>
        <v>1</v>
      </c>
      <c r="Z286" s="410">
        <f>Z285</f>
        <v>0</v>
      </c>
      <c r="AA286" s="410">
        <f t="shared" ref="AA286:AL286" si="79">AA285</f>
        <v>0</v>
      </c>
      <c r="AB286" s="410">
        <f t="shared" si="79"/>
        <v>0</v>
      </c>
      <c r="AC286" s="410">
        <f t="shared" si="79"/>
        <v>0</v>
      </c>
      <c r="AD286" s="410">
        <f t="shared" si="79"/>
        <v>0</v>
      </c>
      <c r="AE286" s="410">
        <f t="shared" si="79"/>
        <v>0</v>
      </c>
      <c r="AF286" s="410">
        <f t="shared" si="79"/>
        <v>0</v>
      </c>
      <c r="AG286" s="410">
        <f t="shared" si="79"/>
        <v>0</v>
      </c>
      <c r="AH286" s="410">
        <f t="shared" si="79"/>
        <v>0</v>
      </c>
      <c r="AI286" s="410">
        <f t="shared" si="79"/>
        <v>0</v>
      </c>
      <c r="AJ286" s="410">
        <f t="shared" si="79"/>
        <v>0</v>
      </c>
      <c r="AK286" s="410">
        <f t="shared" si="79"/>
        <v>0</v>
      </c>
      <c r="AL286" s="410">
        <f t="shared" si="79"/>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7">
        <v>4</v>
      </c>
      <c r="B288" s="293" t="s">
        <v>4</v>
      </c>
      <c r="C288" s="290" t="s">
        <v>25</v>
      </c>
      <c r="D288" s="294"/>
      <c r="E288" s="294"/>
      <c r="F288" s="294"/>
      <c r="G288" s="294"/>
      <c r="H288" s="294"/>
      <c r="I288" s="294"/>
      <c r="J288" s="294"/>
      <c r="K288" s="294"/>
      <c r="L288" s="294"/>
      <c r="M288" s="294"/>
      <c r="N288" s="290"/>
      <c r="O288" s="294"/>
      <c r="P288" s="294"/>
      <c r="Q288" s="294"/>
      <c r="R288" s="294"/>
      <c r="S288" s="294"/>
      <c r="T288" s="294"/>
      <c r="U288" s="294"/>
      <c r="V288" s="294"/>
      <c r="W288" s="294"/>
      <c r="X288" s="294"/>
      <c r="Y288" s="409">
        <v>1</v>
      </c>
      <c r="Z288" s="409"/>
      <c r="AA288" s="409"/>
      <c r="AB288" s="409"/>
      <c r="AC288" s="409"/>
      <c r="AD288" s="409"/>
      <c r="AE288" s="409"/>
      <c r="AF288" s="409"/>
      <c r="AG288" s="409"/>
      <c r="AH288" s="409"/>
      <c r="AI288" s="409"/>
      <c r="AJ288" s="409"/>
      <c r="AK288" s="409"/>
      <c r="AL288" s="409"/>
      <c r="AM288" s="295">
        <f>SUM(Y288:AL288)</f>
        <v>1</v>
      </c>
    </row>
    <row r="289" spans="1:39" ht="15" outlineLevel="1">
      <c r="B289" s="293" t="s">
        <v>250</v>
      </c>
      <c r="C289" s="290" t="s">
        <v>164</v>
      </c>
      <c r="D289" s="294"/>
      <c r="E289" s="294"/>
      <c r="F289" s="294"/>
      <c r="G289" s="294"/>
      <c r="H289" s="294"/>
      <c r="I289" s="294"/>
      <c r="J289" s="294"/>
      <c r="K289" s="294"/>
      <c r="L289" s="294"/>
      <c r="M289" s="294"/>
      <c r="N289" s="466"/>
      <c r="O289" s="294"/>
      <c r="P289" s="294"/>
      <c r="Q289" s="294"/>
      <c r="R289" s="294"/>
      <c r="S289" s="294"/>
      <c r="T289" s="294"/>
      <c r="U289" s="294"/>
      <c r="V289" s="294"/>
      <c r="W289" s="294"/>
      <c r="X289" s="294"/>
      <c r="Y289" s="410">
        <f>Y288</f>
        <v>1</v>
      </c>
      <c r="Z289" s="410">
        <f>Z288</f>
        <v>0</v>
      </c>
      <c r="AA289" s="410">
        <f t="shared" ref="AA289:AL289" si="80">AA288</f>
        <v>0</v>
      </c>
      <c r="AB289" s="410">
        <f t="shared" si="80"/>
        <v>0</v>
      </c>
      <c r="AC289" s="410">
        <f t="shared" si="80"/>
        <v>0</v>
      </c>
      <c r="AD289" s="410">
        <f t="shared" si="80"/>
        <v>0</v>
      </c>
      <c r="AE289" s="410">
        <f t="shared" si="80"/>
        <v>0</v>
      </c>
      <c r="AF289" s="410">
        <f t="shared" si="80"/>
        <v>0</v>
      </c>
      <c r="AG289" s="410">
        <f t="shared" si="80"/>
        <v>0</v>
      </c>
      <c r="AH289" s="410">
        <f t="shared" si="80"/>
        <v>0</v>
      </c>
      <c r="AI289" s="410">
        <f t="shared" si="80"/>
        <v>0</v>
      </c>
      <c r="AJ289" s="410">
        <f t="shared" si="80"/>
        <v>0</v>
      </c>
      <c r="AK289" s="410">
        <f t="shared" si="80"/>
        <v>0</v>
      </c>
      <c r="AL289" s="410">
        <f t="shared" si="80"/>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7">
        <v>5</v>
      </c>
      <c r="B291" s="293" t="s">
        <v>5</v>
      </c>
      <c r="C291" s="290" t="s">
        <v>25</v>
      </c>
      <c r="D291" s="294"/>
      <c r="E291" s="294"/>
      <c r="F291" s="294"/>
      <c r="G291" s="294"/>
      <c r="H291" s="294"/>
      <c r="I291" s="294"/>
      <c r="J291" s="294"/>
      <c r="K291" s="294"/>
      <c r="L291" s="294"/>
      <c r="M291" s="294"/>
      <c r="N291" s="290"/>
      <c r="O291" s="294"/>
      <c r="P291" s="294"/>
      <c r="Q291" s="294"/>
      <c r="R291" s="294"/>
      <c r="S291" s="294"/>
      <c r="T291" s="294"/>
      <c r="U291" s="294"/>
      <c r="V291" s="294"/>
      <c r="W291" s="294"/>
      <c r="X291" s="294"/>
      <c r="Y291" s="409">
        <v>1</v>
      </c>
      <c r="Z291" s="409"/>
      <c r="AA291" s="409"/>
      <c r="AB291" s="409"/>
      <c r="AC291" s="409"/>
      <c r="AD291" s="409"/>
      <c r="AE291" s="409"/>
      <c r="AF291" s="409"/>
      <c r="AG291" s="409"/>
      <c r="AH291" s="409"/>
      <c r="AI291" s="409"/>
      <c r="AJ291" s="409"/>
      <c r="AK291" s="409"/>
      <c r="AL291" s="409"/>
      <c r="AM291" s="295">
        <f>SUM(Y291:AL291)</f>
        <v>1</v>
      </c>
    </row>
    <row r="292" spans="1:39" ht="15" outlineLevel="1">
      <c r="B292" s="293" t="s">
        <v>250</v>
      </c>
      <c r="C292" s="290" t="s">
        <v>164</v>
      </c>
      <c r="D292" s="294"/>
      <c r="E292" s="294"/>
      <c r="F292" s="294"/>
      <c r="G292" s="294"/>
      <c r="H292" s="294"/>
      <c r="I292" s="294"/>
      <c r="J292" s="294"/>
      <c r="K292" s="294"/>
      <c r="L292" s="294"/>
      <c r="M292" s="294"/>
      <c r="N292" s="466"/>
      <c r="O292" s="294"/>
      <c r="P292" s="294"/>
      <c r="Q292" s="294"/>
      <c r="R292" s="294"/>
      <c r="S292" s="294"/>
      <c r="T292" s="294"/>
      <c r="U292" s="294"/>
      <c r="V292" s="294"/>
      <c r="W292" s="294"/>
      <c r="X292" s="294"/>
      <c r="Y292" s="410">
        <f>Y291</f>
        <v>1</v>
      </c>
      <c r="Z292" s="410">
        <f>Z291</f>
        <v>0</v>
      </c>
      <c r="AA292" s="410">
        <f t="shared" ref="AA292:AL292" si="81">AA291</f>
        <v>0</v>
      </c>
      <c r="AB292" s="410">
        <f t="shared" si="81"/>
        <v>0</v>
      </c>
      <c r="AC292" s="410">
        <f t="shared" si="81"/>
        <v>0</v>
      </c>
      <c r="AD292" s="410">
        <f t="shared" si="81"/>
        <v>0</v>
      </c>
      <c r="AE292" s="410">
        <f t="shared" si="81"/>
        <v>0</v>
      </c>
      <c r="AF292" s="410">
        <f t="shared" si="81"/>
        <v>0</v>
      </c>
      <c r="AG292" s="410">
        <f t="shared" si="81"/>
        <v>0</v>
      </c>
      <c r="AH292" s="410">
        <f t="shared" si="81"/>
        <v>0</v>
      </c>
      <c r="AI292" s="410">
        <f t="shared" si="81"/>
        <v>0</v>
      </c>
      <c r="AJ292" s="410">
        <f t="shared" si="81"/>
        <v>0</v>
      </c>
      <c r="AK292" s="410">
        <f t="shared" si="81"/>
        <v>0</v>
      </c>
      <c r="AL292" s="410">
        <f t="shared" si="81"/>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7">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250</v>
      </c>
      <c r="C295" s="290" t="s">
        <v>164</v>
      </c>
      <c r="D295" s="294"/>
      <c r="E295" s="294"/>
      <c r="F295" s="294"/>
      <c r="G295" s="294"/>
      <c r="H295" s="294"/>
      <c r="I295" s="294"/>
      <c r="J295" s="294"/>
      <c r="K295" s="294"/>
      <c r="L295" s="294"/>
      <c r="M295" s="294"/>
      <c r="N295" s="466"/>
      <c r="O295" s="294"/>
      <c r="P295" s="294"/>
      <c r="Q295" s="294"/>
      <c r="R295" s="294"/>
      <c r="S295" s="294"/>
      <c r="T295" s="294"/>
      <c r="U295" s="294"/>
      <c r="V295" s="294"/>
      <c r="W295" s="294"/>
      <c r="X295" s="294"/>
      <c r="Y295" s="410">
        <f>Y294</f>
        <v>0</v>
      </c>
      <c r="Z295" s="410">
        <f>Z294</f>
        <v>0</v>
      </c>
      <c r="AA295" s="410">
        <f t="shared" ref="AA295:AL295" si="82">AA294</f>
        <v>0</v>
      </c>
      <c r="AB295" s="410">
        <f t="shared" si="82"/>
        <v>0</v>
      </c>
      <c r="AC295" s="410">
        <f t="shared" si="82"/>
        <v>0</v>
      </c>
      <c r="AD295" s="410">
        <f t="shared" si="82"/>
        <v>0</v>
      </c>
      <c r="AE295" s="410">
        <f t="shared" si="82"/>
        <v>0</v>
      </c>
      <c r="AF295" s="410">
        <f t="shared" si="82"/>
        <v>0</v>
      </c>
      <c r="AG295" s="410">
        <f t="shared" si="82"/>
        <v>0</v>
      </c>
      <c r="AH295" s="410">
        <f t="shared" si="82"/>
        <v>0</v>
      </c>
      <c r="AI295" s="410">
        <f t="shared" si="82"/>
        <v>0</v>
      </c>
      <c r="AJ295" s="410">
        <f t="shared" si="82"/>
        <v>0</v>
      </c>
      <c r="AK295" s="410">
        <f t="shared" si="82"/>
        <v>0</v>
      </c>
      <c r="AL295" s="410">
        <f t="shared" si="82"/>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7">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v>1</v>
      </c>
      <c r="Z297" s="409"/>
      <c r="AA297" s="409"/>
      <c r="AB297" s="409"/>
      <c r="AC297" s="409"/>
      <c r="AD297" s="409"/>
      <c r="AE297" s="409"/>
      <c r="AF297" s="409"/>
      <c r="AG297" s="409"/>
      <c r="AH297" s="409"/>
      <c r="AI297" s="409"/>
      <c r="AJ297" s="409"/>
      <c r="AK297" s="409"/>
      <c r="AL297" s="409"/>
      <c r="AM297" s="295">
        <f>SUM(Y297:AL297)</f>
        <v>1</v>
      </c>
    </row>
    <row r="298" spans="1:39" ht="15" outlineLevel="1">
      <c r="B298" s="293" t="s">
        <v>250</v>
      </c>
      <c r="C298" s="290" t="s">
        <v>164</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1</v>
      </c>
      <c r="Z298" s="410">
        <f>Z297</f>
        <v>0</v>
      </c>
      <c r="AA298" s="410">
        <f t="shared" ref="AA298:AL298" si="83">AA297</f>
        <v>0</v>
      </c>
      <c r="AB298" s="410">
        <f t="shared" si="83"/>
        <v>0</v>
      </c>
      <c r="AC298" s="410">
        <f t="shared" si="83"/>
        <v>0</v>
      </c>
      <c r="AD298" s="410">
        <f t="shared" si="83"/>
        <v>0</v>
      </c>
      <c r="AE298" s="410">
        <f t="shared" si="83"/>
        <v>0</v>
      </c>
      <c r="AF298" s="410">
        <f t="shared" si="83"/>
        <v>0</v>
      </c>
      <c r="AG298" s="410">
        <f t="shared" si="83"/>
        <v>0</v>
      </c>
      <c r="AH298" s="410">
        <f t="shared" si="83"/>
        <v>0</v>
      </c>
      <c r="AI298" s="410">
        <f t="shared" si="83"/>
        <v>0</v>
      </c>
      <c r="AJ298" s="410">
        <f t="shared" si="83"/>
        <v>0</v>
      </c>
      <c r="AK298" s="410">
        <f t="shared" si="83"/>
        <v>0</v>
      </c>
      <c r="AL298" s="410">
        <f t="shared" si="83"/>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7">
        <v>8</v>
      </c>
      <c r="B300" s="293" t="s">
        <v>486</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7"/>
      <c r="B301" s="293" t="s">
        <v>250</v>
      </c>
      <c r="C301" s="290" t="s">
        <v>164</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4">AA300</f>
        <v>0</v>
      </c>
      <c r="AB301" s="410">
        <f t="shared" si="84"/>
        <v>0</v>
      </c>
      <c r="AC301" s="410">
        <f t="shared" si="84"/>
        <v>0</v>
      </c>
      <c r="AD301" s="410">
        <f t="shared" si="84"/>
        <v>0</v>
      </c>
      <c r="AE301" s="410">
        <f t="shared" si="84"/>
        <v>0</v>
      </c>
      <c r="AF301" s="410">
        <f t="shared" si="84"/>
        <v>0</v>
      </c>
      <c r="AG301" s="410">
        <f t="shared" si="84"/>
        <v>0</v>
      </c>
      <c r="AH301" s="410">
        <f t="shared" si="84"/>
        <v>0</v>
      </c>
      <c r="AI301" s="410">
        <f t="shared" si="84"/>
        <v>0</v>
      </c>
      <c r="AJ301" s="410">
        <f t="shared" si="84"/>
        <v>0</v>
      </c>
      <c r="AK301" s="410">
        <f t="shared" si="84"/>
        <v>0</v>
      </c>
      <c r="AL301" s="410">
        <f t="shared" si="84"/>
        <v>0</v>
      </c>
      <c r="AM301" s="296"/>
    </row>
    <row r="302" spans="1:39" s="282" customFormat="1" ht="15" outlineLevel="1">
      <c r="A302" s="507"/>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7">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250</v>
      </c>
      <c r="C304" s="290" t="s">
        <v>164</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5">AA303</f>
        <v>0</v>
      </c>
      <c r="AB304" s="410">
        <f t="shared" si="85"/>
        <v>0</v>
      </c>
      <c r="AC304" s="410">
        <f t="shared" si="85"/>
        <v>0</v>
      </c>
      <c r="AD304" s="410">
        <f t="shared" si="85"/>
        <v>0</v>
      </c>
      <c r="AE304" s="410">
        <f t="shared" si="85"/>
        <v>0</v>
      </c>
      <c r="AF304" s="410">
        <f t="shared" si="85"/>
        <v>0</v>
      </c>
      <c r="AG304" s="410">
        <f t="shared" si="85"/>
        <v>0</v>
      </c>
      <c r="AH304" s="410">
        <f t="shared" si="85"/>
        <v>0</v>
      </c>
      <c r="AI304" s="410">
        <f t="shared" si="85"/>
        <v>0</v>
      </c>
      <c r="AJ304" s="410">
        <f t="shared" si="85"/>
        <v>0</v>
      </c>
      <c r="AK304" s="410">
        <f t="shared" si="85"/>
        <v>0</v>
      </c>
      <c r="AL304" s="410">
        <f t="shared" si="85"/>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6" outlineLevel="1">
      <c r="A306" s="508"/>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7">
        <v>10</v>
      </c>
      <c r="B307" s="309" t="s">
        <v>22</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14"/>
      <c r="Z307" s="501">
        <v>0.2</v>
      </c>
      <c r="AA307" s="501">
        <v>0.8</v>
      </c>
      <c r="AB307" s="501"/>
      <c r="AC307" s="414"/>
      <c r="AD307" s="414"/>
      <c r="AE307" s="414"/>
      <c r="AF307" s="414"/>
      <c r="AG307" s="414"/>
      <c r="AH307" s="414"/>
      <c r="AI307" s="414"/>
      <c r="AJ307" s="414"/>
      <c r="AK307" s="414"/>
      <c r="AL307" s="414"/>
      <c r="AM307" s="295">
        <f>SUM(Y307:AL307)</f>
        <v>1</v>
      </c>
    </row>
    <row r="308" spans="1:39" ht="15" outlineLevel="1">
      <c r="B308" s="293" t="s">
        <v>250</v>
      </c>
      <c r="C308" s="290" t="s">
        <v>164</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0.2</v>
      </c>
      <c r="AA308" s="410">
        <f t="shared" ref="AA308:AL308" si="86">AA307</f>
        <v>0.8</v>
      </c>
      <c r="AB308" s="410">
        <f t="shared" si="86"/>
        <v>0</v>
      </c>
      <c r="AC308" s="410">
        <f t="shared" si="86"/>
        <v>0</v>
      </c>
      <c r="AD308" s="410">
        <f t="shared" si="86"/>
        <v>0</v>
      </c>
      <c r="AE308" s="410">
        <f t="shared" si="86"/>
        <v>0</v>
      </c>
      <c r="AF308" s="410">
        <f t="shared" si="86"/>
        <v>0</v>
      </c>
      <c r="AG308" s="410">
        <f t="shared" si="86"/>
        <v>0</v>
      </c>
      <c r="AH308" s="410">
        <f t="shared" si="86"/>
        <v>0</v>
      </c>
      <c r="AI308" s="410">
        <f t="shared" si="86"/>
        <v>0</v>
      </c>
      <c r="AJ308" s="410">
        <f t="shared" si="86"/>
        <v>0</v>
      </c>
      <c r="AK308" s="410">
        <f t="shared" si="86"/>
        <v>0</v>
      </c>
      <c r="AL308" s="410">
        <f t="shared" si="86"/>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7">
        <v>11</v>
      </c>
      <c r="B310" s="313" t="s">
        <v>21</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14"/>
      <c r="Z310" s="501">
        <v>1</v>
      </c>
      <c r="AA310" s="414"/>
      <c r="AB310" s="414"/>
      <c r="AC310" s="414"/>
      <c r="AD310" s="414"/>
      <c r="AE310" s="414"/>
      <c r="AF310" s="414"/>
      <c r="AG310" s="414"/>
      <c r="AH310" s="414"/>
      <c r="AI310" s="414"/>
      <c r="AJ310" s="414"/>
      <c r="AK310" s="414"/>
      <c r="AL310" s="414"/>
      <c r="AM310" s="295">
        <f>SUM(Y310:AL310)</f>
        <v>1</v>
      </c>
    </row>
    <row r="311" spans="1:39" ht="15" outlineLevel="1">
      <c r="B311" s="293" t="s">
        <v>250</v>
      </c>
      <c r="C311" s="290" t="s">
        <v>164</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1</v>
      </c>
      <c r="AA311" s="410">
        <f t="shared" ref="AA311:AL311" si="87">AA310</f>
        <v>0</v>
      </c>
      <c r="AB311" s="410">
        <f t="shared" si="87"/>
        <v>0</v>
      </c>
      <c r="AC311" s="410">
        <f t="shared" si="87"/>
        <v>0</v>
      </c>
      <c r="AD311" s="410">
        <f t="shared" si="87"/>
        <v>0</v>
      </c>
      <c r="AE311" s="410">
        <f t="shared" si="87"/>
        <v>0</v>
      </c>
      <c r="AF311" s="410">
        <f t="shared" si="87"/>
        <v>0</v>
      </c>
      <c r="AG311" s="410">
        <f t="shared" si="87"/>
        <v>0</v>
      </c>
      <c r="AH311" s="410">
        <f t="shared" si="87"/>
        <v>0</v>
      </c>
      <c r="AI311" s="410">
        <f t="shared" si="87"/>
        <v>0</v>
      </c>
      <c r="AJ311" s="410">
        <f t="shared" si="87"/>
        <v>0</v>
      </c>
      <c r="AK311" s="410">
        <f t="shared" si="87"/>
        <v>0</v>
      </c>
      <c r="AL311" s="410">
        <f t="shared" si="87"/>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7">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250</v>
      </c>
      <c r="C314" s="290" t="s">
        <v>164</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88">AA313</f>
        <v>0</v>
      </c>
      <c r="AB314" s="410">
        <f t="shared" si="88"/>
        <v>0</v>
      </c>
      <c r="AC314" s="410">
        <f t="shared" si="88"/>
        <v>0</v>
      </c>
      <c r="AD314" s="410">
        <f t="shared" si="88"/>
        <v>0</v>
      </c>
      <c r="AE314" s="410">
        <f t="shared" si="88"/>
        <v>0</v>
      </c>
      <c r="AF314" s="410">
        <f t="shared" si="88"/>
        <v>0</v>
      </c>
      <c r="AG314" s="410">
        <f t="shared" si="88"/>
        <v>0</v>
      </c>
      <c r="AH314" s="410">
        <f t="shared" si="88"/>
        <v>0</v>
      </c>
      <c r="AI314" s="410">
        <f t="shared" si="88"/>
        <v>0</v>
      </c>
      <c r="AJ314" s="410">
        <f t="shared" si="88"/>
        <v>0</v>
      </c>
      <c r="AK314" s="410">
        <f t="shared" si="88"/>
        <v>0</v>
      </c>
      <c r="AL314" s="410">
        <f t="shared" si="88"/>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7">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250</v>
      </c>
      <c r="C317" s="290" t="s">
        <v>164</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89">AA316</f>
        <v>0</v>
      </c>
      <c r="AB317" s="410">
        <f t="shared" si="89"/>
        <v>0</v>
      </c>
      <c r="AC317" s="410">
        <f t="shared" si="89"/>
        <v>0</v>
      </c>
      <c r="AD317" s="410">
        <f t="shared" si="89"/>
        <v>0</v>
      </c>
      <c r="AE317" s="410">
        <f t="shared" si="89"/>
        <v>0</v>
      </c>
      <c r="AF317" s="410">
        <f t="shared" si="89"/>
        <v>0</v>
      </c>
      <c r="AG317" s="410">
        <f t="shared" si="89"/>
        <v>0</v>
      </c>
      <c r="AH317" s="410">
        <f t="shared" si="89"/>
        <v>0</v>
      </c>
      <c r="AI317" s="410">
        <f t="shared" si="89"/>
        <v>0</v>
      </c>
      <c r="AJ317" s="410">
        <f t="shared" si="89"/>
        <v>0</v>
      </c>
      <c r="AK317" s="410">
        <f t="shared" si="89"/>
        <v>0</v>
      </c>
      <c r="AL317" s="410">
        <f t="shared" si="89"/>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7">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1"/>
      <c r="AB319" s="414"/>
      <c r="AC319" s="414"/>
      <c r="AD319" s="414"/>
      <c r="AE319" s="414"/>
      <c r="AF319" s="414"/>
      <c r="AG319" s="414"/>
      <c r="AH319" s="414"/>
      <c r="AI319" s="414"/>
      <c r="AJ319" s="414"/>
      <c r="AK319" s="414"/>
      <c r="AL319" s="414"/>
      <c r="AM319" s="295">
        <f>SUM(Y319:AL319)</f>
        <v>0</v>
      </c>
    </row>
    <row r="320" spans="1:39" ht="15" outlineLevel="1">
      <c r="B320" s="293" t="s">
        <v>250</v>
      </c>
      <c r="C320" s="290" t="s">
        <v>164</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0">AA319</f>
        <v>0</v>
      </c>
      <c r="AB320" s="410">
        <f t="shared" si="90"/>
        <v>0</v>
      </c>
      <c r="AC320" s="410">
        <f t="shared" si="90"/>
        <v>0</v>
      </c>
      <c r="AD320" s="410">
        <f t="shared" si="90"/>
        <v>0</v>
      </c>
      <c r="AE320" s="410">
        <f t="shared" si="90"/>
        <v>0</v>
      </c>
      <c r="AF320" s="410">
        <f t="shared" si="90"/>
        <v>0</v>
      </c>
      <c r="AG320" s="410">
        <f t="shared" si="90"/>
        <v>0</v>
      </c>
      <c r="AH320" s="410">
        <f t="shared" si="90"/>
        <v>0</v>
      </c>
      <c r="AI320" s="410">
        <f t="shared" si="90"/>
        <v>0</v>
      </c>
      <c r="AJ320" s="410">
        <f t="shared" si="90"/>
        <v>0</v>
      </c>
      <c r="AK320" s="410">
        <f t="shared" si="90"/>
        <v>0</v>
      </c>
      <c r="AL320" s="410">
        <f t="shared" si="90"/>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7">
        <v>15</v>
      </c>
      <c r="B322" s="313" t="s">
        <v>487</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7"/>
      <c r="B323" s="314" t="s">
        <v>250</v>
      </c>
      <c r="C323" s="290" t="s">
        <v>164</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1">AA322</f>
        <v>0</v>
      </c>
      <c r="AB323" s="410">
        <f t="shared" si="91"/>
        <v>0</v>
      </c>
      <c r="AC323" s="410">
        <f t="shared" si="91"/>
        <v>0</v>
      </c>
      <c r="AD323" s="410">
        <f t="shared" si="91"/>
        <v>0</v>
      </c>
      <c r="AE323" s="410">
        <f t="shared" si="91"/>
        <v>0</v>
      </c>
      <c r="AF323" s="410">
        <f t="shared" si="91"/>
        <v>0</v>
      </c>
      <c r="AG323" s="410">
        <f t="shared" si="91"/>
        <v>0</v>
      </c>
      <c r="AH323" s="410">
        <f t="shared" si="91"/>
        <v>0</v>
      </c>
      <c r="AI323" s="410">
        <f t="shared" si="91"/>
        <v>0</v>
      </c>
      <c r="AJ323" s="410">
        <f t="shared" si="91"/>
        <v>0</v>
      </c>
      <c r="AK323" s="410">
        <f t="shared" si="91"/>
        <v>0</v>
      </c>
      <c r="AL323" s="410">
        <f t="shared" si="91"/>
        <v>0</v>
      </c>
      <c r="AM323" s="310"/>
    </row>
    <row r="324" spans="1:39" s="282" customFormat="1" ht="15" outlineLevel="1">
      <c r="A324" s="507"/>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7">
        <v>16</v>
      </c>
      <c r="B325" s="313" t="s">
        <v>488</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7"/>
      <c r="B326" s="314" t="s">
        <v>250</v>
      </c>
      <c r="C326" s="290" t="s">
        <v>164</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2">AA325</f>
        <v>0</v>
      </c>
      <c r="AB326" s="410">
        <f t="shared" si="92"/>
        <v>0</v>
      </c>
      <c r="AC326" s="410">
        <f t="shared" si="92"/>
        <v>0</v>
      </c>
      <c r="AD326" s="410">
        <f t="shared" si="92"/>
        <v>0</v>
      </c>
      <c r="AE326" s="410">
        <f t="shared" si="92"/>
        <v>0</v>
      </c>
      <c r="AF326" s="410">
        <f t="shared" si="92"/>
        <v>0</v>
      </c>
      <c r="AG326" s="410">
        <f t="shared" si="92"/>
        <v>0</v>
      </c>
      <c r="AH326" s="410">
        <f t="shared" si="92"/>
        <v>0</v>
      </c>
      <c r="AI326" s="410">
        <f t="shared" si="92"/>
        <v>0</v>
      </c>
      <c r="AJ326" s="410">
        <f t="shared" si="92"/>
        <v>0</v>
      </c>
      <c r="AK326" s="410">
        <f t="shared" si="92"/>
        <v>0</v>
      </c>
      <c r="AL326" s="410">
        <f t="shared" si="92"/>
        <v>0</v>
      </c>
      <c r="AM326" s="310"/>
    </row>
    <row r="327" spans="1:39" s="282" customFormat="1" ht="15" outlineLevel="1">
      <c r="A327" s="507"/>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7">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v>1</v>
      </c>
      <c r="AB328" s="414"/>
      <c r="AC328" s="414"/>
      <c r="AD328" s="414"/>
      <c r="AE328" s="414"/>
      <c r="AF328" s="414"/>
      <c r="AG328" s="414"/>
      <c r="AH328" s="414"/>
      <c r="AI328" s="414"/>
      <c r="AJ328" s="414"/>
      <c r="AK328" s="414"/>
      <c r="AL328" s="414"/>
      <c r="AM328" s="295">
        <f>SUM(Y328:AL328)</f>
        <v>1</v>
      </c>
    </row>
    <row r="329" spans="1:39" ht="15" outlineLevel="1">
      <c r="B329" s="293" t="s">
        <v>250</v>
      </c>
      <c r="C329" s="290" t="s">
        <v>164</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3">AA328</f>
        <v>1</v>
      </c>
      <c r="AB329" s="410">
        <f t="shared" si="93"/>
        <v>0</v>
      </c>
      <c r="AC329" s="410">
        <f t="shared" si="93"/>
        <v>0</v>
      </c>
      <c r="AD329" s="410">
        <f t="shared" si="93"/>
        <v>0</v>
      </c>
      <c r="AE329" s="410">
        <f t="shared" si="93"/>
        <v>0</v>
      </c>
      <c r="AF329" s="410">
        <f t="shared" si="93"/>
        <v>0</v>
      </c>
      <c r="AG329" s="410">
        <f t="shared" si="93"/>
        <v>0</v>
      </c>
      <c r="AH329" s="410">
        <f t="shared" si="93"/>
        <v>0</v>
      </c>
      <c r="AI329" s="410">
        <f t="shared" si="93"/>
        <v>0</v>
      </c>
      <c r="AJ329" s="410">
        <f t="shared" si="93"/>
        <v>0</v>
      </c>
      <c r="AK329" s="410">
        <f t="shared" si="93"/>
        <v>0</v>
      </c>
      <c r="AL329" s="410">
        <f t="shared" si="93"/>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6" outlineLevel="1">
      <c r="A331" s="508"/>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7">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250</v>
      </c>
      <c r="C333" s="290" t="s">
        <v>164</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4">AA332</f>
        <v>0</v>
      </c>
      <c r="AB333" s="410">
        <f t="shared" si="94"/>
        <v>0</v>
      </c>
      <c r="AC333" s="410">
        <f t="shared" si="94"/>
        <v>0</v>
      </c>
      <c r="AD333" s="410">
        <f t="shared" si="94"/>
        <v>0</v>
      </c>
      <c r="AE333" s="410">
        <f t="shared" si="94"/>
        <v>0</v>
      </c>
      <c r="AF333" s="410">
        <f t="shared" si="94"/>
        <v>0</v>
      </c>
      <c r="AG333" s="410">
        <f t="shared" si="94"/>
        <v>0</v>
      </c>
      <c r="AH333" s="410">
        <f t="shared" si="94"/>
        <v>0</v>
      </c>
      <c r="AI333" s="410">
        <f t="shared" si="94"/>
        <v>0</v>
      </c>
      <c r="AJ333" s="410">
        <f t="shared" si="94"/>
        <v>0</v>
      </c>
      <c r="AK333" s="410">
        <f t="shared" si="94"/>
        <v>0</v>
      </c>
      <c r="AL333" s="410">
        <f t="shared" si="94"/>
        <v>0</v>
      </c>
      <c r="AM333" s="296"/>
    </row>
    <row r="334" spans="1:39" ht="15" outlineLevel="1">
      <c r="A334" s="510"/>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7">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250</v>
      </c>
      <c r="C336" s="290" t="s">
        <v>164</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5">AA335</f>
        <v>0</v>
      </c>
      <c r="AB336" s="410">
        <f t="shared" si="95"/>
        <v>0</v>
      </c>
      <c r="AC336" s="410">
        <f t="shared" si="95"/>
        <v>0</v>
      </c>
      <c r="AD336" s="410">
        <f t="shared" si="95"/>
        <v>0</v>
      </c>
      <c r="AE336" s="410">
        <f t="shared" si="95"/>
        <v>0</v>
      </c>
      <c r="AF336" s="410">
        <f t="shared" si="95"/>
        <v>0</v>
      </c>
      <c r="AG336" s="410">
        <f t="shared" si="95"/>
        <v>0</v>
      </c>
      <c r="AH336" s="410">
        <f t="shared" si="95"/>
        <v>0</v>
      </c>
      <c r="AI336" s="410">
        <f t="shared" si="95"/>
        <v>0</v>
      </c>
      <c r="AJ336" s="410">
        <f t="shared" si="95"/>
        <v>0</v>
      </c>
      <c r="AK336" s="410">
        <f t="shared" si="95"/>
        <v>0</v>
      </c>
      <c r="AL336" s="410">
        <f t="shared" si="95"/>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7">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7"/>
      <c r="AD338" s="414"/>
      <c r="AE338" s="414"/>
      <c r="AF338" s="414"/>
      <c r="AG338" s="414"/>
      <c r="AH338" s="414"/>
      <c r="AI338" s="414"/>
      <c r="AJ338" s="414"/>
      <c r="AK338" s="414"/>
      <c r="AL338" s="414"/>
      <c r="AM338" s="295">
        <f>SUM(Y338:AL338)</f>
        <v>0</v>
      </c>
    </row>
    <row r="339" spans="1:39" ht="15" outlineLevel="1">
      <c r="B339" s="293" t="s">
        <v>250</v>
      </c>
      <c r="C339" s="290" t="s">
        <v>164</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6">AA338</f>
        <v>0</v>
      </c>
      <c r="AB339" s="410">
        <f t="shared" si="96"/>
        <v>0</v>
      </c>
      <c r="AC339" s="410">
        <f t="shared" si="96"/>
        <v>0</v>
      </c>
      <c r="AD339" s="410">
        <f t="shared" si="96"/>
        <v>0</v>
      </c>
      <c r="AE339" s="410">
        <f t="shared" si="96"/>
        <v>0</v>
      </c>
      <c r="AF339" s="410">
        <f t="shared" si="96"/>
        <v>0</v>
      </c>
      <c r="AG339" s="410">
        <f t="shared" si="96"/>
        <v>0</v>
      </c>
      <c r="AH339" s="410">
        <f t="shared" si="96"/>
        <v>0</v>
      </c>
      <c r="AI339" s="410">
        <f t="shared" si="96"/>
        <v>0</v>
      </c>
      <c r="AJ339" s="410">
        <f t="shared" si="96"/>
        <v>0</v>
      </c>
      <c r="AK339" s="410">
        <f t="shared" si="96"/>
        <v>0</v>
      </c>
      <c r="AL339" s="410">
        <f t="shared" si="96"/>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7">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250</v>
      </c>
      <c r="C342" s="290" t="s">
        <v>164</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97">AA341</f>
        <v>0</v>
      </c>
      <c r="AB342" s="410">
        <f t="shared" si="97"/>
        <v>0</v>
      </c>
      <c r="AC342" s="410">
        <f t="shared" si="97"/>
        <v>0</v>
      </c>
      <c r="AD342" s="410">
        <f t="shared" si="97"/>
        <v>0</v>
      </c>
      <c r="AE342" s="410">
        <f t="shared" si="97"/>
        <v>0</v>
      </c>
      <c r="AF342" s="410">
        <f t="shared" si="97"/>
        <v>0</v>
      </c>
      <c r="AG342" s="410">
        <f t="shared" si="97"/>
        <v>0</v>
      </c>
      <c r="AH342" s="410">
        <f t="shared" si="97"/>
        <v>0</v>
      </c>
      <c r="AI342" s="410">
        <f t="shared" si="97"/>
        <v>0</v>
      </c>
      <c r="AJ342" s="410">
        <f t="shared" si="97"/>
        <v>0</v>
      </c>
      <c r="AK342" s="410">
        <f t="shared" si="97"/>
        <v>0</v>
      </c>
      <c r="AL342" s="410">
        <f t="shared" si="97"/>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7">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v>1</v>
      </c>
      <c r="AC344" s="414"/>
      <c r="AD344" s="414"/>
      <c r="AE344" s="414"/>
      <c r="AF344" s="414"/>
      <c r="AG344" s="414"/>
      <c r="AH344" s="414"/>
      <c r="AI344" s="414"/>
      <c r="AJ344" s="414"/>
      <c r="AK344" s="414"/>
      <c r="AL344" s="414"/>
      <c r="AM344" s="295">
        <f>SUM(Y344:AL344)</f>
        <v>1</v>
      </c>
    </row>
    <row r="345" spans="1:39" ht="15" outlineLevel="1">
      <c r="B345" s="293" t="s">
        <v>250</v>
      </c>
      <c r="C345" s="290" t="s">
        <v>164</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98">AA344</f>
        <v>0</v>
      </c>
      <c r="AB345" s="410">
        <f t="shared" si="98"/>
        <v>1</v>
      </c>
      <c r="AC345" s="410">
        <f t="shared" si="98"/>
        <v>0</v>
      </c>
      <c r="AD345" s="410">
        <f t="shared" si="98"/>
        <v>0</v>
      </c>
      <c r="AE345" s="410">
        <f t="shared" si="98"/>
        <v>0</v>
      </c>
      <c r="AF345" s="410">
        <f t="shared" si="98"/>
        <v>0</v>
      </c>
      <c r="AG345" s="410">
        <f t="shared" si="98"/>
        <v>0</v>
      </c>
      <c r="AH345" s="410">
        <f t="shared" si="98"/>
        <v>0</v>
      </c>
      <c r="AI345" s="410">
        <f t="shared" si="98"/>
        <v>0</v>
      </c>
      <c r="AJ345" s="410">
        <f t="shared" si="98"/>
        <v>0</v>
      </c>
      <c r="AK345" s="410">
        <f t="shared" si="98"/>
        <v>0</v>
      </c>
      <c r="AL345" s="410">
        <f t="shared" si="98"/>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6" outlineLevel="1">
      <c r="A347" s="508"/>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7">
        <v>23</v>
      </c>
      <c r="B348" s="314" t="s">
        <v>14</v>
      </c>
      <c r="C348" s="290" t="s">
        <v>25</v>
      </c>
      <c r="D348" s="294"/>
      <c r="E348" s="294"/>
      <c r="F348" s="294"/>
      <c r="G348" s="294"/>
      <c r="H348" s="294"/>
      <c r="I348" s="294"/>
      <c r="J348" s="294"/>
      <c r="K348" s="294"/>
      <c r="L348" s="294"/>
      <c r="M348" s="294"/>
      <c r="N348" s="290"/>
      <c r="O348" s="294"/>
      <c r="P348" s="294"/>
      <c r="Q348" s="294"/>
      <c r="R348" s="294"/>
      <c r="S348" s="294"/>
      <c r="T348" s="294"/>
      <c r="U348" s="294"/>
      <c r="V348" s="294"/>
      <c r="W348" s="294"/>
      <c r="X348" s="294"/>
      <c r="Y348" s="468">
        <v>1</v>
      </c>
      <c r="Z348" s="409"/>
      <c r="AA348" s="409"/>
      <c r="AB348" s="409"/>
      <c r="AC348" s="409"/>
      <c r="AD348" s="409"/>
      <c r="AE348" s="409"/>
      <c r="AF348" s="409"/>
      <c r="AG348" s="409"/>
      <c r="AH348" s="409"/>
      <c r="AI348" s="409"/>
      <c r="AJ348" s="409"/>
      <c r="AK348" s="409"/>
      <c r="AL348" s="409"/>
      <c r="AM348" s="295">
        <f>SUM(Y348:AL348)</f>
        <v>1</v>
      </c>
    </row>
    <row r="349" spans="1:39" ht="15" outlineLevel="1">
      <c r="B349" s="293" t="s">
        <v>250</v>
      </c>
      <c r="C349" s="290" t="s">
        <v>164</v>
      </c>
      <c r="D349" s="294"/>
      <c r="E349" s="294"/>
      <c r="F349" s="294"/>
      <c r="G349" s="294"/>
      <c r="H349" s="294"/>
      <c r="I349" s="294"/>
      <c r="J349" s="294"/>
      <c r="K349" s="294"/>
      <c r="L349" s="294"/>
      <c r="M349" s="294"/>
      <c r="N349" s="466"/>
      <c r="O349" s="294"/>
      <c r="P349" s="294"/>
      <c r="Q349" s="294"/>
      <c r="R349" s="294"/>
      <c r="S349" s="294"/>
      <c r="T349" s="294"/>
      <c r="U349" s="294"/>
      <c r="V349" s="294"/>
      <c r="W349" s="294"/>
      <c r="X349" s="294"/>
      <c r="Y349" s="410">
        <f>Y348</f>
        <v>1</v>
      </c>
      <c r="Z349" s="410">
        <f>Z348</f>
        <v>0</v>
      </c>
      <c r="AA349" s="410">
        <f t="shared" ref="AA349:AL349" si="99">AA348</f>
        <v>0</v>
      </c>
      <c r="AB349" s="410">
        <f t="shared" si="99"/>
        <v>0</v>
      </c>
      <c r="AC349" s="410">
        <f t="shared" si="99"/>
        <v>0</v>
      </c>
      <c r="AD349" s="410">
        <f t="shared" si="99"/>
        <v>0</v>
      </c>
      <c r="AE349" s="410">
        <f t="shared" si="99"/>
        <v>0</v>
      </c>
      <c r="AF349" s="410">
        <f t="shared" si="99"/>
        <v>0</v>
      </c>
      <c r="AG349" s="410">
        <f t="shared" si="99"/>
        <v>0</v>
      </c>
      <c r="AH349" s="410">
        <f t="shared" si="99"/>
        <v>0</v>
      </c>
      <c r="AI349" s="410">
        <f t="shared" si="99"/>
        <v>0</v>
      </c>
      <c r="AJ349" s="410">
        <f t="shared" si="99"/>
        <v>0</v>
      </c>
      <c r="AK349" s="410">
        <f t="shared" si="99"/>
        <v>0</v>
      </c>
      <c r="AL349" s="410">
        <f t="shared" si="99"/>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6" outlineLevel="1">
      <c r="A351" s="508"/>
      <c r="B351" s="287" t="s">
        <v>489</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7">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7"/>
      <c r="B353" s="314" t="s">
        <v>250</v>
      </c>
      <c r="C353" s="290" t="s">
        <v>164</v>
      </c>
      <c r="D353" s="294"/>
      <c r="E353" s="294"/>
      <c r="F353" s="294"/>
      <c r="G353" s="294"/>
      <c r="H353" s="294"/>
      <c r="I353" s="294"/>
      <c r="J353" s="294"/>
      <c r="K353" s="294"/>
      <c r="L353" s="294"/>
      <c r="M353" s="294"/>
      <c r="N353" s="466"/>
      <c r="O353" s="294"/>
      <c r="P353" s="294"/>
      <c r="Q353" s="294"/>
      <c r="R353" s="294"/>
      <c r="S353" s="294"/>
      <c r="T353" s="294"/>
      <c r="U353" s="294"/>
      <c r="V353" s="294"/>
      <c r="W353" s="294"/>
      <c r="X353" s="294"/>
      <c r="Y353" s="410">
        <f>Y352</f>
        <v>0</v>
      </c>
      <c r="Z353" s="410">
        <f>Z352</f>
        <v>0</v>
      </c>
      <c r="AA353" s="410">
        <f t="shared" ref="AA353:AL353" si="100">AA352</f>
        <v>0</v>
      </c>
      <c r="AB353" s="410">
        <f t="shared" si="100"/>
        <v>0</v>
      </c>
      <c r="AC353" s="410">
        <f t="shared" si="100"/>
        <v>0</v>
      </c>
      <c r="AD353" s="410">
        <f t="shared" si="100"/>
        <v>0</v>
      </c>
      <c r="AE353" s="410">
        <f t="shared" si="100"/>
        <v>0</v>
      </c>
      <c r="AF353" s="410">
        <f t="shared" si="100"/>
        <v>0</v>
      </c>
      <c r="AG353" s="410">
        <f t="shared" si="100"/>
        <v>0</v>
      </c>
      <c r="AH353" s="410">
        <f t="shared" si="100"/>
        <v>0</v>
      </c>
      <c r="AI353" s="410">
        <f t="shared" si="100"/>
        <v>0</v>
      </c>
      <c r="AJ353" s="410">
        <f t="shared" si="100"/>
        <v>0</v>
      </c>
      <c r="AK353" s="410">
        <f t="shared" si="100"/>
        <v>0</v>
      </c>
      <c r="AL353" s="410">
        <f t="shared" si="100"/>
        <v>0</v>
      </c>
      <c r="AM353" s="296"/>
    </row>
    <row r="354" spans="1:39" s="282" customFormat="1" ht="15" outlineLevel="1">
      <c r="A354" s="507"/>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7">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7"/>
      <c r="B356" s="314" t="s">
        <v>250</v>
      </c>
      <c r="C356" s="290" t="s">
        <v>164</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1">AA355</f>
        <v>0</v>
      </c>
      <c r="AB356" s="410">
        <f t="shared" si="101"/>
        <v>0</v>
      </c>
      <c r="AC356" s="410">
        <f t="shared" si="101"/>
        <v>0</v>
      </c>
      <c r="AD356" s="410">
        <f t="shared" si="101"/>
        <v>0</v>
      </c>
      <c r="AE356" s="410">
        <f t="shared" si="101"/>
        <v>0</v>
      </c>
      <c r="AF356" s="410">
        <f t="shared" si="101"/>
        <v>0</v>
      </c>
      <c r="AG356" s="410">
        <f t="shared" si="101"/>
        <v>0</v>
      </c>
      <c r="AH356" s="410">
        <f t="shared" si="101"/>
        <v>0</v>
      </c>
      <c r="AI356" s="410">
        <f t="shared" si="101"/>
        <v>0</v>
      </c>
      <c r="AJ356" s="410">
        <f t="shared" si="101"/>
        <v>0</v>
      </c>
      <c r="AK356" s="410">
        <f t="shared" si="101"/>
        <v>0</v>
      </c>
      <c r="AL356" s="410">
        <f t="shared" si="101"/>
        <v>0</v>
      </c>
      <c r="AM356" s="310"/>
    </row>
    <row r="357" spans="1:39" s="282" customFormat="1" ht="15" outlineLevel="1">
      <c r="A357" s="507"/>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6" outlineLevel="1">
      <c r="A358" s="508"/>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7">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250</v>
      </c>
      <c r="C360" s="290" t="s">
        <v>164</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2">AA359</f>
        <v>0</v>
      </c>
      <c r="AB360" s="410">
        <f t="shared" si="102"/>
        <v>0</v>
      </c>
      <c r="AC360" s="410">
        <f t="shared" si="102"/>
        <v>0</v>
      </c>
      <c r="AD360" s="410">
        <f t="shared" si="102"/>
        <v>0</v>
      </c>
      <c r="AE360" s="410">
        <f t="shared" si="102"/>
        <v>0</v>
      </c>
      <c r="AF360" s="410">
        <f t="shared" si="102"/>
        <v>0</v>
      </c>
      <c r="AG360" s="410">
        <f t="shared" si="102"/>
        <v>0</v>
      </c>
      <c r="AH360" s="410">
        <f t="shared" si="102"/>
        <v>0</v>
      </c>
      <c r="AI360" s="410">
        <f t="shared" si="102"/>
        <v>0</v>
      </c>
      <c r="AJ360" s="410">
        <f t="shared" si="102"/>
        <v>0</v>
      </c>
      <c r="AK360" s="410">
        <f t="shared" si="102"/>
        <v>0</v>
      </c>
      <c r="AL360" s="410">
        <f t="shared" si="102"/>
        <v>0</v>
      </c>
      <c r="AM360" s="305"/>
    </row>
    <row r="361" spans="1:39" ht="15" outlineLevel="1">
      <c r="A361" s="510"/>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7">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250</v>
      </c>
      <c r="C363" s="290" t="s">
        <v>164</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3">AA362</f>
        <v>0</v>
      </c>
      <c r="AB363" s="410">
        <f t="shared" si="103"/>
        <v>0</v>
      </c>
      <c r="AC363" s="410">
        <f t="shared" si="103"/>
        <v>0</v>
      </c>
      <c r="AD363" s="410">
        <f t="shared" si="103"/>
        <v>0</v>
      </c>
      <c r="AE363" s="410">
        <f t="shared" si="103"/>
        <v>0</v>
      </c>
      <c r="AF363" s="410">
        <f t="shared" si="103"/>
        <v>0</v>
      </c>
      <c r="AG363" s="410">
        <f t="shared" si="103"/>
        <v>0</v>
      </c>
      <c r="AH363" s="410">
        <f t="shared" si="103"/>
        <v>0</v>
      </c>
      <c r="AI363" s="410">
        <f t="shared" si="103"/>
        <v>0</v>
      </c>
      <c r="AJ363" s="410">
        <f t="shared" si="103"/>
        <v>0</v>
      </c>
      <c r="AK363" s="410">
        <f t="shared" si="103"/>
        <v>0</v>
      </c>
      <c r="AL363" s="410">
        <f t="shared" si="103"/>
        <v>0</v>
      </c>
      <c r="AM363" s="305"/>
    </row>
    <row r="364" spans="1:39" ht="15.6" outlineLevel="1">
      <c r="A364" s="510"/>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7">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250</v>
      </c>
      <c r="C366" s="290" t="s">
        <v>164</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4">AA365</f>
        <v>0</v>
      </c>
      <c r="AB366" s="410">
        <f t="shared" si="104"/>
        <v>0</v>
      </c>
      <c r="AC366" s="410">
        <f t="shared" si="104"/>
        <v>0</v>
      </c>
      <c r="AD366" s="410">
        <f t="shared" si="104"/>
        <v>0</v>
      </c>
      <c r="AE366" s="410">
        <f t="shared" si="104"/>
        <v>0</v>
      </c>
      <c r="AF366" s="410">
        <f t="shared" si="104"/>
        <v>0</v>
      </c>
      <c r="AG366" s="410">
        <f t="shared" si="104"/>
        <v>0</v>
      </c>
      <c r="AH366" s="410">
        <f t="shared" si="104"/>
        <v>0</v>
      </c>
      <c r="AI366" s="410">
        <f t="shared" si="104"/>
        <v>0</v>
      </c>
      <c r="AJ366" s="410">
        <f t="shared" si="104"/>
        <v>0</v>
      </c>
      <c r="AK366" s="410">
        <f t="shared" si="104"/>
        <v>0</v>
      </c>
      <c r="AL366" s="410">
        <f t="shared" si="104"/>
        <v>0</v>
      </c>
      <c r="AM366" s="296"/>
    </row>
    <row r="367" spans="1:39" ht="15" outlineLevel="1">
      <c r="A367" s="510"/>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7">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250</v>
      </c>
      <c r="C369" s="290" t="s">
        <v>164</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5">Z368</f>
        <v>0</v>
      </c>
      <c r="AA369" s="410">
        <f t="shared" si="105"/>
        <v>0</v>
      </c>
      <c r="AB369" s="410">
        <f t="shared" si="105"/>
        <v>0</v>
      </c>
      <c r="AC369" s="410">
        <f t="shared" si="105"/>
        <v>0</v>
      </c>
      <c r="AD369" s="410">
        <f t="shared" si="105"/>
        <v>0</v>
      </c>
      <c r="AE369" s="410">
        <f t="shared" si="105"/>
        <v>0</v>
      </c>
      <c r="AF369" s="410">
        <f t="shared" si="105"/>
        <v>0</v>
      </c>
      <c r="AG369" s="410">
        <f t="shared" si="105"/>
        <v>0</v>
      </c>
      <c r="AH369" s="410">
        <f t="shared" si="105"/>
        <v>0</v>
      </c>
      <c r="AI369" s="410">
        <f t="shared" si="105"/>
        <v>0</v>
      </c>
      <c r="AJ369" s="410">
        <f t="shared" si="105"/>
        <v>0</v>
      </c>
      <c r="AK369" s="410">
        <f t="shared" si="105"/>
        <v>0</v>
      </c>
      <c r="AL369" s="410">
        <f t="shared" si="105"/>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7">
        <v>30</v>
      </c>
      <c r="B371" s="323" t="s">
        <v>490</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7"/>
      <c r="B372" s="323" t="s">
        <v>250</v>
      </c>
      <c r="C372" s="290" t="s">
        <v>164</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6">Z371</f>
        <v>0</v>
      </c>
      <c r="AA372" s="410">
        <f t="shared" si="106"/>
        <v>0</v>
      </c>
      <c r="AB372" s="410">
        <f t="shared" si="106"/>
        <v>0</v>
      </c>
      <c r="AC372" s="410">
        <f t="shared" si="106"/>
        <v>0</v>
      </c>
      <c r="AD372" s="410">
        <f t="shared" si="106"/>
        <v>0</v>
      </c>
      <c r="AE372" s="410">
        <f t="shared" si="106"/>
        <v>0</v>
      </c>
      <c r="AF372" s="410">
        <f t="shared" si="106"/>
        <v>0</v>
      </c>
      <c r="AG372" s="410">
        <f t="shared" si="106"/>
        <v>0</v>
      </c>
      <c r="AH372" s="410">
        <f t="shared" si="106"/>
        <v>0</v>
      </c>
      <c r="AI372" s="410">
        <f t="shared" si="106"/>
        <v>0</v>
      </c>
      <c r="AJ372" s="410">
        <f t="shared" si="106"/>
        <v>0</v>
      </c>
      <c r="AK372" s="410">
        <f t="shared" si="106"/>
        <v>0</v>
      </c>
      <c r="AL372" s="410">
        <f t="shared" si="106"/>
        <v>0</v>
      </c>
      <c r="AM372" s="296"/>
    </row>
    <row r="373" spans="1:39" s="282" customFormat="1" ht="15" outlineLevel="1">
      <c r="A373" s="507"/>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6" outlineLevel="1">
      <c r="A374" s="507"/>
      <c r="B374" s="287" t="s">
        <v>491</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7">
        <v>31</v>
      </c>
      <c r="B375" s="323" t="s">
        <v>492</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7"/>
      <c r="B376" s="323" t="s">
        <v>250</v>
      </c>
      <c r="C376" s="290" t="s">
        <v>164</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07">Z375</f>
        <v>0</v>
      </c>
      <c r="AA376" s="410">
        <f t="shared" si="107"/>
        <v>0</v>
      </c>
      <c r="AB376" s="410">
        <f t="shared" si="107"/>
        <v>0</v>
      </c>
      <c r="AC376" s="410">
        <f t="shared" si="107"/>
        <v>0</v>
      </c>
      <c r="AD376" s="410">
        <f t="shared" si="107"/>
        <v>0</v>
      </c>
      <c r="AE376" s="410">
        <f t="shared" si="107"/>
        <v>0</v>
      </c>
      <c r="AF376" s="410">
        <f t="shared" si="107"/>
        <v>0</v>
      </c>
      <c r="AG376" s="410">
        <f t="shared" si="107"/>
        <v>0</v>
      </c>
      <c r="AH376" s="410">
        <f t="shared" si="107"/>
        <v>0</v>
      </c>
      <c r="AI376" s="410">
        <f t="shared" si="107"/>
        <v>0</v>
      </c>
      <c r="AJ376" s="410">
        <f t="shared" si="107"/>
        <v>0</v>
      </c>
      <c r="AK376" s="410">
        <f t="shared" si="107"/>
        <v>0</v>
      </c>
      <c r="AL376" s="410">
        <f t="shared" si="107"/>
        <v>0</v>
      </c>
      <c r="AM376" s="296"/>
    </row>
    <row r="377" spans="1:39" s="282" customFormat="1" ht="15" outlineLevel="1">
      <c r="A377" s="507"/>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7">
        <v>32</v>
      </c>
      <c r="B378" s="323" t="s">
        <v>493</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7"/>
      <c r="B379" s="323" t="s">
        <v>250</v>
      </c>
      <c r="C379" s="290" t="s">
        <v>164</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08">Z378</f>
        <v>0</v>
      </c>
      <c r="AA379" s="410">
        <f t="shared" si="108"/>
        <v>0</v>
      </c>
      <c r="AB379" s="410">
        <f t="shared" si="108"/>
        <v>0</v>
      </c>
      <c r="AC379" s="410">
        <f t="shared" si="108"/>
        <v>0</v>
      </c>
      <c r="AD379" s="410">
        <f t="shared" si="108"/>
        <v>0</v>
      </c>
      <c r="AE379" s="410">
        <f t="shared" si="108"/>
        <v>0</v>
      </c>
      <c r="AF379" s="410">
        <f t="shared" si="108"/>
        <v>0</v>
      </c>
      <c r="AG379" s="410">
        <f t="shared" si="108"/>
        <v>0</v>
      </c>
      <c r="AH379" s="410">
        <f t="shared" si="108"/>
        <v>0</v>
      </c>
      <c r="AI379" s="410">
        <f t="shared" si="108"/>
        <v>0</v>
      </c>
      <c r="AJ379" s="410">
        <f t="shared" si="108"/>
        <v>0</v>
      </c>
      <c r="AK379" s="410">
        <f t="shared" si="108"/>
        <v>0</v>
      </c>
      <c r="AL379" s="410">
        <f t="shared" si="108"/>
        <v>0</v>
      </c>
      <c r="AM379" s="296"/>
    </row>
    <row r="380" spans="1:39" s="282" customFormat="1" ht="15" outlineLevel="1">
      <c r="A380" s="507"/>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7">
        <v>33</v>
      </c>
      <c r="B381" s="323" t="s">
        <v>494</v>
      </c>
      <c r="C381" s="290" t="s">
        <v>25</v>
      </c>
      <c r="D381" s="294"/>
      <c r="E381" s="294"/>
      <c r="F381" s="294"/>
      <c r="G381" s="294"/>
      <c r="H381" s="294"/>
      <c r="I381" s="294"/>
      <c r="J381" s="294"/>
      <c r="K381" s="294"/>
      <c r="L381" s="294"/>
      <c r="M381" s="294"/>
      <c r="N381" s="294">
        <v>0</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7"/>
      <c r="B382" s="323" t="s">
        <v>250</v>
      </c>
      <c r="C382" s="290" t="s">
        <v>164</v>
      </c>
      <c r="D382" s="294"/>
      <c r="E382" s="294"/>
      <c r="F382" s="294"/>
      <c r="G382" s="294"/>
      <c r="H382" s="294"/>
      <c r="I382" s="294"/>
      <c r="J382" s="294"/>
      <c r="K382" s="294"/>
      <c r="L382" s="294"/>
      <c r="M382" s="294"/>
      <c r="N382" s="294">
        <f>N381</f>
        <v>0</v>
      </c>
      <c r="O382" s="294"/>
      <c r="P382" s="294"/>
      <c r="Q382" s="294"/>
      <c r="R382" s="294"/>
      <c r="S382" s="294"/>
      <c r="T382" s="294"/>
      <c r="U382" s="294"/>
      <c r="V382" s="294"/>
      <c r="W382" s="294"/>
      <c r="X382" s="294"/>
      <c r="Y382" s="410">
        <f>Y381</f>
        <v>0</v>
      </c>
      <c r="Z382" s="410">
        <f t="shared" ref="Z382:AK382" si="109">Z381</f>
        <v>0</v>
      </c>
      <c r="AA382" s="410">
        <f t="shared" si="109"/>
        <v>0</v>
      </c>
      <c r="AB382" s="410">
        <f t="shared" si="109"/>
        <v>0</v>
      </c>
      <c r="AC382" s="410">
        <f t="shared" si="109"/>
        <v>0</v>
      </c>
      <c r="AD382" s="410">
        <f t="shared" si="109"/>
        <v>0</v>
      </c>
      <c r="AE382" s="410">
        <f t="shared" si="109"/>
        <v>0</v>
      </c>
      <c r="AF382" s="410">
        <f t="shared" si="109"/>
        <v>0</v>
      </c>
      <c r="AG382" s="410">
        <f t="shared" si="109"/>
        <v>0</v>
      </c>
      <c r="AH382" s="410">
        <f t="shared" si="109"/>
        <v>0</v>
      </c>
      <c r="AI382" s="410">
        <f t="shared" si="109"/>
        <v>0</v>
      </c>
      <c r="AJ382" s="410">
        <f t="shared" si="109"/>
        <v>0</v>
      </c>
      <c r="AK382" s="410">
        <f t="shared" si="109"/>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6">
      <c r="B384" s="326" t="s">
        <v>251</v>
      </c>
      <c r="C384" s="328"/>
      <c r="D384" s="328">
        <f>SUM(D279:D382)</f>
        <v>0</v>
      </c>
      <c r="E384" s="328"/>
      <c r="F384" s="328"/>
      <c r="G384" s="328"/>
      <c r="H384" s="328"/>
      <c r="I384" s="328"/>
      <c r="J384" s="328"/>
      <c r="K384" s="328"/>
      <c r="L384" s="328"/>
      <c r="M384" s="328"/>
      <c r="N384" s="328"/>
      <c r="O384" s="328">
        <f>SUM(O279:O382)</f>
        <v>0</v>
      </c>
      <c r="P384" s="328"/>
      <c r="Q384" s="328"/>
      <c r="R384" s="328"/>
      <c r="S384" s="328"/>
      <c r="T384" s="328"/>
      <c r="U384" s="328"/>
      <c r="V384" s="328"/>
      <c r="W384" s="328"/>
      <c r="X384" s="328"/>
      <c r="Y384" s="328">
        <f>IF(Y278="kWh",SUMPRODUCT(D279:D382,Y279:Y382))</f>
        <v>0</v>
      </c>
      <c r="Z384" s="328">
        <f>IF(Z278="kWh",SUMPRODUCT(D279:D382,Z279:Z382))</f>
        <v>0</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6">
      <c r="B385" s="390" t="s">
        <v>252</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0</v>
      </c>
      <c r="Z385" s="327">
        <f>HLOOKUP(Z277,'2. LRAMVA Threshold'!$B$42:$Q$53,5,FALSE)</f>
        <v>0</v>
      </c>
      <c r="AA385" s="327">
        <f>HLOOKUP(AA277,'2. LRAMVA Threshold'!$B$42:$Q$53,5,FALSE)</f>
        <v>0</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167</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1.34E-2</v>
      </c>
      <c r="Z387" s="340">
        <f>HLOOKUP(Z$20,'3.  Distribution Rates'!$C$122:$P$133,5,FALSE)</f>
        <v>1.7100000000000001E-2</v>
      </c>
      <c r="AA387" s="340">
        <f>HLOOKUP(AA$20,'3.  Distribution Rates'!$C$122:$P$133,5,FALSE)</f>
        <v>3.2039</v>
      </c>
      <c r="AB387" s="340">
        <f>HLOOKUP(AB$20,'3.  Distribution Rates'!$C$122:$P$133,5,FALSE)</f>
        <v>2.6156000000000001</v>
      </c>
      <c r="AC387" s="340">
        <f>HLOOKUP(AC$20,'3.  Distribution Rates'!$C$122:$P$133,5,FALSE)</f>
        <v>1.7299999999999999E-2</v>
      </c>
      <c r="AD387" s="340">
        <f>HLOOKUP(AD$20,'3.  Distribution Rates'!$C$122:$P$133,5,FALSE)</f>
        <v>11.7807</v>
      </c>
      <c r="AE387" s="340">
        <f>HLOOKUP(AE$20,'3.  Distribution Rates'!$C$122:$P$133,5,FALSE)</f>
        <v>15.0739</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157</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0">Y136*Y387</f>
        <v>0</v>
      </c>
      <c r="Z388" s="377">
        <f t="shared" si="110"/>
        <v>0</v>
      </c>
      <c r="AA388" s="377">
        <f t="shared" si="110"/>
        <v>0</v>
      </c>
      <c r="AB388" s="377">
        <f t="shared" si="110"/>
        <v>0</v>
      </c>
      <c r="AC388" s="377">
        <f t="shared" si="110"/>
        <v>0</v>
      </c>
      <c r="AD388" s="377">
        <f t="shared" si="110"/>
        <v>0</v>
      </c>
      <c r="AE388" s="377">
        <f t="shared" si="110"/>
        <v>0</v>
      </c>
      <c r="AF388" s="377">
        <f t="shared" si="110"/>
        <v>0</v>
      </c>
      <c r="AG388" s="377">
        <f t="shared" si="110"/>
        <v>0</v>
      </c>
      <c r="AH388" s="377">
        <f t="shared" si="110"/>
        <v>0</v>
      </c>
      <c r="AI388" s="377">
        <f t="shared" si="110"/>
        <v>0</v>
      </c>
      <c r="AJ388" s="377">
        <f t="shared" si="110"/>
        <v>0</v>
      </c>
      <c r="AK388" s="377">
        <f t="shared" si="110"/>
        <v>0</v>
      </c>
      <c r="AL388" s="377">
        <f t="shared" si="110"/>
        <v>0</v>
      </c>
      <c r="AM388" s="627">
        <f>SUM(Y388:AL388)</f>
        <v>0</v>
      </c>
      <c r="AO388" s="282"/>
    </row>
    <row r="389" spans="1:41" ht="15">
      <c r="B389" s="323" t="s">
        <v>158</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1">Y265*Y387</f>
        <v>0</v>
      </c>
      <c r="Z389" s="377">
        <f t="shared" si="111"/>
        <v>0</v>
      </c>
      <c r="AA389" s="377">
        <f t="shared" si="111"/>
        <v>0</v>
      </c>
      <c r="AB389" s="377">
        <f t="shared" si="111"/>
        <v>0</v>
      </c>
      <c r="AC389" s="377">
        <f t="shared" si="111"/>
        <v>0</v>
      </c>
      <c r="AD389" s="377">
        <f t="shared" si="111"/>
        <v>0</v>
      </c>
      <c r="AE389" s="377">
        <f t="shared" si="111"/>
        <v>0</v>
      </c>
      <c r="AF389" s="377">
        <f t="shared" si="111"/>
        <v>0</v>
      </c>
      <c r="AG389" s="377">
        <f t="shared" si="111"/>
        <v>0</v>
      </c>
      <c r="AH389" s="377">
        <f t="shared" si="111"/>
        <v>0</v>
      </c>
      <c r="AI389" s="377">
        <f t="shared" si="111"/>
        <v>0</v>
      </c>
      <c r="AJ389" s="377">
        <f t="shared" si="111"/>
        <v>0</v>
      </c>
      <c r="AK389" s="377">
        <f t="shared" si="111"/>
        <v>0</v>
      </c>
      <c r="AL389" s="377">
        <f t="shared" si="111"/>
        <v>0</v>
      </c>
      <c r="AM389" s="627">
        <f>SUM(Y389:AL389)</f>
        <v>0</v>
      </c>
    </row>
    <row r="390" spans="1:41" ht="15">
      <c r="B390" s="323" t="s">
        <v>159</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0</v>
      </c>
      <c r="Z390" s="377">
        <f t="shared" ref="Z390:AE390" si="112">Z384*Z387</f>
        <v>0</v>
      </c>
      <c r="AA390" s="377">
        <f t="shared" si="112"/>
        <v>0</v>
      </c>
      <c r="AB390" s="377">
        <f t="shared" si="112"/>
        <v>0</v>
      </c>
      <c r="AC390" s="377">
        <f t="shared" si="112"/>
        <v>0</v>
      </c>
      <c r="AD390" s="377">
        <f t="shared" si="112"/>
        <v>0</v>
      </c>
      <c r="AE390" s="377">
        <f t="shared" si="112"/>
        <v>0</v>
      </c>
      <c r="AF390" s="377">
        <f t="shared" ref="AF390:AL390" si="113">AF384*AF387</f>
        <v>0</v>
      </c>
      <c r="AG390" s="377">
        <f t="shared" si="113"/>
        <v>0</v>
      </c>
      <c r="AH390" s="377">
        <f t="shared" si="113"/>
        <v>0</v>
      </c>
      <c r="AI390" s="377">
        <f t="shared" si="113"/>
        <v>0</v>
      </c>
      <c r="AJ390" s="377">
        <f t="shared" si="113"/>
        <v>0</v>
      </c>
      <c r="AK390" s="377">
        <f t="shared" si="113"/>
        <v>0</v>
      </c>
      <c r="AL390" s="377">
        <f t="shared" si="113"/>
        <v>0</v>
      </c>
      <c r="AM390" s="627">
        <f>SUM(Y390:AL390)</f>
        <v>0</v>
      </c>
    </row>
    <row r="391" spans="1:41" s="379" customFormat="1" ht="15.6">
      <c r="A391" s="509"/>
      <c r="B391" s="348" t="s">
        <v>258</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0</v>
      </c>
      <c r="Z391" s="345">
        <f>SUM(Z388:Z390)</f>
        <v>0</v>
      </c>
      <c r="AA391" s="345">
        <f t="shared" ref="AA391:AE391" si="114">SUM(AA388:AA390)</f>
        <v>0</v>
      </c>
      <c r="AB391" s="345">
        <f t="shared" si="114"/>
        <v>0</v>
      </c>
      <c r="AC391" s="345">
        <f t="shared" si="114"/>
        <v>0</v>
      </c>
      <c r="AD391" s="345">
        <f t="shared" si="114"/>
        <v>0</v>
      </c>
      <c r="AE391" s="345">
        <f t="shared" si="114"/>
        <v>0</v>
      </c>
      <c r="AF391" s="345">
        <f t="shared" ref="AF391:AL391" si="115">SUM(AF388:AF390)</f>
        <v>0</v>
      </c>
      <c r="AG391" s="345">
        <f t="shared" si="115"/>
        <v>0</v>
      </c>
      <c r="AH391" s="345">
        <f t="shared" si="115"/>
        <v>0</v>
      </c>
      <c r="AI391" s="345">
        <f t="shared" si="115"/>
        <v>0</v>
      </c>
      <c r="AJ391" s="345">
        <f t="shared" si="115"/>
        <v>0</v>
      </c>
      <c r="AK391" s="345">
        <f t="shared" si="115"/>
        <v>0</v>
      </c>
      <c r="AL391" s="345">
        <f t="shared" si="115"/>
        <v>0</v>
      </c>
      <c r="AM391" s="406">
        <f>SUM(AM388:AM390)</f>
        <v>0</v>
      </c>
    </row>
    <row r="392" spans="1:41" s="379" customFormat="1" ht="15.6">
      <c r="A392" s="509"/>
      <c r="B392" s="348" t="s">
        <v>253</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Y385*Y387</f>
        <v>0</v>
      </c>
      <c r="Z392" s="346">
        <f t="shared" ref="Z392:AE392" si="116">Z385*Z387</f>
        <v>0</v>
      </c>
      <c r="AA392" s="346">
        <f t="shared" si="116"/>
        <v>0</v>
      </c>
      <c r="AB392" s="346">
        <f t="shared" si="116"/>
        <v>0</v>
      </c>
      <c r="AC392" s="346">
        <f t="shared" si="116"/>
        <v>0</v>
      </c>
      <c r="AD392" s="346">
        <f t="shared" si="116"/>
        <v>0</v>
      </c>
      <c r="AE392" s="346">
        <f t="shared" si="116"/>
        <v>0</v>
      </c>
      <c r="AF392" s="346">
        <f t="shared" ref="AF392:AL392" si="117">AF385*AF387</f>
        <v>0</v>
      </c>
      <c r="AG392" s="346">
        <f t="shared" si="117"/>
        <v>0</v>
      </c>
      <c r="AH392" s="346">
        <f t="shared" si="117"/>
        <v>0</v>
      </c>
      <c r="AI392" s="346">
        <f t="shared" si="117"/>
        <v>0</v>
      </c>
      <c r="AJ392" s="346">
        <f t="shared" si="117"/>
        <v>0</v>
      </c>
      <c r="AK392" s="346">
        <f t="shared" si="117"/>
        <v>0</v>
      </c>
      <c r="AL392" s="346">
        <f t="shared" si="117"/>
        <v>0</v>
      </c>
      <c r="AM392" s="406">
        <f>SUM(Y392:AL392)</f>
        <v>0</v>
      </c>
    </row>
    <row r="393" spans="1:41" ht="15.75" customHeight="1">
      <c r="A393" s="509"/>
      <c r="B393" s="348" t="s">
        <v>265</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0</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0</v>
      </c>
      <c r="Z395" s="290">
        <f>SUMPRODUCT(E279:E382,Z279:Z382)</f>
        <v>0</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196</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0</v>
      </c>
      <c r="Z396" s="290">
        <f>SUMPRODUCT(F279:F382,Z279:Z382)</f>
        <v>0</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197</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0</v>
      </c>
      <c r="Z397" s="290">
        <f>SUMPRODUCT(G279:G382,Z279:Z382)</f>
        <v>0</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198</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0</v>
      </c>
      <c r="Z398" s="290">
        <f>SUMPRODUCT(H279:H382,Z279:Z382)</f>
        <v>0</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199</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0</v>
      </c>
      <c r="Z399" s="290">
        <f>SUMPRODUCT(I279:I382,Z279:Z382)</f>
        <v>0</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200</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0</v>
      </c>
      <c r="Z400" s="290">
        <f>SUMPRODUCT(J279:J382,Z279:Z382)</f>
        <v>0</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201</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0</v>
      </c>
      <c r="Z401" s="325">
        <f>SUMPRODUCT(K279:K382,Z279:Z382)</f>
        <v>0</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592</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6">
      <c r="B404" s="279" t="s">
        <v>259</v>
      </c>
      <c r="C404" s="280"/>
      <c r="D404" s="588" t="s">
        <v>522</v>
      </c>
      <c r="F404" s="588"/>
      <c r="O404" s="280"/>
      <c r="Y404" s="269"/>
      <c r="Z404" s="266"/>
      <c r="AA404" s="266"/>
      <c r="AB404" s="266"/>
      <c r="AC404" s="266"/>
      <c r="AD404" s="266"/>
      <c r="AE404" s="266"/>
      <c r="AF404" s="266"/>
      <c r="AG404" s="266"/>
      <c r="AH404" s="266"/>
      <c r="AI404" s="266"/>
      <c r="AJ404" s="266"/>
      <c r="AK404" s="266"/>
      <c r="AL404" s="266"/>
      <c r="AM404" s="281"/>
    </row>
    <row r="405" spans="1:40" ht="36" customHeight="1">
      <c r="B405" s="803" t="s">
        <v>212</v>
      </c>
      <c r="C405" s="805" t="s">
        <v>33</v>
      </c>
      <c r="D405" s="283" t="s">
        <v>423</v>
      </c>
      <c r="E405" s="807" t="s">
        <v>210</v>
      </c>
      <c r="F405" s="808"/>
      <c r="G405" s="808"/>
      <c r="H405" s="808"/>
      <c r="I405" s="808"/>
      <c r="J405" s="808"/>
      <c r="K405" s="808"/>
      <c r="L405" s="808"/>
      <c r="M405" s="809"/>
      <c r="N405" s="810" t="s">
        <v>214</v>
      </c>
      <c r="O405" s="283" t="s">
        <v>424</v>
      </c>
      <c r="P405" s="807" t="s">
        <v>213</v>
      </c>
      <c r="Q405" s="808"/>
      <c r="R405" s="808"/>
      <c r="S405" s="808"/>
      <c r="T405" s="808"/>
      <c r="U405" s="808"/>
      <c r="V405" s="808"/>
      <c r="W405" s="808"/>
      <c r="X405" s="809"/>
      <c r="Y405" s="800" t="s">
        <v>244</v>
      </c>
      <c r="Z405" s="801"/>
      <c r="AA405" s="801"/>
      <c r="AB405" s="801"/>
      <c r="AC405" s="801"/>
      <c r="AD405" s="801"/>
      <c r="AE405" s="801"/>
      <c r="AF405" s="801"/>
      <c r="AG405" s="801"/>
      <c r="AH405" s="801"/>
      <c r="AI405" s="801"/>
      <c r="AJ405" s="801"/>
      <c r="AK405" s="801"/>
      <c r="AL405" s="801"/>
      <c r="AM405" s="802"/>
    </row>
    <row r="406" spans="1:40" ht="45.75" customHeight="1">
      <c r="B406" s="804"/>
      <c r="C406" s="806"/>
      <c r="D406" s="284">
        <v>2014</v>
      </c>
      <c r="E406" s="284">
        <v>2015</v>
      </c>
      <c r="F406" s="284">
        <v>2016</v>
      </c>
      <c r="G406" s="284">
        <v>2017</v>
      </c>
      <c r="H406" s="284">
        <v>2018</v>
      </c>
      <c r="I406" s="284">
        <v>2019</v>
      </c>
      <c r="J406" s="284">
        <v>2020</v>
      </c>
      <c r="K406" s="284">
        <v>2021</v>
      </c>
      <c r="L406" s="284">
        <v>2022</v>
      </c>
      <c r="M406" s="284">
        <v>2023</v>
      </c>
      <c r="N406" s="811"/>
      <c r="O406" s="284">
        <v>2014</v>
      </c>
      <c r="P406" s="284">
        <v>2015</v>
      </c>
      <c r="Q406" s="284">
        <v>2016</v>
      </c>
      <c r="R406" s="284">
        <v>2017</v>
      </c>
      <c r="S406" s="284">
        <v>2018</v>
      </c>
      <c r="T406" s="284">
        <v>2019</v>
      </c>
      <c r="U406" s="284">
        <v>2020</v>
      </c>
      <c r="V406" s="284">
        <v>2021</v>
      </c>
      <c r="W406" s="284">
        <v>2022</v>
      </c>
      <c r="X406" s="284">
        <v>2023</v>
      </c>
      <c r="Y406" s="284" t="str">
        <f>'1.  LRAMVA Summary'!D50</f>
        <v>Residential</v>
      </c>
      <c r="Z406" s="284" t="str">
        <f>'1.  LRAMVA Summary'!E50</f>
        <v>General Service &lt; 50 kW</v>
      </c>
      <c r="AA406" s="284" t="str">
        <f>'1.  LRAMVA Summary'!F50</f>
        <v>General Service 50 to 2999 kW</v>
      </c>
      <c r="AB406" s="284" t="str">
        <f>'1.  LRAMVA Summary'!G50</f>
        <v>General Service 3000-4999 kW</v>
      </c>
      <c r="AC406" s="284" t="str">
        <f>'1.  LRAMVA Summary'!H50</f>
        <v>Unmetered Scattered Load</v>
      </c>
      <c r="AD406" s="284" t="str">
        <f>'1.  LRAMVA Summary'!I50</f>
        <v>Sentinel Lighting</v>
      </c>
      <c r="AE406" s="284" t="str">
        <f>'1.  LRAMVA Summary'!J50</f>
        <v xml:space="preserve">Street Lighting </v>
      </c>
      <c r="AF406" s="284" t="str">
        <f>'1.  LRAMVA Summary'!K50</f>
        <v/>
      </c>
      <c r="AG406" s="284" t="str">
        <f>'1.  LRAMVA Summary'!L50</f>
        <v/>
      </c>
      <c r="AH406" s="284" t="str">
        <f>'1.  LRAMVA Summary'!M50</f>
        <v/>
      </c>
      <c r="AI406" s="284" t="str">
        <f>'1.  LRAMVA Summary'!N50</f>
        <v/>
      </c>
      <c r="AJ406" s="284" t="str">
        <f>'1.  LRAMVA Summary'!O50</f>
        <v/>
      </c>
      <c r="AK406" s="284" t="str">
        <f>'1.  LRAMVA Summary'!P50</f>
        <v/>
      </c>
      <c r="AL406" s="284" t="str">
        <f>'1.  LRAMVA Summary'!Q50</f>
        <v/>
      </c>
      <c r="AM406" s="286" t="str">
        <f>'1.  LRAMVA Summary'!R50</f>
        <v>Total</v>
      </c>
    </row>
    <row r="407" spans="1:40" ht="15.75" customHeight="1">
      <c r="A407" s="508"/>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Summary'!D51</f>
        <v>kWh</v>
      </c>
      <c r="Z407" s="290" t="str">
        <f>'1.  LRAMVA Summary'!E51</f>
        <v>kWh</v>
      </c>
      <c r="AA407" s="290" t="str">
        <f>'1.  LRAMVA Summary'!F51</f>
        <v>kW</v>
      </c>
      <c r="AB407" s="290" t="str">
        <f>'1.  LRAMVA Summary'!G51</f>
        <v>kW</v>
      </c>
      <c r="AC407" s="290" t="str">
        <f>'1.  LRAMVA Summary'!H51</f>
        <v>kWh</v>
      </c>
      <c r="AD407" s="290" t="str">
        <f>'1.  LRAMVA Summary'!I51</f>
        <v>kW</v>
      </c>
      <c r="AE407" s="290" t="str">
        <f>'1.  LRAMVA Summary'!J51</f>
        <v>kW</v>
      </c>
      <c r="AF407" s="290">
        <f>'1.  LRAMVA Summary'!K51</f>
        <v>0</v>
      </c>
      <c r="AG407" s="290">
        <f>'1.  LRAMVA Summary'!L51</f>
        <v>0</v>
      </c>
      <c r="AH407" s="290">
        <f>'1.  LRAMVA Summary'!M51</f>
        <v>0</v>
      </c>
      <c r="AI407" s="290">
        <f>'1.  LRAMVA Summary'!N51</f>
        <v>0</v>
      </c>
      <c r="AJ407" s="290">
        <f>'1.  LRAMVA Summary'!O51</f>
        <v>0</v>
      </c>
      <c r="AK407" s="290">
        <f>'1.  LRAMVA Summary'!P51</f>
        <v>0</v>
      </c>
      <c r="AL407" s="290">
        <f>'1.  LRAMVA Summary'!Q51</f>
        <v>0</v>
      </c>
      <c r="AM407" s="291"/>
    </row>
    <row r="408" spans="1:40" ht="15" outlineLevel="1">
      <c r="A408" s="507">
        <v>1</v>
      </c>
      <c r="B408" s="293" t="s">
        <v>1</v>
      </c>
      <c r="C408" s="290" t="s">
        <v>25</v>
      </c>
      <c r="D408" s="294"/>
      <c r="E408" s="294"/>
      <c r="F408" s="294"/>
      <c r="G408" s="294"/>
      <c r="H408" s="294"/>
      <c r="I408" s="294"/>
      <c r="J408" s="294"/>
      <c r="K408" s="294"/>
      <c r="L408" s="294"/>
      <c r="M408" s="294"/>
      <c r="N408" s="290"/>
      <c r="O408" s="294"/>
      <c r="P408" s="294"/>
      <c r="Q408" s="294"/>
      <c r="R408" s="294"/>
      <c r="S408" s="294"/>
      <c r="T408" s="294"/>
      <c r="U408" s="294"/>
      <c r="V408" s="294"/>
      <c r="W408" s="294"/>
      <c r="X408" s="294"/>
      <c r="Y408" s="468">
        <v>1</v>
      </c>
      <c r="Z408" s="409"/>
      <c r="AA408" s="409"/>
      <c r="AB408" s="409"/>
      <c r="AC408" s="409"/>
      <c r="AD408" s="409"/>
      <c r="AE408" s="409"/>
      <c r="AF408" s="409"/>
      <c r="AG408" s="409"/>
      <c r="AH408" s="409"/>
      <c r="AI408" s="409"/>
      <c r="AJ408" s="409"/>
      <c r="AK408" s="409"/>
      <c r="AL408" s="409"/>
      <c r="AM408" s="295">
        <f>SUM(Y408:AL408)</f>
        <v>1</v>
      </c>
    </row>
    <row r="409" spans="1:40" ht="15" outlineLevel="1">
      <c r="B409" s="293" t="s">
        <v>260</v>
      </c>
      <c r="C409" s="290" t="s">
        <v>164</v>
      </c>
      <c r="D409" s="294"/>
      <c r="E409" s="294"/>
      <c r="F409" s="294"/>
      <c r="G409" s="294"/>
      <c r="H409" s="294"/>
      <c r="I409" s="294"/>
      <c r="J409" s="294"/>
      <c r="K409" s="294"/>
      <c r="L409" s="294"/>
      <c r="M409" s="294"/>
      <c r="N409" s="466"/>
      <c r="O409" s="294"/>
      <c r="P409" s="294"/>
      <c r="Q409" s="294"/>
      <c r="R409" s="294"/>
      <c r="S409" s="294"/>
      <c r="T409" s="294"/>
      <c r="U409" s="294"/>
      <c r="V409" s="294"/>
      <c r="W409" s="294"/>
      <c r="X409" s="294"/>
      <c r="Y409" s="410">
        <f>Y408</f>
        <v>1</v>
      </c>
      <c r="Z409" s="410">
        <f>Z408</f>
        <v>0</v>
      </c>
      <c r="AA409" s="410">
        <f t="shared" ref="AA409:AL409" si="118">AA408</f>
        <v>0</v>
      </c>
      <c r="AB409" s="410">
        <f t="shared" si="118"/>
        <v>0</v>
      </c>
      <c r="AC409" s="410">
        <f t="shared" si="118"/>
        <v>0</v>
      </c>
      <c r="AD409" s="410">
        <f t="shared" si="118"/>
        <v>0</v>
      </c>
      <c r="AE409" s="410">
        <f t="shared" si="118"/>
        <v>0</v>
      </c>
      <c r="AF409" s="410">
        <f t="shared" si="118"/>
        <v>0</v>
      </c>
      <c r="AG409" s="410">
        <f t="shared" si="118"/>
        <v>0</v>
      </c>
      <c r="AH409" s="410">
        <f t="shared" si="118"/>
        <v>0</v>
      </c>
      <c r="AI409" s="410">
        <f t="shared" si="118"/>
        <v>0</v>
      </c>
      <c r="AJ409" s="410">
        <f t="shared" si="118"/>
        <v>0</v>
      </c>
      <c r="AK409" s="410">
        <f t="shared" si="118"/>
        <v>0</v>
      </c>
      <c r="AL409" s="410">
        <f t="shared" si="118"/>
        <v>0</v>
      </c>
      <c r="AM409" s="296"/>
    </row>
    <row r="410" spans="1:40" ht="15.6" outlineLevel="1">
      <c r="A410" s="509"/>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7">
        <v>2</v>
      </c>
      <c r="B411" s="293" t="s">
        <v>2</v>
      </c>
      <c r="C411" s="290" t="s">
        <v>25</v>
      </c>
      <c r="D411" s="294"/>
      <c r="E411" s="294"/>
      <c r="F411" s="294"/>
      <c r="G411" s="294"/>
      <c r="H411" s="294"/>
      <c r="I411" s="294"/>
      <c r="J411" s="294"/>
      <c r="K411" s="294"/>
      <c r="L411" s="294"/>
      <c r="M411" s="294"/>
      <c r="N411" s="290"/>
      <c r="O411" s="294"/>
      <c r="P411" s="294"/>
      <c r="Q411" s="294"/>
      <c r="R411" s="294"/>
      <c r="S411" s="294"/>
      <c r="T411" s="294"/>
      <c r="U411" s="294"/>
      <c r="V411" s="294"/>
      <c r="W411" s="294"/>
      <c r="X411" s="294"/>
      <c r="Y411" s="468">
        <v>1</v>
      </c>
      <c r="Z411" s="409"/>
      <c r="AA411" s="409"/>
      <c r="AB411" s="409"/>
      <c r="AC411" s="409"/>
      <c r="AD411" s="409"/>
      <c r="AE411" s="409"/>
      <c r="AF411" s="409"/>
      <c r="AG411" s="409"/>
      <c r="AH411" s="409"/>
      <c r="AI411" s="409"/>
      <c r="AJ411" s="409"/>
      <c r="AK411" s="409"/>
      <c r="AL411" s="409"/>
      <c r="AM411" s="295">
        <f>SUM(Y411:AL411)</f>
        <v>1</v>
      </c>
    </row>
    <row r="412" spans="1:40" ht="15" outlineLevel="1">
      <c r="B412" s="293" t="s">
        <v>260</v>
      </c>
      <c r="C412" s="290" t="s">
        <v>164</v>
      </c>
      <c r="D412" s="294"/>
      <c r="E412" s="294"/>
      <c r="F412" s="294"/>
      <c r="G412" s="294"/>
      <c r="H412" s="294"/>
      <c r="I412" s="294"/>
      <c r="J412" s="294"/>
      <c r="K412" s="294"/>
      <c r="L412" s="294"/>
      <c r="M412" s="294"/>
      <c r="N412" s="466"/>
      <c r="O412" s="294"/>
      <c r="P412" s="294"/>
      <c r="Q412" s="294"/>
      <c r="R412" s="294"/>
      <c r="S412" s="294"/>
      <c r="T412" s="294"/>
      <c r="U412" s="294"/>
      <c r="V412" s="294"/>
      <c r="W412" s="294"/>
      <c r="X412" s="294"/>
      <c r="Y412" s="410">
        <f>Y411</f>
        <v>1</v>
      </c>
      <c r="Z412" s="410">
        <f>Z411</f>
        <v>0</v>
      </c>
      <c r="AA412" s="410">
        <f t="shared" ref="AA412:AL412" si="119">AA411</f>
        <v>0</v>
      </c>
      <c r="AB412" s="410">
        <f t="shared" si="119"/>
        <v>0</v>
      </c>
      <c r="AC412" s="410">
        <f t="shared" si="119"/>
        <v>0</v>
      </c>
      <c r="AD412" s="410">
        <f t="shared" si="119"/>
        <v>0</v>
      </c>
      <c r="AE412" s="410">
        <f t="shared" si="119"/>
        <v>0</v>
      </c>
      <c r="AF412" s="410">
        <f t="shared" si="119"/>
        <v>0</v>
      </c>
      <c r="AG412" s="410">
        <f t="shared" si="119"/>
        <v>0</v>
      </c>
      <c r="AH412" s="410">
        <f t="shared" si="119"/>
        <v>0</v>
      </c>
      <c r="AI412" s="410">
        <f t="shared" si="119"/>
        <v>0</v>
      </c>
      <c r="AJ412" s="410">
        <f t="shared" si="119"/>
        <v>0</v>
      </c>
      <c r="AK412" s="410">
        <f t="shared" si="119"/>
        <v>0</v>
      </c>
      <c r="AL412" s="410">
        <f t="shared" si="119"/>
        <v>0</v>
      </c>
      <c r="AM412" s="296"/>
    </row>
    <row r="413" spans="1:40" ht="15.6" outlineLevel="1">
      <c r="A413" s="509"/>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7">
        <v>3</v>
      </c>
      <c r="B414" s="293" t="s">
        <v>3</v>
      </c>
      <c r="C414" s="290" t="s">
        <v>25</v>
      </c>
      <c r="D414" s="294"/>
      <c r="E414" s="294"/>
      <c r="F414" s="294"/>
      <c r="G414" s="294"/>
      <c r="H414" s="294"/>
      <c r="I414" s="294"/>
      <c r="J414" s="294"/>
      <c r="K414" s="294"/>
      <c r="L414" s="294"/>
      <c r="M414" s="294"/>
      <c r="N414" s="290"/>
      <c r="O414" s="294"/>
      <c r="P414" s="294"/>
      <c r="Q414" s="294"/>
      <c r="R414" s="294"/>
      <c r="S414" s="294"/>
      <c r="T414" s="294"/>
      <c r="U414" s="294"/>
      <c r="V414" s="294"/>
      <c r="W414" s="294"/>
      <c r="X414" s="294"/>
      <c r="Y414" s="468">
        <v>1</v>
      </c>
      <c r="Z414" s="409"/>
      <c r="AA414" s="409"/>
      <c r="AB414" s="409"/>
      <c r="AC414" s="409"/>
      <c r="AD414" s="409"/>
      <c r="AE414" s="409"/>
      <c r="AF414" s="409"/>
      <c r="AG414" s="409"/>
      <c r="AH414" s="409"/>
      <c r="AI414" s="409"/>
      <c r="AJ414" s="409"/>
      <c r="AK414" s="409"/>
      <c r="AL414" s="409"/>
      <c r="AM414" s="295">
        <f>SUM(Y414:AL414)</f>
        <v>1</v>
      </c>
    </row>
    <row r="415" spans="1:40" ht="15" outlineLevel="1">
      <c r="B415" s="293" t="s">
        <v>260</v>
      </c>
      <c r="C415" s="290" t="s">
        <v>164</v>
      </c>
      <c r="D415" s="294"/>
      <c r="E415" s="294"/>
      <c r="F415" s="294"/>
      <c r="G415" s="294"/>
      <c r="H415" s="294"/>
      <c r="I415" s="294"/>
      <c r="J415" s="294"/>
      <c r="K415" s="294"/>
      <c r="L415" s="294"/>
      <c r="M415" s="294"/>
      <c r="N415" s="466"/>
      <c r="O415" s="294"/>
      <c r="P415" s="294"/>
      <c r="Q415" s="294"/>
      <c r="R415" s="294"/>
      <c r="S415" s="294"/>
      <c r="T415" s="294"/>
      <c r="U415" s="294"/>
      <c r="V415" s="294"/>
      <c r="W415" s="294"/>
      <c r="X415" s="294"/>
      <c r="Y415" s="410">
        <f>Y414</f>
        <v>1</v>
      </c>
      <c r="Z415" s="410">
        <f>Z414</f>
        <v>0</v>
      </c>
      <c r="AA415" s="410">
        <f t="shared" ref="AA415:AL415" si="120">AA414</f>
        <v>0</v>
      </c>
      <c r="AB415" s="410">
        <f t="shared" si="120"/>
        <v>0</v>
      </c>
      <c r="AC415" s="410">
        <f t="shared" si="120"/>
        <v>0</v>
      </c>
      <c r="AD415" s="410">
        <f t="shared" si="120"/>
        <v>0</v>
      </c>
      <c r="AE415" s="410">
        <f t="shared" si="120"/>
        <v>0</v>
      </c>
      <c r="AF415" s="410">
        <f t="shared" si="120"/>
        <v>0</v>
      </c>
      <c r="AG415" s="410">
        <f t="shared" si="120"/>
        <v>0</v>
      </c>
      <c r="AH415" s="410">
        <f t="shared" si="120"/>
        <v>0</v>
      </c>
      <c r="AI415" s="410">
        <f t="shared" si="120"/>
        <v>0</v>
      </c>
      <c r="AJ415" s="410">
        <f t="shared" si="120"/>
        <v>0</v>
      </c>
      <c r="AK415" s="410">
        <f t="shared" si="120"/>
        <v>0</v>
      </c>
      <c r="AL415" s="410">
        <f t="shared" si="120"/>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7">
        <v>4</v>
      </c>
      <c r="B417" s="293" t="s">
        <v>4</v>
      </c>
      <c r="C417" s="290" t="s">
        <v>25</v>
      </c>
      <c r="D417" s="294"/>
      <c r="E417" s="294"/>
      <c r="F417" s="294"/>
      <c r="G417" s="294"/>
      <c r="H417" s="294"/>
      <c r="I417" s="294"/>
      <c r="J417" s="294"/>
      <c r="K417" s="294"/>
      <c r="L417" s="294"/>
      <c r="M417" s="294"/>
      <c r="N417" s="290"/>
      <c r="O417" s="294"/>
      <c r="P417" s="294"/>
      <c r="Q417" s="294"/>
      <c r="R417" s="294"/>
      <c r="S417" s="294"/>
      <c r="T417" s="294"/>
      <c r="U417" s="294"/>
      <c r="V417" s="294"/>
      <c r="W417" s="294"/>
      <c r="X417" s="294"/>
      <c r="Y417" s="468">
        <v>1</v>
      </c>
      <c r="Z417" s="409"/>
      <c r="AA417" s="409"/>
      <c r="AB417" s="409"/>
      <c r="AC417" s="409"/>
      <c r="AD417" s="409"/>
      <c r="AE417" s="409"/>
      <c r="AF417" s="409"/>
      <c r="AG417" s="409"/>
      <c r="AH417" s="409"/>
      <c r="AI417" s="409"/>
      <c r="AJ417" s="409"/>
      <c r="AK417" s="409"/>
      <c r="AL417" s="409"/>
      <c r="AM417" s="295">
        <f>SUM(Y417:AL417)</f>
        <v>1</v>
      </c>
    </row>
    <row r="418" spans="1:39" ht="15" outlineLevel="1">
      <c r="B418" s="293" t="s">
        <v>260</v>
      </c>
      <c r="C418" s="290" t="s">
        <v>164</v>
      </c>
      <c r="D418" s="294"/>
      <c r="E418" s="294"/>
      <c r="F418" s="294"/>
      <c r="G418" s="294"/>
      <c r="H418" s="294"/>
      <c r="I418" s="294"/>
      <c r="J418" s="294"/>
      <c r="K418" s="294"/>
      <c r="L418" s="294"/>
      <c r="M418" s="294"/>
      <c r="N418" s="466"/>
      <c r="O418" s="294"/>
      <c r="P418" s="294"/>
      <c r="Q418" s="294"/>
      <c r="R418" s="294"/>
      <c r="S418" s="294"/>
      <c r="T418" s="294"/>
      <c r="U418" s="294"/>
      <c r="V418" s="294"/>
      <c r="W418" s="294"/>
      <c r="X418" s="294"/>
      <c r="Y418" s="410">
        <f>Y417</f>
        <v>1</v>
      </c>
      <c r="Z418" s="410">
        <f>Z417</f>
        <v>0</v>
      </c>
      <c r="AA418" s="410">
        <f t="shared" ref="AA418:AL418" si="121">AA417</f>
        <v>0</v>
      </c>
      <c r="AB418" s="410">
        <f t="shared" si="121"/>
        <v>0</v>
      </c>
      <c r="AC418" s="410">
        <f t="shared" si="121"/>
        <v>0</v>
      </c>
      <c r="AD418" s="410">
        <f t="shared" si="121"/>
        <v>0</v>
      </c>
      <c r="AE418" s="410">
        <f t="shared" si="121"/>
        <v>0</v>
      </c>
      <c r="AF418" s="410">
        <f t="shared" si="121"/>
        <v>0</v>
      </c>
      <c r="AG418" s="410">
        <f t="shared" si="121"/>
        <v>0</v>
      </c>
      <c r="AH418" s="410">
        <f t="shared" si="121"/>
        <v>0</v>
      </c>
      <c r="AI418" s="410">
        <f t="shared" si="121"/>
        <v>0</v>
      </c>
      <c r="AJ418" s="410">
        <f t="shared" si="121"/>
        <v>0</v>
      </c>
      <c r="AK418" s="410">
        <f t="shared" si="121"/>
        <v>0</v>
      </c>
      <c r="AL418" s="410">
        <f t="shared" si="121"/>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7">
        <v>5</v>
      </c>
      <c r="B420" s="293" t="s">
        <v>5</v>
      </c>
      <c r="C420" s="290" t="s">
        <v>25</v>
      </c>
      <c r="D420" s="294"/>
      <c r="E420" s="294"/>
      <c r="F420" s="294"/>
      <c r="G420" s="294"/>
      <c r="H420" s="294"/>
      <c r="I420" s="294"/>
      <c r="J420" s="294"/>
      <c r="K420" s="294"/>
      <c r="L420" s="294"/>
      <c r="M420" s="294"/>
      <c r="N420" s="290"/>
      <c r="O420" s="294"/>
      <c r="P420" s="294"/>
      <c r="Q420" s="294"/>
      <c r="R420" s="294"/>
      <c r="S420" s="294"/>
      <c r="T420" s="294"/>
      <c r="U420" s="294"/>
      <c r="V420" s="294"/>
      <c r="W420" s="294"/>
      <c r="X420" s="294"/>
      <c r="Y420" s="468">
        <v>1</v>
      </c>
      <c r="Z420" s="409"/>
      <c r="AA420" s="409"/>
      <c r="AB420" s="409"/>
      <c r="AC420" s="409"/>
      <c r="AD420" s="409"/>
      <c r="AE420" s="409"/>
      <c r="AF420" s="409"/>
      <c r="AG420" s="409"/>
      <c r="AH420" s="409"/>
      <c r="AI420" s="409"/>
      <c r="AJ420" s="409"/>
      <c r="AK420" s="409"/>
      <c r="AL420" s="409"/>
      <c r="AM420" s="295">
        <f>SUM(Y420:AL420)</f>
        <v>1</v>
      </c>
    </row>
    <row r="421" spans="1:39" ht="15" outlineLevel="1">
      <c r="B421" s="293" t="s">
        <v>260</v>
      </c>
      <c r="C421" s="290" t="s">
        <v>164</v>
      </c>
      <c r="D421" s="294"/>
      <c r="E421" s="294"/>
      <c r="F421" s="294"/>
      <c r="G421" s="294"/>
      <c r="H421" s="294"/>
      <c r="I421" s="294"/>
      <c r="J421" s="294"/>
      <c r="K421" s="294"/>
      <c r="L421" s="294"/>
      <c r="M421" s="294"/>
      <c r="N421" s="466"/>
      <c r="O421" s="294"/>
      <c r="P421" s="294"/>
      <c r="Q421" s="294"/>
      <c r="R421" s="294"/>
      <c r="S421" s="294"/>
      <c r="T421" s="294"/>
      <c r="U421" s="294"/>
      <c r="V421" s="294"/>
      <c r="W421" s="294"/>
      <c r="X421" s="294"/>
      <c r="Y421" s="410">
        <f>Y420</f>
        <v>1</v>
      </c>
      <c r="Z421" s="410">
        <f>Z420</f>
        <v>0</v>
      </c>
      <c r="AA421" s="410">
        <f t="shared" ref="AA421:AL421" si="122">AA420</f>
        <v>0</v>
      </c>
      <c r="AB421" s="410">
        <f t="shared" si="122"/>
        <v>0</v>
      </c>
      <c r="AC421" s="410">
        <f t="shared" si="122"/>
        <v>0</v>
      </c>
      <c r="AD421" s="410">
        <f t="shared" si="122"/>
        <v>0</v>
      </c>
      <c r="AE421" s="410">
        <f t="shared" si="122"/>
        <v>0</v>
      </c>
      <c r="AF421" s="410">
        <f t="shared" si="122"/>
        <v>0</v>
      </c>
      <c r="AG421" s="410">
        <f t="shared" si="122"/>
        <v>0</v>
      </c>
      <c r="AH421" s="410">
        <f t="shared" si="122"/>
        <v>0</v>
      </c>
      <c r="AI421" s="410">
        <f t="shared" si="122"/>
        <v>0</v>
      </c>
      <c r="AJ421" s="410">
        <f t="shared" si="122"/>
        <v>0</v>
      </c>
      <c r="AK421" s="410">
        <f t="shared" si="122"/>
        <v>0</v>
      </c>
      <c r="AL421" s="410">
        <f t="shared" si="122"/>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7">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260</v>
      </c>
      <c r="C424" s="290" t="s">
        <v>164</v>
      </c>
      <c r="D424" s="294"/>
      <c r="E424" s="294"/>
      <c r="F424" s="294"/>
      <c r="G424" s="294"/>
      <c r="H424" s="294"/>
      <c r="I424" s="294"/>
      <c r="J424" s="294"/>
      <c r="K424" s="294"/>
      <c r="L424" s="294"/>
      <c r="M424" s="294"/>
      <c r="N424" s="466"/>
      <c r="O424" s="294"/>
      <c r="P424" s="294"/>
      <c r="Q424" s="294"/>
      <c r="R424" s="294"/>
      <c r="S424" s="294"/>
      <c r="T424" s="294"/>
      <c r="U424" s="294"/>
      <c r="V424" s="294"/>
      <c r="W424" s="294"/>
      <c r="X424" s="294"/>
      <c r="Y424" s="410">
        <f>Y423</f>
        <v>0</v>
      </c>
      <c r="Z424" s="410">
        <f>Z423</f>
        <v>0</v>
      </c>
      <c r="AA424" s="410">
        <f t="shared" ref="AA424:AL424" si="123">AA423</f>
        <v>0</v>
      </c>
      <c r="AB424" s="410">
        <f t="shared" si="123"/>
        <v>0</v>
      </c>
      <c r="AC424" s="410">
        <f t="shared" si="123"/>
        <v>0</v>
      </c>
      <c r="AD424" s="410">
        <f t="shared" si="123"/>
        <v>0</v>
      </c>
      <c r="AE424" s="410">
        <f t="shared" si="123"/>
        <v>0</v>
      </c>
      <c r="AF424" s="410">
        <f t="shared" si="123"/>
        <v>0</v>
      </c>
      <c r="AG424" s="410">
        <f t="shared" si="123"/>
        <v>0</v>
      </c>
      <c r="AH424" s="410">
        <f t="shared" si="123"/>
        <v>0</v>
      </c>
      <c r="AI424" s="410">
        <f t="shared" si="123"/>
        <v>0</v>
      </c>
      <c r="AJ424" s="410">
        <f t="shared" si="123"/>
        <v>0</v>
      </c>
      <c r="AK424" s="410">
        <f t="shared" si="123"/>
        <v>0</v>
      </c>
      <c r="AL424" s="410">
        <f t="shared" si="123"/>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7">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68">
        <v>1</v>
      </c>
      <c r="Z426" s="409"/>
      <c r="AA426" s="409"/>
      <c r="AB426" s="409"/>
      <c r="AC426" s="409"/>
      <c r="AD426" s="409"/>
      <c r="AE426" s="409"/>
      <c r="AF426" s="409"/>
      <c r="AG426" s="409"/>
      <c r="AH426" s="409"/>
      <c r="AI426" s="409"/>
      <c r="AJ426" s="409"/>
      <c r="AK426" s="409"/>
      <c r="AL426" s="409"/>
      <c r="AM426" s="295">
        <f>SUM(Y426:AL426)</f>
        <v>1</v>
      </c>
    </row>
    <row r="427" spans="1:39" ht="15" outlineLevel="1">
      <c r="B427" s="293" t="s">
        <v>260</v>
      </c>
      <c r="C427" s="290" t="s">
        <v>164</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1</v>
      </c>
      <c r="Z427" s="410">
        <f>Z426</f>
        <v>0</v>
      </c>
      <c r="AA427" s="410">
        <f t="shared" ref="AA427:AL427" si="124">AA426</f>
        <v>0</v>
      </c>
      <c r="AB427" s="410">
        <f t="shared" si="124"/>
        <v>0</v>
      </c>
      <c r="AC427" s="410">
        <f t="shared" si="124"/>
        <v>0</v>
      </c>
      <c r="AD427" s="410">
        <f t="shared" si="124"/>
        <v>0</v>
      </c>
      <c r="AE427" s="410">
        <f t="shared" si="124"/>
        <v>0</v>
      </c>
      <c r="AF427" s="410">
        <f t="shared" si="124"/>
        <v>0</v>
      </c>
      <c r="AG427" s="410">
        <f t="shared" si="124"/>
        <v>0</v>
      </c>
      <c r="AH427" s="410">
        <f t="shared" si="124"/>
        <v>0</v>
      </c>
      <c r="AI427" s="410">
        <f t="shared" si="124"/>
        <v>0</v>
      </c>
      <c r="AJ427" s="410">
        <f t="shared" si="124"/>
        <v>0</v>
      </c>
      <c r="AK427" s="410">
        <f t="shared" si="124"/>
        <v>0</v>
      </c>
      <c r="AL427" s="410">
        <f t="shared" si="124"/>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7">
        <v>8</v>
      </c>
      <c r="B429" s="293" t="s">
        <v>486</v>
      </c>
      <c r="C429" s="290" t="s">
        <v>25</v>
      </c>
      <c r="D429" s="294"/>
      <c r="E429" s="294"/>
      <c r="F429" s="294"/>
      <c r="G429" s="294"/>
      <c r="H429" s="294"/>
      <c r="I429" s="294"/>
      <c r="J429" s="294"/>
      <c r="K429" s="294"/>
      <c r="L429" s="294"/>
      <c r="M429" s="294"/>
      <c r="N429" s="290"/>
      <c r="O429" s="294"/>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7"/>
      <c r="B430" s="293" t="s">
        <v>260</v>
      </c>
      <c r="C430" s="290" t="s">
        <v>164</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25">AA429</f>
        <v>0</v>
      </c>
      <c r="AB430" s="410">
        <f t="shared" si="125"/>
        <v>0</v>
      </c>
      <c r="AC430" s="410">
        <f t="shared" si="125"/>
        <v>0</v>
      </c>
      <c r="AD430" s="410">
        <f t="shared" si="125"/>
        <v>0</v>
      </c>
      <c r="AE430" s="410">
        <f t="shared" si="125"/>
        <v>0</v>
      </c>
      <c r="AF430" s="410">
        <f t="shared" si="125"/>
        <v>0</v>
      </c>
      <c r="AG430" s="410">
        <f t="shared" si="125"/>
        <v>0</v>
      </c>
      <c r="AH430" s="410">
        <f t="shared" si="125"/>
        <v>0</v>
      </c>
      <c r="AI430" s="410">
        <f t="shared" si="125"/>
        <v>0</v>
      </c>
      <c r="AJ430" s="410">
        <f t="shared" si="125"/>
        <v>0</v>
      </c>
      <c r="AK430" s="410">
        <f t="shared" si="125"/>
        <v>0</v>
      </c>
      <c r="AL430" s="410">
        <f t="shared" si="125"/>
        <v>0</v>
      </c>
      <c r="AM430" s="296"/>
    </row>
    <row r="431" spans="1:39" s="282" customFormat="1" ht="15" outlineLevel="1">
      <c r="A431" s="507"/>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7">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260</v>
      </c>
      <c r="C433" s="290" t="s">
        <v>164</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26">AA432</f>
        <v>0</v>
      </c>
      <c r="AB433" s="410">
        <f t="shared" si="126"/>
        <v>0</v>
      </c>
      <c r="AC433" s="410">
        <f t="shared" si="126"/>
        <v>0</v>
      </c>
      <c r="AD433" s="410">
        <f t="shared" si="126"/>
        <v>0</v>
      </c>
      <c r="AE433" s="410">
        <f t="shared" si="126"/>
        <v>0</v>
      </c>
      <c r="AF433" s="410">
        <f t="shared" si="126"/>
        <v>0</v>
      </c>
      <c r="AG433" s="410">
        <f t="shared" si="126"/>
        <v>0</v>
      </c>
      <c r="AH433" s="410">
        <f t="shared" si="126"/>
        <v>0</v>
      </c>
      <c r="AI433" s="410">
        <f t="shared" si="126"/>
        <v>0</v>
      </c>
      <c r="AJ433" s="410">
        <f t="shared" si="126"/>
        <v>0</v>
      </c>
      <c r="AK433" s="410">
        <f t="shared" si="126"/>
        <v>0</v>
      </c>
      <c r="AL433" s="410">
        <f t="shared" si="126"/>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6" outlineLevel="1">
      <c r="A435" s="508"/>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7">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14"/>
      <c r="Z436" s="467">
        <v>0.99</v>
      </c>
      <c r="AA436" s="467">
        <v>0.01</v>
      </c>
      <c r="AB436" s="467"/>
      <c r="AC436" s="414"/>
      <c r="AD436" s="414"/>
      <c r="AE436" s="414"/>
      <c r="AF436" s="414"/>
      <c r="AG436" s="414"/>
      <c r="AH436" s="414"/>
      <c r="AI436" s="414"/>
      <c r="AJ436" s="414"/>
      <c r="AK436" s="414"/>
      <c r="AL436" s="414"/>
      <c r="AM436" s="295">
        <f>SUM(Y436:AL436)</f>
        <v>1</v>
      </c>
    </row>
    <row r="437" spans="1:39" ht="15" outlineLevel="1">
      <c r="B437" s="293" t="s">
        <v>260</v>
      </c>
      <c r="C437" s="290" t="s">
        <v>164</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0.99</v>
      </c>
      <c r="AA437" s="410">
        <f t="shared" ref="AA437:AL437" si="127">AA436</f>
        <v>0.01</v>
      </c>
      <c r="AB437" s="410">
        <f t="shared" si="127"/>
        <v>0</v>
      </c>
      <c r="AC437" s="410">
        <f t="shared" si="127"/>
        <v>0</v>
      </c>
      <c r="AD437" s="410">
        <f t="shared" si="127"/>
        <v>0</v>
      </c>
      <c r="AE437" s="410">
        <f t="shared" si="127"/>
        <v>0</v>
      </c>
      <c r="AF437" s="410">
        <f t="shared" si="127"/>
        <v>0</v>
      </c>
      <c r="AG437" s="410">
        <f t="shared" si="127"/>
        <v>0</v>
      </c>
      <c r="AH437" s="410">
        <f t="shared" si="127"/>
        <v>0</v>
      </c>
      <c r="AI437" s="410">
        <f t="shared" si="127"/>
        <v>0</v>
      </c>
      <c r="AJ437" s="410">
        <f t="shared" si="127"/>
        <v>0</v>
      </c>
      <c r="AK437" s="410">
        <f t="shared" si="127"/>
        <v>0</v>
      </c>
      <c r="AL437" s="410">
        <f t="shared" si="127"/>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7">
        <v>11</v>
      </c>
      <c r="B439" s="313" t="s">
        <v>21</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14"/>
      <c r="Z439" s="467">
        <v>1</v>
      </c>
      <c r="AA439" s="414"/>
      <c r="AB439" s="414"/>
      <c r="AC439" s="414"/>
      <c r="AD439" s="414"/>
      <c r="AE439" s="414"/>
      <c r="AF439" s="414"/>
      <c r="AG439" s="414"/>
      <c r="AH439" s="414"/>
      <c r="AI439" s="414"/>
      <c r="AJ439" s="414"/>
      <c r="AK439" s="414"/>
      <c r="AL439" s="414"/>
      <c r="AM439" s="295">
        <f>SUM(Y439:AL439)</f>
        <v>1</v>
      </c>
    </row>
    <row r="440" spans="1:39" ht="15" outlineLevel="1">
      <c r="B440" s="293" t="s">
        <v>260</v>
      </c>
      <c r="C440" s="290" t="s">
        <v>164</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1</v>
      </c>
      <c r="AA440" s="410">
        <f t="shared" ref="AA440:AL440" si="128">AA439</f>
        <v>0</v>
      </c>
      <c r="AB440" s="410">
        <f t="shared" si="128"/>
        <v>0</v>
      </c>
      <c r="AC440" s="410">
        <f t="shared" si="128"/>
        <v>0</v>
      </c>
      <c r="AD440" s="410">
        <f t="shared" si="128"/>
        <v>0</v>
      </c>
      <c r="AE440" s="410">
        <f t="shared" si="128"/>
        <v>0</v>
      </c>
      <c r="AF440" s="410">
        <f t="shared" si="128"/>
        <v>0</v>
      </c>
      <c r="AG440" s="410">
        <f t="shared" si="128"/>
        <v>0</v>
      </c>
      <c r="AH440" s="410">
        <f t="shared" si="128"/>
        <v>0</v>
      </c>
      <c r="AI440" s="410">
        <f t="shared" si="128"/>
        <v>0</v>
      </c>
      <c r="AJ440" s="410">
        <f t="shared" si="128"/>
        <v>0</v>
      </c>
      <c r="AK440" s="410">
        <f t="shared" si="128"/>
        <v>0</v>
      </c>
      <c r="AL440" s="410">
        <f t="shared" si="128"/>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7">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7"/>
      <c r="AB442" s="414"/>
      <c r="AC442" s="414"/>
      <c r="AD442" s="414"/>
      <c r="AE442" s="414"/>
      <c r="AF442" s="414"/>
      <c r="AG442" s="414"/>
      <c r="AH442" s="414"/>
      <c r="AI442" s="414"/>
      <c r="AJ442" s="414"/>
      <c r="AK442" s="414"/>
      <c r="AL442" s="414"/>
      <c r="AM442" s="295">
        <f>SUM(Y442:AL442)</f>
        <v>0</v>
      </c>
    </row>
    <row r="443" spans="1:39" ht="15" outlineLevel="1">
      <c r="B443" s="293" t="s">
        <v>260</v>
      </c>
      <c r="C443" s="290" t="s">
        <v>164</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29">AB442</f>
        <v>0</v>
      </c>
      <c r="AC443" s="410">
        <f t="shared" si="129"/>
        <v>0</v>
      </c>
      <c r="AD443" s="410">
        <f t="shared" si="129"/>
        <v>0</v>
      </c>
      <c r="AE443" s="410">
        <f t="shared" si="129"/>
        <v>0</v>
      </c>
      <c r="AF443" s="410">
        <f t="shared" si="129"/>
        <v>0</v>
      </c>
      <c r="AG443" s="410">
        <f t="shared" si="129"/>
        <v>0</v>
      </c>
      <c r="AH443" s="410">
        <f t="shared" si="129"/>
        <v>0</v>
      </c>
      <c r="AI443" s="410">
        <f t="shared" si="129"/>
        <v>0</v>
      </c>
      <c r="AJ443" s="410">
        <f t="shared" si="129"/>
        <v>0</v>
      </c>
      <c r="AK443" s="410">
        <f t="shared" si="129"/>
        <v>0</v>
      </c>
      <c r="AL443" s="410">
        <f t="shared" si="129"/>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7">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260</v>
      </c>
      <c r="C446" s="290" t="s">
        <v>164</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0">AB445</f>
        <v>0</v>
      </c>
      <c r="AC446" s="410">
        <f t="shared" si="130"/>
        <v>0</v>
      </c>
      <c r="AD446" s="410">
        <f t="shared" si="130"/>
        <v>0</v>
      </c>
      <c r="AE446" s="410">
        <f t="shared" si="130"/>
        <v>0</v>
      </c>
      <c r="AF446" s="410">
        <f t="shared" si="130"/>
        <v>0</v>
      </c>
      <c r="AG446" s="410">
        <f t="shared" si="130"/>
        <v>0</v>
      </c>
      <c r="AH446" s="410">
        <f t="shared" si="130"/>
        <v>0</v>
      </c>
      <c r="AI446" s="410">
        <f t="shared" si="130"/>
        <v>0</v>
      </c>
      <c r="AJ446" s="410">
        <f t="shared" si="130"/>
        <v>0</v>
      </c>
      <c r="AK446" s="410">
        <f t="shared" si="130"/>
        <v>0</v>
      </c>
      <c r="AL446" s="410">
        <f t="shared" si="130"/>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7">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7">
        <v>1</v>
      </c>
      <c r="AB448" s="414"/>
      <c r="AC448" s="414"/>
      <c r="AD448" s="414"/>
      <c r="AE448" s="414"/>
      <c r="AF448" s="414"/>
      <c r="AG448" s="414"/>
      <c r="AH448" s="414"/>
      <c r="AI448" s="414"/>
      <c r="AJ448" s="414"/>
      <c r="AK448" s="414"/>
      <c r="AL448" s="414"/>
      <c r="AM448" s="295">
        <f>SUM(Y448:AL448)</f>
        <v>1</v>
      </c>
    </row>
    <row r="449" spans="1:39" ht="15" outlineLevel="1">
      <c r="B449" s="293" t="s">
        <v>260</v>
      </c>
      <c r="C449" s="290" t="s">
        <v>164</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1">AA448</f>
        <v>1</v>
      </c>
      <c r="AB449" s="410">
        <f t="shared" si="131"/>
        <v>0</v>
      </c>
      <c r="AC449" s="410">
        <f t="shared" si="131"/>
        <v>0</v>
      </c>
      <c r="AD449" s="410">
        <f t="shared" si="131"/>
        <v>0</v>
      </c>
      <c r="AE449" s="410">
        <f t="shared" si="131"/>
        <v>0</v>
      </c>
      <c r="AF449" s="410">
        <f t="shared" si="131"/>
        <v>0</v>
      </c>
      <c r="AG449" s="410">
        <f t="shared" si="131"/>
        <v>0</v>
      </c>
      <c r="AH449" s="410">
        <f t="shared" si="131"/>
        <v>0</v>
      </c>
      <c r="AI449" s="410">
        <f t="shared" si="131"/>
        <v>0</v>
      </c>
      <c r="AJ449" s="410">
        <f t="shared" si="131"/>
        <v>0</v>
      </c>
      <c r="AK449" s="410">
        <f t="shared" si="131"/>
        <v>0</v>
      </c>
      <c r="AL449" s="410">
        <f t="shared" si="131"/>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7">
        <v>15</v>
      </c>
      <c r="B451" s="313" t="s">
        <v>487</v>
      </c>
      <c r="C451" s="290" t="s">
        <v>25</v>
      </c>
      <c r="D451" s="294"/>
      <c r="E451" s="294"/>
      <c r="F451" s="294"/>
      <c r="G451" s="294"/>
      <c r="H451" s="294"/>
      <c r="I451" s="294"/>
      <c r="J451" s="294"/>
      <c r="K451" s="294"/>
      <c r="L451" s="294"/>
      <c r="M451" s="294"/>
      <c r="N451" s="290"/>
      <c r="O451" s="294"/>
      <c r="P451" s="294"/>
      <c r="Q451" s="294"/>
      <c r="R451" s="294"/>
      <c r="S451" s="294"/>
      <c r="T451" s="294"/>
      <c r="U451" s="294"/>
      <c r="V451" s="294"/>
      <c r="W451" s="294"/>
      <c r="X451" s="294"/>
      <c r="Y451" s="414"/>
      <c r="Z451" s="414"/>
      <c r="AA451" s="414"/>
      <c r="AB451" s="414"/>
      <c r="AC451" s="414"/>
      <c r="AD451" s="414"/>
      <c r="AE451" s="414"/>
      <c r="AF451" s="414"/>
      <c r="AG451" s="414"/>
      <c r="AH451" s="414"/>
      <c r="AI451" s="414"/>
      <c r="AJ451" s="414"/>
      <c r="AK451" s="414"/>
      <c r="AL451" s="414"/>
      <c r="AM451" s="295">
        <f>SUM(Y451:AL451)</f>
        <v>0</v>
      </c>
    </row>
    <row r="452" spans="1:39" s="282" customFormat="1" ht="15" outlineLevel="1">
      <c r="A452" s="507"/>
      <c r="B452" s="313" t="s">
        <v>260</v>
      </c>
      <c r="C452" s="290" t="s">
        <v>164</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0</v>
      </c>
      <c r="AA452" s="410">
        <f t="shared" ref="AA452:AL452" si="132">AA451</f>
        <v>0</v>
      </c>
      <c r="AB452" s="410">
        <f t="shared" si="132"/>
        <v>0</v>
      </c>
      <c r="AC452" s="410">
        <f t="shared" si="132"/>
        <v>0</v>
      </c>
      <c r="AD452" s="410">
        <f t="shared" si="132"/>
        <v>0</v>
      </c>
      <c r="AE452" s="410">
        <f t="shared" si="132"/>
        <v>0</v>
      </c>
      <c r="AF452" s="410">
        <f t="shared" si="132"/>
        <v>0</v>
      </c>
      <c r="AG452" s="410">
        <f t="shared" si="132"/>
        <v>0</v>
      </c>
      <c r="AH452" s="410">
        <f t="shared" si="132"/>
        <v>0</v>
      </c>
      <c r="AI452" s="410">
        <f t="shared" si="132"/>
        <v>0</v>
      </c>
      <c r="AJ452" s="410">
        <f t="shared" si="132"/>
        <v>0</v>
      </c>
      <c r="AK452" s="410">
        <f t="shared" si="132"/>
        <v>0</v>
      </c>
      <c r="AL452" s="410">
        <f t="shared" si="132"/>
        <v>0</v>
      </c>
      <c r="AM452" s="310"/>
    </row>
    <row r="453" spans="1:39" s="282" customFormat="1" ht="15" outlineLevel="1">
      <c r="A453" s="507"/>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7">
        <v>16</v>
      </c>
      <c r="B454" s="313" t="s">
        <v>488</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7"/>
      <c r="B455" s="313" t="s">
        <v>260</v>
      </c>
      <c r="C455" s="290" t="s">
        <v>164</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3">AA454</f>
        <v>0</v>
      </c>
      <c r="AB455" s="410">
        <f t="shared" si="133"/>
        <v>0</v>
      </c>
      <c r="AC455" s="410">
        <f t="shared" si="133"/>
        <v>0</v>
      </c>
      <c r="AD455" s="410">
        <f t="shared" si="133"/>
        <v>0</v>
      </c>
      <c r="AE455" s="410">
        <f t="shared" si="133"/>
        <v>0</v>
      </c>
      <c r="AF455" s="410">
        <f t="shared" si="133"/>
        <v>0</v>
      </c>
      <c r="AG455" s="410">
        <f t="shared" si="133"/>
        <v>0</v>
      </c>
      <c r="AH455" s="410">
        <f t="shared" si="133"/>
        <v>0</v>
      </c>
      <c r="AI455" s="410">
        <f t="shared" si="133"/>
        <v>0</v>
      </c>
      <c r="AJ455" s="410">
        <f t="shared" si="133"/>
        <v>0</v>
      </c>
      <c r="AK455" s="410">
        <f t="shared" si="133"/>
        <v>0</v>
      </c>
      <c r="AL455" s="410">
        <f t="shared" si="133"/>
        <v>0</v>
      </c>
      <c r="AM455" s="310"/>
    </row>
    <row r="456" spans="1:39" s="282" customFormat="1" ht="15" outlineLevel="1">
      <c r="A456" s="507"/>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7">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v>1</v>
      </c>
      <c r="AA457" s="414"/>
      <c r="AB457" s="414"/>
      <c r="AC457" s="414"/>
      <c r="AD457" s="414"/>
      <c r="AE457" s="414"/>
      <c r="AF457" s="414"/>
      <c r="AG457" s="414"/>
      <c r="AH457" s="414"/>
      <c r="AI457" s="414"/>
      <c r="AJ457" s="414"/>
      <c r="AK457" s="414"/>
      <c r="AL457" s="414"/>
      <c r="AM457" s="295">
        <f>SUM(Y457:AL457)</f>
        <v>1</v>
      </c>
    </row>
    <row r="458" spans="1:39" ht="15" outlineLevel="1">
      <c r="B458" s="293" t="s">
        <v>260</v>
      </c>
      <c r="C458" s="290" t="s">
        <v>164</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1</v>
      </c>
      <c r="AA458" s="410">
        <f t="shared" ref="AA458:AL458" si="134">AA457</f>
        <v>0</v>
      </c>
      <c r="AB458" s="410">
        <f t="shared" si="134"/>
        <v>0</v>
      </c>
      <c r="AC458" s="410">
        <f t="shared" si="134"/>
        <v>0</v>
      </c>
      <c r="AD458" s="410">
        <f t="shared" si="134"/>
        <v>0</v>
      </c>
      <c r="AE458" s="410">
        <f t="shared" si="134"/>
        <v>0</v>
      </c>
      <c r="AF458" s="410">
        <f t="shared" si="134"/>
        <v>0</v>
      </c>
      <c r="AG458" s="410">
        <f t="shared" si="134"/>
        <v>0</v>
      </c>
      <c r="AH458" s="410">
        <f t="shared" si="134"/>
        <v>0</v>
      </c>
      <c r="AI458" s="410">
        <f t="shared" si="134"/>
        <v>0</v>
      </c>
      <c r="AJ458" s="410">
        <f t="shared" si="134"/>
        <v>0</v>
      </c>
      <c r="AK458" s="410">
        <f t="shared" si="134"/>
        <v>0</v>
      </c>
      <c r="AL458" s="410">
        <f t="shared" si="134"/>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6" outlineLevel="1">
      <c r="A460" s="508"/>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7">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260</v>
      </c>
      <c r="C462" s="290" t="s">
        <v>164</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35">AA461</f>
        <v>0</v>
      </c>
      <c r="AB462" s="410">
        <f t="shared" si="135"/>
        <v>0</v>
      </c>
      <c r="AC462" s="410">
        <f t="shared" si="135"/>
        <v>0</v>
      </c>
      <c r="AD462" s="410">
        <f t="shared" si="135"/>
        <v>0</v>
      </c>
      <c r="AE462" s="410">
        <f t="shared" si="135"/>
        <v>0</v>
      </c>
      <c r="AF462" s="410">
        <f t="shared" si="135"/>
        <v>0</v>
      </c>
      <c r="AG462" s="410">
        <f t="shared" si="135"/>
        <v>0</v>
      </c>
      <c r="AH462" s="410">
        <f t="shared" si="135"/>
        <v>0</v>
      </c>
      <c r="AI462" s="410">
        <f t="shared" si="135"/>
        <v>0</v>
      </c>
      <c r="AJ462" s="410">
        <f t="shared" si="135"/>
        <v>0</v>
      </c>
      <c r="AK462" s="410">
        <f t="shared" si="135"/>
        <v>0</v>
      </c>
      <c r="AL462" s="410">
        <f t="shared" si="135"/>
        <v>0</v>
      </c>
      <c r="AM462" s="296"/>
    </row>
    <row r="463" spans="1:39" ht="15" outlineLevel="1">
      <c r="A463" s="510"/>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7">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260</v>
      </c>
      <c r="C465" s="290" t="s">
        <v>164</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36">AA464</f>
        <v>0</v>
      </c>
      <c r="AB465" s="410">
        <f t="shared" si="136"/>
        <v>0</v>
      </c>
      <c r="AC465" s="410">
        <f t="shared" si="136"/>
        <v>0</v>
      </c>
      <c r="AD465" s="410">
        <f t="shared" si="136"/>
        <v>0</v>
      </c>
      <c r="AE465" s="410">
        <f t="shared" si="136"/>
        <v>0</v>
      </c>
      <c r="AF465" s="410">
        <f t="shared" si="136"/>
        <v>0</v>
      </c>
      <c r="AG465" s="410">
        <f t="shared" si="136"/>
        <v>0</v>
      </c>
      <c r="AH465" s="410">
        <f t="shared" si="136"/>
        <v>0</v>
      </c>
      <c r="AI465" s="410">
        <f t="shared" si="136"/>
        <v>0</v>
      </c>
      <c r="AJ465" s="410">
        <f t="shared" si="136"/>
        <v>0</v>
      </c>
      <c r="AK465" s="410">
        <f t="shared" si="136"/>
        <v>0</v>
      </c>
      <c r="AL465" s="410">
        <f t="shared" si="136"/>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7">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260</v>
      </c>
      <c r="C468" s="290" t="s">
        <v>164</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37">AA467</f>
        <v>0</v>
      </c>
      <c r="AB468" s="410">
        <f t="shared" si="137"/>
        <v>0</v>
      </c>
      <c r="AC468" s="410">
        <f t="shared" si="137"/>
        <v>0</v>
      </c>
      <c r="AD468" s="410">
        <f t="shared" si="137"/>
        <v>0</v>
      </c>
      <c r="AE468" s="410">
        <f t="shared" si="137"/>
        <v>0</v>
      </c>
      <c r="AF468" s="410">
        <f t="shared" si="137"/>
        <v>0</v>
      </c>
      <c r="AG468" s="410">
        <f t="shared" si="137"/>
        <v>0</v>
      </c>
      <c r="AH468" s="410">
        <f t="shared" si="137"/>
        <v>0</v>
      </c>
      <c r="AI468" s="410">
        <f t="shared" si="137"/>
        <v>0</v>
      </c>
      <c r="AJ468" s="410">
        <f t="shared" si="137"/>
        <v>0</v>
      </c>
      <c r="AK468" s="410">
        <f t="shared" si="137"/>
        <v>0</v>
      </c>
      <c r="AL468" s="410">
        <f t="shared" si="137"/>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7">
        <v>21</v>
      </c>
      <c r="B470" s="314" t="s">
        <v>22</v>
      </c>
      <c r="C470" s="290" t="s">
        <v>25</v>
      </c>
      <c r="D470" s="294"/>
      <c r="E470" s="294"/>
      <c r="F470" s="294"/>
      <c r="G470" s="294"/>
      <c r="H470" s="294"/>
      <c r="I470" s="294"/>
      <c r="J470" s="294"/>
      <c r="K470" s="294"/>
      <c r="L470" s="294"/>
      <c r="M470" s="294"/>
      <c r="N470" s="294">
        <v>12</v>
      </c>
      <c r="O470" s="294"/>
      <c r="P470" s="294"/>
      <c r="Q470" s="294"/>
      <c r="R470" s="294"/>
      <c r="S470" s="294"/>
      <c r="T470" s="294"/>
      <c r="U470" s="294"/>
      <c r="V470" s="294"/>
      <c r="W470" s="294"/>
      <c r="X470" s="294"/>
      <c r="Y470" s="409"/>
      <c r="Z470" s="414"/>
      <c r="AA470" s="414"/>
      <c r="AB470" s="414"/>
      <c r="AC470" s="414"/>
      <c r="AD470" s="414"/>
      <c r="AE470" s="414"/>
      <c r="AF470" s="414"/>
      <c r="AG470" s="414"/>
      <c r="AH470" s="414"/>
      <c r="AI470" s="414"/>
      <c r="AJ470" s="414"/>
      <c r="AK470" s="414"/>
      <c r="AL470" s="414"/>
      <c r="AM470" s="295">
        <f>SUM(Y470:AL470)</f>
        <v>0</v>
      </c>
    </row>
    <row r="471" spans="1:39" ht="15" outlineLevel="1">
      <c r="B471" s="293" t="s">
        <v>260</v>
      </c>
      <c r="C471" s="290" t="s">
        <v>164</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38">AA470</f>
        <v>0</v>
      </c>
      <c r="AB471" s="410">
        <f t="shared" si="138"/>
        <v>0</v>
      </c>
      <c r="AC471" s="410">
        <f t="shared" si="138"/>
        <v>0</v>
      </c>
      <c r="AD471" s="410">
        <f t="shared" si="138"/>
        <v>0</v>
      </c>
      <c r="AE471" s="410">
        <f t="shared" si="138"/>
        <v>0</v>
      </c>
      <c r="AF471" s="410">
        <f t="shared" si="138"/>
        <v>0</v>
      </c>
      <c r="AG471" s="410">
        <f t="shared" si="138"/>
        <v>0</v>
      </c>
      <c r="AH471" s="410">
        <f t="shared" si="138"/>
        <v>0</v>
      </c>
      <c r="AI471" s="410">
        <f t="shared" si="138"/>
        <v>0</v>
      </c>
      <c r="AJ471" s="410">
        <f t="shared" si="138"/>
        <v>0</v>
      </c>
      <c r="AK471" s="410">
        <f t="shared" si="138"/>
        <v>0</v>
      </c>
      <c r="AL471" s="410">
        <f t="shared" si="138"/>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7">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v>1</v>
      </c>
      <c r="AB473" s="414"/>
      <c r="AC473" s="414"/>
      <c r="AD473" s="414"/>
      <c r="AE473" s="414"/>
      <c r="AF473" s="414"/>
      <c r="AG473" s="414"/>
      <c r="AH473" s="414"/>
      <c r="AI473" s="414"/>
      <c r="AJ473" s="414"/>
      <c r="AK473" s="414"/>
      <c r="AL473" s="414"/>
      <c r="AM473" s="295">
        <f>SUM(Y473:AL473)</f>
        <v>1</v>
      </c>
    </row>
    <row r="474" spans="1:39" ht="15" outlineLevel="1">
      <c r="B474" s="293" t="s">
        <v>260</v>
      </c>
      <c r="C474" s="290" t="s">
        <v>164</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39">AA473</f>
        <v>1</v>
      </c>
      <c r="AB474" s="410">
        <f t="shared" si="139"/>
        <v>0</v>
      </c>
      <c r="AC474" s="410">
        <f t="shared" si="139"/>
        <v>0</v>
      </c>
      <c r="AD474" s="410">
        <f t="shared" si="139"/>
        <v>0</v>
      </c>
      <c r="AE474" s="410">
        <f t="shared" si="139"/>
        <v>0</v>
      </c>
      <c r="AF474" s="410">
        <f t="shared" si="139"/>
        <v>0</v>
      </c>
      <c r="AG474" s="410">
        <f t="shared" si="139"/>
        <v>0</v>
      </c>
      <c r="AH474" s="410">
        <f t="shared" si="139"/>
        <v>0</v>
      </c>
      <c r="AI474" s="410">
        <f t="shared" si="139"/>
        <v>0</v>
      </c>
      <c r="AJ474" s="410">
        <f t="shared" si="139"/>
        <v>0</v>
      </c>
      <c r="AK474" s="410">
        <f t="shared" si="139"/>
        <v>0</v>
      </c>
      <c r="AL474" s="410">
        <f t="shared" si="139"/>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6" outlineLevel="1">
      <c r="A476" s="508"/>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7">
        <v>23</v>
      </c>
      <c r="B477" s="314" t="s">
        <v>14</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68"/>
      <c r="Z477" s="409"/>
      <c r="AA477" s="409"/>
      <c r="AB477" s="409"/>
      <c r="AC477" s="409"/>
      <c r="AD477" s="409"/>
      <c r="AE477" s="409"/>
      <c r="AF477" s="409"/>
      <c r="AG477" s="409"/>
      <c r="AH477" s="409"/>
      <c r="AI477" s="409"/>
      <c r="AJ477" s="409"/>
      <c r="AK477" s="409"/>
      <c r="AL477" s="409"/>
      <c r="AM477" s="295">
        <f>SUM(Y477:AL477)</f>
        <v>0</v>
      </c>
    </row>
    <row r="478" spans="1:39" ht="15" outlineLevel="1">
      <c r="B478" s="293" t="s">
        <v>260</v>
      </c>
      <c r="C478" s="290" t="s">
        <v>164</v>
      </c>
      <c r="D478" s="294"/>
      <c r="E478" s="294"/>
      <c r="F478" s="294"/>
      <c r="G478" s="294"/>
      <c r="H478" s="294"/>
      <c r="I478" s="294"/>
      <c r="J478" s="294"/>
      <c r="K478" s="294"/>
      <c r="L478" s="294"/>
      <c r="M478" s="294"/>
      <c r="N478" s="466"/>
      <c r="O478" s="294"/>
      <c r="P478" s="294"/>
      <c r="Q478" s="294"/>
      <c r="R478" s="294"/>
      <c r="S478" s="294"/>
      <c r="T478" s="294"/>
      <c r="U478" s="294"/>
      <c r="V478" s="294"/>
      <c r="W478" s="294"/>
      <c r="X478" s="294"/>
      <c r="Y478" s="410">
        <f>Y477</f>
        <v>0</v>
      </c>
      <c r="Z478" s="410">
        <f>Z477</f>
        <v>0</v>
      </c>
      <c r="AA478" s="410">
        <f t="shared" ref="AA478:AL478" si="140">AA477</f>
        <v>0</v>
      </c>
      <c r="AB478" s="410">
        <f t="shared" si="140"/>
        <v>0</v>
      </c>
      <c r="AC478" s="410">
        <f t="shared" si="140"/>
        <v>0</v>
      </c>
      <c r="AD478" s="410">
        <f t="shared" si="140"/>
        <v>0</v>
      </c>
      <c r="AE478" s="410">
        <f t="shared" si="140"/>
        <v>0</v>
      </c>
      <c r="AF478" s="410">
        <f t="shared" si="140"/>
        <v>0</v>
      </c>
      <c r="AG478" s="410">
        <f t="shared" si="140"/>
        <v>0</v>
      </c>
      <c r="AH478" s="410">
        <f t="shared" si="140"/>
        <v>0</v>
      </c>
      <c r="AI478" s="410">
        <f t="shared" si="140"/>
        <v>0</v>
      </c>
      <c r="AJ478" s="410">
        <f t="shared" si="140"/>
        <v>0</v>
      </c>
      <c r="AK478" s="410">
        <f t="shared" si="140"/>
        <v>0</v>
      </c>
      <c r="AL478" s="410">
        <f t="shared" si="140"/>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6" outlineLevel="1">
      <c r="A480" s="508"/>
      <c r="B480" s="287" t="s">
        <v>489</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7">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7"/>
      <c r="B482" s="314" t="s">
        <v>260</v>
      </c>
      <c r="C482" s="290" t="s">
        <v>164</v>
      </c>
      <c r="D482" s="294"/>
      <c r="E482" s="294"/>
      <c r="F482" s="294"/>
      <c r="G482" s="294"/>
      <c r="H482" s="294"/>
      <c r="I482" s="294"/>
      <c r="J482" s="294"/>
      <c r="K482" s="294"/>
      <c r="L482" s="294"/>
      <c r="M482" s="294"/>
      <c r="N482" s="466"/>
      <c r="O482" s="294"/>
      <c r="P482" s="294"/>
      <c r="Q482" s="294"/>
      <c r="R482" s="294"/>
      <c r="S482" s="294"/>
      <c r="T482" s="294"/>
      <c r="U482" s="294"/>
      <c r="V482" s="294"/>
      <c r="W482" s="294"/>
      <c r="X482" s="294"/>
      <c r="Y482" s="410">
        <f>Y481</f>
        <v>0</v>
      </c>
      <c r="Z482" s="410">
        <f>Z481</f>
        <v>0</v>
      </c>
      <c r="AA482" s="410">
        <f t="shared" ref="AA482:AL482" si="141">AA481</f>
        <v>0</v>
      </c>
      <c r="AB482" s="410">
        <f t="shared" si="141"/>
        <v>0</v>
      </c>
      <c r="AC482" s="410">
        <f t="shared" si="141"/>
        <v>0</v>
      </c>
      <c r="AD482" s="410">
        <f t="shared" si="141"/>
        <v>0</v>
      </c>
      <c r="AE482" s="410">
        <f t="shared" si="141"/>
        <v>0</v>
      </c>
      <c r="AF482" s="410">
        <f t="shared" si="141"/>
        <v>0</v>
      </c>
      <c r="AG482" s="410">
        <f t="shared" si="141"/>
        <v>0</v>
      </c>
      <c r="AH482" s="410">
        <f t="shared" si="141"/>
        <v>0</v>
      </c>
      <c r="AI482" s="410">
        <f t="shared" si="141"/>
        <v>0</v>
      </c>
      <c r="AJ482" s="410">
        <f t="shared" si="141"/>
        <v>0</v>
      </c>
      <c r="AK482" s="410">
        <f t="shared" si="141"/>
        <v>0</v>
      </c>
      <c r="AL482" s="410">
        <f t="shared" si="141"/>
        <v>0</v>
      </c>
      <c r="AM482" s="296"/>
    </row>
    <row r="483" spans="1:39" s="282" customFormat="1" ht="15" outlineLevel="1">
      <c r="A483" s="507"/>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7">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7"/>
      <c r="B485" s="314" t="s">
        <v>260</v>
      </c>
      <c r="C485" s="290" t="s">
        <v>164</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2">AA484</f>
        <v>0</v>
      </c>
      <c r="AB485" s="410">
        <f t="shared" si="142"/>
        <v>0</v>
      </c>
      <c r="AC485" s="410">
        <f t="shared" si="142"/>
        <v>0</v>
      </c>
      <c r="AD485" s="410">
        <f t="shared" si="142"/>
        <v>0</v>
      </c>
      <c r="AE485" s="410">
        <f t="shared" si="142"/>
        <v>0</v>
      </c>
      <c r="AF485" s="410">
        <f t="shared" si="142"/>
        <v>0</v>
      </c>
      <c r="AG485" s="410">
        <f t="shared" si="142"/>
        <v>0</v>
      </c>
      <c r="AH485" s="410">
        <f t="shared" si="142"/>
        <v>0</v>
      </c>
      <c r="AI485" s="410">
        <f t="shared" si="142"/>
        <v>0</v>
      </c>
      <c r="AJ485" s="410">
        <f t="shared" si="142"/>
        <v>0</v>
      </c>
      <c r="AK485" s="410">
        <f t="shared" si="142"/>
        <v>0</v>
      </c>
      <c r="AL485" s="410">
        <f t="shared" si="142"/>
        <v>0</v>
      </c>
      <c r="AM485" s="310"/>
    </row>
    <row r="486" spans="1:39" s="282" customFormat="1" ht="15" outlineLevel="1">
      <c r="A486" s="507"/>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6" outlineLevel="1">
      <c r="A487" s="508"/>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7">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260</v>
      </c>
      <c r="C489" s="290" t="s">
        <v>164</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3">AA488</f>
        <v>0</v>
      </c>
      <c r="AB489" s="410">
        <f t="shared" si="143"/>
        <v>0</v>
      </c>
      <c r="AC489" s="410">
        <f t="shared" si="143"/>
        <v>0</v>
      </c>
      <c r="AD489" s="410">
        <f t="shared" si="143"/>
        <v>0</v>
      </c>
      <c r="AE489" s="410">
        <f t="shared" si="143"/>
        <v>0</v>
      </c>
      <c r="AF489" s="410">
        <f t="shared" si="143"/>
        <v>0</v>
      </c>
      <c r="AG489" s="410">
        <f t="shared" si="143"/>
        <v>0</v>
      </c>
      <c r="AH489" s="410">
        <f t="shared" si="143"/>
        <v>0</v>
      </c>
      <c r="AI489" s="410">
        <f t="shared" si="143"/>
        <v>0</v>
      </c>
      <c r="AJ489" s="410">
        <f t="shared" si="143"/>
        <v>0</v>
      </c>
      <c r="AK489" s="410">
        <f t="shared" si="143"/>
        <v>0</v>
      </c>
      <c r="AL489" s="410">
        <f t="shared" si="143"/>
        <v>0</v>
      </c>
      <c r="AM489" s="305"/>
    </row>
    <row r="490" spans="1:39" ht="15" outlineLevel="1">
      <c r="A490" s="510"/>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7">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260</v>
      </c>
      <c r="C492" s="290" t="s">
        <v>164</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4">AA491</f>
        <v>0</v>
      </c>
      <c r="AB492" s="410">
        <f t="shared" si="144"/>
        <v>0</v>
      </c>
      <c r="AC492" s="410">
        <f t="shared" si="144"/>
        <v>0</v>
      </c>
      <c r="AD492" s="410">
        <f t="shared" si="144"/>
        <v>0</v>
      </c>
      <c r="AE492" s="410">
        <f t="shared" si="144"/>
        <v>0</v>
      </c>
      <c r="AF492" s="410">
        <f t="shared" si="144"/>
        <v>0</v>
      </c>
      <c r="AG492" s="410">
        <f t="shared" si="144"/>
        <v>0</v>
      </c>
      <c r="AH492" s="410">
        <f t="shared" si="144"/>
        <v>0</v>
      </c>
      <c r="AI492" s="410">
        <f t="shared" si="144"/>
        <v>0</v>
      </c>
      <c r="AJ492" s="410">
        <f t="shared" si="144"/>
        <v>0</v>
      </c>
      <c r="AK492" s="410">
        <f t="shared" si="144"/>
        <v>0</v>
      </c>
      <c r="AL492" s="410">
        <f t="shared" si="144"/>
        <v>0</v>
      </c>
      <c r="AM492" s="305"/>
    </row>
    <row r="493" spans="1:39" ht="15.6" outlineLevel="1">
      <c r="A493" s="510"/>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7">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260</v>
      </c>
      <c r="C495" s="290" t="s">
        <v>164</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45">AA494</f>
        <v>0</v>
      </c>
      <c r="AB495" s="410">
        <f t="shared" si="145"/>
        <v>0</v>
      </c>
      <c r="AC495" s="410">
        <f t="shared" si="145"/>
        <v>0</v>
      </c>
      <c r="AD495" s="410">
        <f t="shared" si="145"/>
        <v>0</v>
      </c>
      <c r="AE495" s="410">
        <f t="shared" si="145"/>
        <v>0</v>
      </c>
      <c r="AF495" s="410">
        <f t="shared" si="145"/>
        <v>0</v>
      </c>
      <c r="AG495" s="410">
        <f t="shared" si="145"/>
        <v>0</v>
      </c>
      <c r="AH495" s="410">
        <f t="shared" si="145"/>
        <v>0</v>
      </c>
      <c r="AI495" s="410">
        <f t="shared" si="145"/>
        <v>0</v>
      </c>
      <c r="AJ495" s="410">
        <f t="shared" si="145"/>
        <v>0</v>
      </c>
      <c r="AK495" s="410">
        <f t="shared" si="145"/>
        <v>0</v>
      </c>
      <c r="AL495" s="410">
        <f t="shared" si="145"/>
        <v>0</v>
      </c>
      <c r="AM495" s="296"/>
    </row>
    <row r="496" spans="1:39" ht="15" outlineLevel="1">
      <c r="A496" s="510"/>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7">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260</v>
      </c>
      <c r="C498" s="290" t="s">
        <v>164</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46">Z497</f>
        <v>0</v>
      </c>
      <c r="AA498" s="410">
        <f t="shared" si="146"/>
        <v>0</v>
      </c>
      <c r="AB498" s="410">
        <f t="shared" si="146"/>
        <v>0</v>
      </c>
      <c r="AC498" s="410">
        <f t="shared" si="146"/>
        <v>0</v>
      </c>
      <c r="AD498" s="410">
        <f t="shared" si="146"/>
        <v>0</v>
      </c>
      <c r="AE498" s="410">
        <f t="shared" si="146"/>
        <v>0</v>
      </c>
      <c r="AF498" s="410">
        <f t="shared" si="146"/>
        <v>0</v>
      </c>
      <c r="AG498" s="410">
        <f t="shared" si="146"/>
        <v>0</v>
      </c>
      <c r="AH498" s="410">
        <f t="shared" si="146"/>
        <v>0</v>
      </c>
      <c r="AI498" s="410">
        <f t="shared" si="146"/>
        <v>0</v>
      </c>
      <c r="AJ498" s="410">
        <f t="shared" si="146"/>
        <v>0</v>
      </c>
      <c r="AK498" s="410">
        <f t="shared" si="146"/>
        <v>0</v>
      </c>
      <c r="AL498" s="410">
        <f t="shared" si="146"/>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7">
        <v>30</v>
      </c>
      <c r="B500" s="313" t="s">
        <v>490</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7"/>
      <c r="B501" s="323" t="s">
        <v>260</v>
      </c>
      <c r="C501" s="290" t="s">
        <v>164</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47">Z500</f>
        <v>0</v>
      </c>
      <c r="AA501" s="410">
        <f t="shared" si="147"/>
        <v>0</v>
      </c>
      <c r="AB501" s="410">
        <f t="shared" si="147"/>
        <v>0</v>
      </c>
      <c r="AC501" s="410">
        <f t="shared" si="147"/>
        <v>0</v>
      </c>
      <c r="AD501" s="410">
        <f t="shared" si="147"/>
        <v>0</v>
      </c>
      <c r="AE501" s="410">
        <f t="shared" si="147"/>
        <v>0</v>
      </c>
      <c r="AF501" s="410">
        <f t="shared" si="147"/>
        <v>0</v>
      </c>
      <c r="AG501" s="410">
        <f t="shared" si="147"/>
        <v>0</v>
      </c>
      <c r="AH501" s="410">
        <f t="shared" si="147"/>
        <v>0</v>
      </c>
      <c r="AI501" s="410">
        <f t="shared" si="147"/>
        <v>0</v>
      </c>
      <c r="AJ501" s="410">
        <f t="shared" si="147"/>
        <v>0</v>
      </c>
      <c r="AK501" s="410">
        <f t="shared" si="147"/>
        <v>0</v>
      </c>
      <c r="AL501" s="410">
        <f t="shared" si="147"/>
        <v>0</v>
      </c>
      <c r="AM501" s="296"/>
    </row>
    <row r="502" spans="1:39" s="282" customFormat="1" ht="15" outlineLevel="1">
      <c r="A502" s="507"/>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6" outlineLevel="1">
      <c r="A503" s="507"/>
      <c r="B503" s="287" t="s">
        <v>491</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7">
        <v>31</v>
      </c>
      <c r="B504" s="323" t="s">
        <v>492</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7"/>
      <c r="B505" s="323" t="s">
        <v>260</v>
      </c>
      <c r="C505" s="290" t="s">
        <v>164</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48">Z504</f>
        <v>0</v>
      </c>
      <c r="AA505" s="410">
        <f t="shared" si="148"/>
        <v>0</v>
      </c>
      <c r="AB505" s="410">
        <f t="shared" si="148"/>
        <v>0</v>
      </c>
      <c r="AC505" s="410">
        <f t="shared" si="148"/>
        <v>0</v>
      </c>
      <c r="AD505" s="410">
        <f t="shared" si="148"/>
        <v>0</v>
      </c>
      <c r="AE505" s="410">
        <f t="shared" si="148"/>
        <v>0</v>
      </c>
      <c r="AF505" s="410">
        <f t="shared" si="148"/>
        <v>0</v>
      </c>
      <c r="AG505" s="410">
        <f t="shared" si="148"/>
        <v>0</v>
      </c>
      <c r="AH505" s="410">
        <f t="shared" si="148"/>
        <v>0</v>
      </c>
      <c r="AI505" s="410">
        <f t="shared" si="148"/>
        <v>0</v>
      </c>
      <c r="AJ505" s="410">
        <f t="shared" si="148"/>
        <v>0</v>
      </c>
      <c r="AK505" s="410">
        <f t="shared" si="148"/>
        <v>0</v>
      </c>
      <c r="AL505" s="410">
        <f t="shared" si="148"/>
        <v>0</v>
      </c>
      <c r="AM505" s="296"/>
    </row>
    <row r="506" spans="1:39" s="282" customFormat="1" ht="15" outlineLevel="1">
      <c r="A506" s="507"/>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7">
        <v>32</v>
      </c>
      <c r="B507" s="323" t="s">
        <v>493</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v>1</v>
      </c>
      <c r="Z507" s="409"/>
      <c r="AA507" s="409"/>
      <c r="AB507" s="409"/>
      <c r="AC507" s="409"/>
      <c r="AD507" s="409"/>
      <c r="AE507" s="409"/>
      <c r="AF507" s="409"/>
      <c r="AG507" s="409"/>
      <c r="AH507" s="409"/>
      <c r="AI507" s="409"/>
      <c r="AJ507" s="409"/>
      <c r="AK507" s="409"/>
      <c r="AL507" s="409"/>
      <c r="AM507" s="295">
        <f>SUM(Y507:AL507)</f>
        <v>1</v>
      </c>
    </row>
    <row r="508" spans="1:39" s="282" customFormat="1" ht="15" outlineLevel="1">
      <c r="A508" s="507"/>
      <c r="B508" s="323" t="s">
        <v>260</v>
      </c>
      <c r="C508" s="290" t="s">
        <v>164</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1</v>
      </c>
      <c r="Z508" s="410">
        <f t="shared" ref="Z508:AL508" si="149">Z507</f>
        <v>0</v>
      </c>
      <c r="AA508" s="410">
        <f t="shared" si="149"/>
        <v>0</v>
      </c>
      <c r="AB508" s="410">
        <f t="shared" si="149"/>
        <v>0</v>
      </c>
      <c r="AC508" s="410">
        <f t="shared" si="149"/>
        <v>0</v>
      </c>
      <c r="AD508" s="410">
        <f t="shared" si="149"/>
        <v>0</v>
      </c>
      <c r="AE508" s="410">
        <f t="shared" si="149"/>
        <v>0</v>
      </c>
      <c r="AF508" s="410">
        <f t="shared" si="149"/>
        <v>0</v>
      </c>
      <c r="AG508" s="410">
        <f t="shared" si="149"/>
        <v>0</v>
      </c>
      <c r="AH508" s="410">
        <f t="shared" si="149"/>
        <v>0</v>
      </c>
      <c r="AI508" s="410">
        <f t="shared" si="149"/>
        <v>0</v>
      </c>
      <c r="AJ508" s="410">
        <f t="shared" si="149"/>
        <v>0</v>
      </c>
      <c r="AK508" s="410">
        <f t="shared" si="149"/>
        <v>0</v>
      </c>
      <c r="AL508" s="410">
        <f t="shared" si="149"/>
        <v>0</v>
      </c>
      <c r="AM508" s="296"/>
    </row>
    <row r="509" spans="1:39" s="282" customFormat="1" ht="15" outlineLevel="1">
      <c r="A509" s="507"/>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7">
        <v>33</v>
      </c>
      <c r="B510" s="323" t="s">
        <v>494</v>
      </c>
      <c r="C510" s="290" t="s">
        <v>25</v>
      </c>
      <c r="D510" s="294"/>
      <c r="E510" s="294"/>
      <c r="F510" s="294"/>
      <c r="G510" s="294"/>
      <c r="H510" s="294"/>
      <c r="I510" s="294"/>
      <c r="J510" s="294"/>
      <c r="K510" s="294"/>
      <c r="L510" s="294"/>
      <c r="M510" s="294"/>
      <c r="N510" s="294">
        <v>0</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7"/>
      <c r="B511" s="323" t="s">
        <v>260</v>
      </c>
      <c r="C511" s="290" t="s">
        <v>164</v>
      </c>
      <c r="D511" s="294"/>
      <c r="E511" s="294"/>
      <c r="F511" s="294"/>
      <c r="G511" s="294"/>
      <c r="H511" s="294"/>
      <c r="I511" s="294"/>
      <c r="J511" s="294"/>
      <c r="K511" s="294"/>
      <c r="L511" s="294"/>
      <c r="M511" s="294"/>
      <c r="N511" s="294">
        <f>N510</f>
        <v>0</v>
      </c>
      <c r="O511" s="294"/>
      <c r="P511" s="294"/>
      <c r="Q511" s="294"/>
      <c r="R511" s="294"/>
      <c r="S511" s="294"/>
      <c r="T511" s="294"/>
      <c r="U511" s="294"/>
      <c r="V511" s="294"/>
      <c r="W511" s="294"/>
      <c r="X511" s="294"/>
      <c r="Y511" s="410">
        <f>Y510</f>
        <v>0</v>
      </c>
      <c r="Z511" s="410">
        <f t="shared" ref="Z511:AK511" si="150">Z510</f>
        <v>0</v>
      </c>
      <c r="AA511" s="410">
        <f t="shared" si="150"/>
        <v>0</v>
      </c>
      <c r="AB511" s="410">
        <f t="shared" si="150"/>
        <v>0</v>
      </c>
      <c r="AC511" s="410">
        <f t="shared" si="150"/>
        <v>0</v>
      </c>
      <c r="AD511" s="410">
        <f t="shared" si="150"/>
        <v>0</v>
      </c>
      <c r="AE511" s="410">
        <f t="shared" si="150"/>
        <v>0</v>
      </c>
      <c r="AF511" s="410">
        <f t="shared" si="150"/>
        <v>0</v>
      </c>
      <c r="AG511" s="410">
        <f t="shared" si="150"/>
        <v>0</v>
      </c>
      <c r="AH511" s="410">
        <f t="shared" si="150"/>
        <v>0</v>
      </c>
      <c r="AI511" s="410">
        <f t="shared" si="150"/>
        <v>0</v>
      </c>
      <c r="AJ511" s="410">
        <f t="shared" si="150"/>
        <v>0</v>
      </c>
      <c r="AK511" s="410">
        <f t="shared" si="150"/>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6">
      <c r="B513" s="326" t="s">
        <v>261</v>
      </c>
      <c r="C513" s="328"/>
      <c r="D513" s="328">
        <f>SUM(D408:D511)</f>
        <v>0</v>
      </c>
      <c r="E513" s="328"/>
      <c r="F513" s="328"/>
      <c r="G513" s="328"/>
      <c r="H513" s="328"/>
      <c r="I513" s="328"/>
      <c r="J513" s="328"/>
      <c r="K513" s="328"/>
      <c r="L513" s="328"/>
      <c r="M513" s="328"/>
      <c r="N513" s="328"/>
      <c r="O513" s="328">
        <f>SUM(O408:O511)</f>
        <v>0</v>
      </c>
      <c r="P513" s="328"/>
      <c r="Q513" s="328"/>
      <c r="R513" s="328"/>
      <c r="S513" s="328"/>
      <c r="T513" s="328"/>
      <c r="U513" s="328"/>
      <c r="V513" s="328"/>
      <c r="W513" s="328"/>
      <c r="X513" s="328"/>
      <c r="Y513" s="328">
        <f>IF(Y407="kWh",SUMPRODUCT(D408:D511,Y408:Y511))</f>
        <v>0</v>
      </c>
      <c r="Z513" s="328">
        <f>IF(Z407="kWh",SUMPRODUCT(D408:D511,Z408:Z511))</f>
        <v>0</v>
      </c>
      <c r="AA513" s="328">
        <f>IF(AA407="kW",SUMPRODUCT(N408:N511,O408:O511,AA408:AA511),SUMPRODUCT(D408:D511,AA408:AA511))</f>
        <v>0</v>
      </c>
      <c r="AB513" s="328">
        <f>IF(AB407="kW",SUMPRODUCT(N408:N511,O408:O511,AB408:AB511),SUMPRODUCT(D408:D511,AB408:AB511))</f>
        <v>0</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6">
      <c r="B514" s="390" t="s">
        <v>262</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0</v>
      </c>
      <c r="Z514" s="327">
        <f>HLOOKUP(Z406,'2. LRAMVA Threshold'!$B$42:$Q$53,6,FALSE)</f>
        <v>0</v>
      </c>
      <c r="AA514" s="327">
        <f>HLOOKUP(AA406,'2. LRAMVA Threshold'!$B$42:$Q$53,6,FALSE)</f>
        <v>0</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168</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1.41E-2</v>
      </c>
      <c r="Z516" s="340">
        <f>HLOOKUP(Z$20,'3.  Distribution Rates'!$C$122:$P$133,6,FALSE)</f>
        <v>1.83E-2</v>
      </c>
      <c r="AA516" s="340">
        <f>HLOOKUP(AA$20,'3.  Distribution Rates'!$C$122:$P$133,6,FALSE)</f>
        <v>3.5259999999999998</v>
      </c>
      <c r="AB516" s="340">
        <f>HLOOKUP(AB$20,'3.  Distribution Rates'!$C$122:$P$133,6,FALSE)</f>
        <v>2.7814000000000001</v>
      </c>
      <c r="AC516" s="340">
        <f>HLOOKUP(AC$20,'3.  Distribution Rates'!$C$122:$P$133,6,FALSE)</f>
        <v>1.04E-2</v>
      </c>
      <c r="AD516" s="340">
        <f>HLOOKUP(AD$20,'3.  Distribution Rates'!$C$122:$P$133,6,FALSE)</f>
        <v>11.895200000000001</v>
      </c>
      <c r="AE516" s="340">
        <f>HLOOKUP(AE$20,'3.  Distribution Rates'!$C$122:$P$133,6,FALSE)</f>
        <v>8.8459000000000003</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160</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0</v>
      </c>
      <c r="Z517" s="377">
        <f t="shared" ref="Z517:AL517" si="151">Z137*Z516</f>
        <v>0</v>
      </c>
      <c r="AA517" s="377">
        <f t="shared" si="151"/>
        <v>0</v>
      </c>
      <c r="AB517" s="377">
        <f t="shared" si="151"/>
        <v>0</v>
      </c>
      <c r="AC517" s="377">
        <f t="shared" si="151"/>
        <v>0</v>
      </c>
      <c r="AD517" s="377">
        <f t="shared" si="151"/>
        <v>0</v>
      </c>
      <c r="AE517" s="377">
        <f t="shared" si="151"/>
        <v>0</v>
      </c>
      <c r="AF517" s="377">
        <f t="shared" si="151"/>
        <v>0</v>
      </c>
      <c r="AG517" s="377">
        <f t="shared" si="151"/>
        <v>0</v>
      </c>
      <c r="AH517" s="377">
        <f t="shared" si="151"/>
        <v>0</v>
      </c>
      <c r="AI517" s="377">
        <f t="shared" si="151"/>
        <v>0</v>
      </c>
      <c r="AJ517" s="377">
        <f t="shared" si="151"/>
        <v>0</v>
      </c>
      <c r="AK517" s="377">
        <f t="shared" si="151"/>
        <v>0</v>
      </c>
      <c r="AL517" s="377">
        <f t="shared" si="151"/>
        <v>0</v>
      </c>
      <c r="AM517" s="627">
        <f>SUM(Y517:AL517)</f>
        <v>0</v>
      </c>
      <c r="AO517" s="282"/>
    </row>
    <row r="518" spans="2:41" ht="15">
      <c r="B518" s="323" t="s">
        <v>161</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0</v>
      </c>
      <c r="Z518" s="377">
        <f t="shared" ref="Z518:AL518" si="152">Z266*Z516</f>
        <v>0</v>
      </c>
      <c r="AA518" s="377">
        <f t="shared" si="152"/>
        <v>0</v>
      </c>
      <c r="AB518" s="377">
        <f t="shared" si="152"/>
        <v>0</v>
      </c>
      <c r="AC518" s="377">
        <f t="shared" si="152"/>
        <v>0</v>
      </c>
      <c r="AD518" s="377">
        <f t="shared" si="152"/>
        <v>0</v>
      </c>
      <c r="AE518" s="377">
        <f t="shared" si="152"/>
        <v>0</v>
      </c>
      <c r="AF518" s="377">
        <f t="shared" si="152"/>
        <v>0</v>
      </c>
      <c r="AG518" s="377">
        <f t="shared" si="152"/>
        <v>0</v>
      </c>
      <c r="AH518" s="377">
        <f t="shared" si="152"/>
        <v>0</v>
      </c>
      <c r="AI518" s="377">
        <f t="shared" si="152"/>
        <v>0</v>
      </c>
      <c r="AJ518" s="377">
        <f t="shared" si="152"/>
        <v>0</v>
      </c>
      <c r="AK518" s="377">
        <f t="shared" si="152"/>
        <v>0</v>
      </c>
      <c r="AL518" s="377">
        <f t="shared" si="152"/>
        <v>0</v>
      </c>
      <c r="AM518" s="627">
        <f>SUM(Y518:AL518)</f>
        <v>0</v>
      </c>
    </row>
    <row r="519" spans="2:41" ht="15">
      <c r="B519" s="323" t="s">
        <v>162</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0</v>
      </c>
      <c r="Z519" s="377">
        <f t="shared" ref="Z519:AL519" si="153">Z395*Z516</f>
        <v>0</v>
      </c>
      <c r="AA519" s="377">
        <f t="shared" si="153"/>
        <v>0</v>
      </c>
      <c r="AB519" s="377">
        <f t="shared" si="153"/>
        <v>0</v>
      </c>
      <c r="AC519" s="377">
        <f t="shared" si="153"/>
        <v>0</v>
      </c>
      <c r="AD519" s="377">
        <f t="shared" si="153"/>
        <v>0</v>
      </c>
      <c r="AE519" s="377">
        <f t="shared" si="153"/>
        <v>0</v>
      </c>
      <c r="AF519" s="377">
        <f t="shared" si="153"/>
        <v>0</v>
      </c>
      <c r="AG519" s="377">
        <f t="shared" si="153"/>
        <v>0</v>
      </c>
      <c r="AH519" s="377">
        <f t="shared" si="153"/>
        <v>0</v>
      </c>
      <c r="AI519" s="377">
        <f t="shared" si="153"/>
        <v>0</v>
      </c>
      <c r="AJ519" s="377">
        <f t="shared" si="153"/>
        <v>0</v>
      </c>
      <c r="AK519" s="377">
        <f t="shared" si="153"/>
        <v>0</v>
      </c>
      <c r="AL519" s="377">
        <f t="shared" si="153"/>
        <v>0</v>
      </c>
      <c r="AM519" s="627">
        <f>SUM(Y519:AL519)</f>
        <v>0</v>
      </c>
    </row>
    <row r="520" spans="2:41" ht="15">
      <c r="B520" s="323" t="s">
        <v>163</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0</v>
      </c>
      <c r="Z520" s="377">
        <f t="shared" ref="Z520:AK520" si="154">Z513*Z516</f>
        <v>0</v>
      </c>
      <c r="AA520" s="377">
        <f t="shared" si="154"/>
        <v>0</v>
      </c>
      <c r="AB520" s="377">
        <f t="shared" si="154"/>
        <v>0</v>
      </c>
      <c r="AC520" s="377">
        <f t="shared" si="154"/>
        <v>0</v>
      </c>
      <c r="AD520" s="377">
        <f t="shared" si="154"/>
        <v>0</v>
      </c>
      <c r="AE520" s="377">
        <f t="shared" si="154"/>
        <v>0</v>
      </c>
      <c r="AF520" s="377">
        <f t="shared" si="154"/>
        <v>0</v>
      </c>
      <c r="AG520" s="377">
        <f t="shared" si="154"/>
        <v>0</v>
      </c>
      <c r="AH520" s="377">
        <f t="shared" si="154"/>
        <v>0</v>
      </c>
      <c r="AI520" s="377">
        <f>AI513*AI516</f>
        <v>0</v>
      </c>
      <c r="AJ520" s="377">
        <f t="shared" si="154"/>
        <v>0</v>
      </c>
      <c r="AK520" s="377">
        <f t="shared" si="154"/>
        <v>0</v>
      </c>
      <c r="AL520" s="377">
        <f>AL513*AL516</f>
        <v>0</v>
      </c>
      <c r="AM520" s="627">
        <f>SUM(Y520:AL520)</f>
        <v>0</v>
      </c>
    </row>
    <row r="521" spans="2:41" ht="15.6">
      <c r="B521" s="348" t="s">
        <v>263</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0</v>
      </c>
      <c r="Z521" s="345">
        <f t="shared" ref="Z521:AK521" si="155">SUM(Z517:Z520)</f>
        <v>0</v>
      </c>
      <c r="AA521" s="345">
        <f t="shared" si="155"/>
        <v>0</v>
      </c>
      <c r="AB521" s="345">
        <f t="shared" si="155"/>
        <v>0</v>
      </c>
      <c r="AC521" s="345">
        <f t="shared" si="155"/>
        <v>0</v>
      </c>
      <c r="AD521" s="345">
        <f t="shared" si="155"/>
        <v>0</v>
      </c>
      <c r="AE521" s="345">
        <f t="shared" si="155"/>
        <v>0</v>
      </c>
      <c r="AF521" s="345">
        <f t="shared" si="155"/>
        <v>0</v>
      </c>
      <c r="AG521" s="345">
        <f t="shared" si="155"/>
        <v>0</v>
      </c>
      <c r="AH521" s="345">
        <f t="shared" si="155"/>
        <v>0</v>
      </c>
      <c r="AI521" s="345">
        <f t="shared" si="155"/>
        <v>0</v>
      </c>
      <c r="AJ521" s="345">
        <f t="shared" si="155"/>
        <v>0</v>
      </c>
      <c r="AK521" s="345">
        <f t="shared" si="155"/>
        <v>0</v>
      </c>
      <c r="AL521" s="345">
        <f>SUM(AL517:AL520)</f>
        <v>0</v>
      </c>
      <c r="AM521" s="406">
        <f>SUM(AM517:AM520)</f>
        <v>0</v>
      </c>
    </row>
    <row r="522" spans="2:41" ht="15.6">
      <c r="B522" s="348" t="s">
        <v>264</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0</v>
      </c>
      <c r="Z522" s="346">
        <f t="shared" ref="Z522:AJ522" si="156">Z514*Z516</f>
        <v>0</v>
      </c>
      <c r="AA522" s="346">
        <f>AA514*AA516</f>
        <v>0</v>
      </c>
      <c r="AB522" s="346">
        <f t="shared" si="156"/>
        <v>0</v>
      </c>
      <c r="AC522" s="346">
        <f t="shared" si="156"/>
        <v>0</v>
      </c>
      <c r="AD522" s="346">
        <f>AD514*AD516</f>
        <v>0</v>
      </c>
      <c r="AE522" s="346">
        <f t="shared" si="156"/>
        <v>0</v>
      </c>
      <c r="AF522" s="346">
        <f t="shared" si="156"/>
        <v>0</v>
      </c>
      <c r="AG522" s="346">
        <f t="shared" si="156"/>
        <v>0</v>
      </c>
      <c r="AH522" s="346">
        <f t="shared" si="156"/>
        <v>0</v>
      </c>
      <c r="AI522" s="346">
        <f t="shared" si="156"/>
        <v>0</v>
      </c>
      <c r="AJ522" s="346">
        <f t="shared" si="156"/>
        <v>0</v>
      </c>
      <c r="AK522" s="346">
        <f>AK514*AK516</f>
        <v>0</v>
      </c>
      <c r="AL522" s="346">
        <f>AL514*AL516</f>
        <v>0</v>
      </c>
      <c r="AM522" s="406">
        <f>SUM(Y522:AL522)</f>
        <v>0</v>
      </c>
    </row>
    <row r="523" spans="2:41" ht="15.6">
      <c r="B523" s="348" t="s">
        <v>266</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0</v>
      </c>
    </row>
    <row r="524" spans="2:41" ht="15.6">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6">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202</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0</v>
      </c>
      <c r="Z526" s="290">
        <f>SUMPRODUCT(E408:E511,Z408:Z511)</f>
        <v>0</v>
      </c>
      <c r="AA526" s="290">
        <f>IF(AA407="kW",SUMPRODUCT(N408:N511,P408:P511,AA408:AA511),SUMPRODUCT(E408:E511,AA408:AA511))</f>
        <v>0</v>
      </c>
      <c r="AB526" s="290">
        <f>IF(AB407="kW",SUMPRODUCT(N408:N511,P408:P511,AB408:AB511),SUMPRODUCT(E408:E511,AB408:AB511))</f>
        <v>0</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203</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0</v>
      </c>
      <c r="Z527" s="290">
        <f>SUMPRODUCT(F408:F511,Z408:Z511)</f>
        <v>0</v>
      </c>
      <c r="AA527" s="290">
        <f>IF(AA407="kW",SUMPRODUCT(N408:N511,Q408:Q511,AA408:AA511),SUMPRODUCT(F408:F511,AA408:AA511))</f>
        <v>0</v>
      </c>
      <c r="AB527" s="290">
        <f>IF(AB407="kW",SUMPRODUCT(N408:N511,Q408:Q511,AB408:AB511),SUMPRODUCT(F408:F511,AB408:AB511))</f>
        <v>0</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204</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0</v>
      </c>
      <c r="Z528" s="290">
        <f>SUMPRODUCT(G408:G511,Z408:Z511)</f>
        <v>0</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205</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0</v>
      </c>
      <c r="Z529" s="290">
        <f>SUMPRODUCT(H408:H511,Z408:Z511)</f>
        <v>0</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206</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0</v>
      </c>
      <c r="Z530" s="290">
        <f>SUMPRODUCT(I408:I511,Z408:Z511)</f>
        <v>0</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207</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0</v>
      </c>
      <c r="Z531" s="325">
        <f>SUMPRODUCT(J408:J511,Z408:Z511)</f>
        <v>0</v>
      </c>
      <c r="AA531" s="325">
        <f>IF(AA407="kW",SUMPRODUCT(N408:N511,U408:U511,AA408:AA511),SUMPRODUCT(J408:J511,AA408:AA511))</f>
        <v>0</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592</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4.4">
      <c r="B534" s="593" t="s">
        <v>527</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AP1130"/>
  <sheetViews>
    <sheetView topLeftCell="A192" zoomScale="90" zoomScaleNormal="90" workbookViewId="0">
      <pane xSplit="2" topLeftCell="AE1" activePane="topRight" state="frozen"/>
      <selection pane="topRight" activeCell="S386" sqref="S386"/>
    </sheetView>
  </sheetViews>
  <sheetFormatPr defaultColWidth="9.109375" defaultRowHeight="14.4" outlineLevelRow="1" outlineLevelCol="1"/>
  <cols>
    <col min="1" max="1" width="4.5546875" style="520" customWidth="1"/>
    <col min="2" max="2" width="44.109375" style="426" customWidth="1"/>
    <col min="3" max="3" width="13.44140625" style="426" customWidth="1"/>
    <col min="4" max="4" width="17" style="426" customWidth="1"/>
    <col min="5" max="13" width="10.109375" style="426" bestFit="1" customWidth="1" outlineLevel="1"/>
    <col min="14" max="14" width="13.5546875" style="426" customWidth="1" outlineLevel="1"/>
    <col min="15" max="15" width="15.6640625" style="426" customWidth="1"/>
    <col min="16" max="24" width="9.109375" style="426" customWidth="1" outlineLevel="1"/>
    <col min="25" max="25" width="16.5546875" style="426" customWidth="1"/>
    <col min="26" max="27" width="15" style="426" customWidth="1"/>
    <col min="28" max="28" width="17.6640625" style="426" customWidth="1"/>
    <col min="29" max="29" width="19.6640625" style="426" customWidth="1"/>
    <col min="30" max="30" width="18.6640625" style="426" customWidth="1"/>
    <col min="31" max="35" width="14.88671875" style="426" customWidth="1"/>
    <col min="36" max="38" width="17.33203125" style="426" customWidth="1"/>
    <col min="39" max="39" width="14.5546875" style="426" customWidth="1"/>
    <col min="40" max="40" width="11.6640625" style="426" customWidth="1"/>
    <col min="41" max="16384" width="9.109375" style="426"/>
  </cols>
  <sheetData>
    <row r="13" spans="2:39" ht="15" thickBot="1"/>
    <row r="14" spans="2:39" ht="26.25" customHeight="1" thickBot="1">
      <c r="B14" s="813" t="s">
        <v>172</v>
      </c>
      <c r="C14" s="256" t="s">
        <v>176</v>
      </c>
      <c r="D14" s="50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13"/>
      <c r="C15" s="260" t="s">
        <v>173</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13"/>
      <c r="C16" s="795" t="s">
        <v>552</v>
      </c>
      <c r="D16" s="796"/>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6">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13" t="s">
        <v>506</v>
      </c>
      <c r="C18" s="812" t="s">
        <v>676</v>
      </c>
      <c r="D18" s="812"/>
      <c r="E18" s="812"/>
      <c r="F18" s="812"/>
      <c r="G18" s="812"/>
      <c r="H18" s="812"/>
      <c r="I18" s="812"/>
      <c r="J18" s="812"/>
      <c r="K18" s="812"/>
      <c r="L18" s="812"/>
      <c r="M18" s="812"/>
      <c r="N18" s="812"/>
      <c r="O18" s="812"/>
      <c r="P18" s="812"/>
      <c r="Q18" s="812"/>
      <c r="R18" s="812"/>
      <c r="S18" s="812"/>
      <c r="T18" s="812"/>
      <c r="U18" s="812"/>
      <c r="V18" s="812"/>
      <c r="W18" s="812"/>
      <c r="X18" s="812"/>
      <c r="Y18" s="604"/>
      <c r="Z18" s="604"/>
      <c r="AA18" s="604"/>
      <c r="AB18" s="604"/>
      <c r="AC18" s="604"/>
      <c r="AD18" s="604"/>
      <c r="AE18" s="269"/>
      <c r="AF18" s="264"/>
      <c r="AG18" s="264"/>
      <c r="AH18" s="264"/>
      <c r="AI18" s="264"/>
      <c r="AJ18" s="264"/>
      <c r="AK18" s="264"/>
      <c r="AL18" s="264"/>
      <c r="AM18" s="264"/>
    </row>
    <row r="19" spans="2:39" ht="45.75" customHeight="1">
      <c r="B19" s="813"/>
      <c r="C19" s="812" t="s">
        <v>575</v>
      </c>
      <c r="D19" s="812"/>
      <c r="E19" s="812"/>
      <c r="F19" s="812"/>
      <c r="G19" s="812"/>
      <c r="H19" s="812"/>
      <c r="I19" s="812"/>
      <c r="J19" s="812"/>
      <c r="K19" s="812"/>
      <c r="L19" s="812"/>
      <c r="M19" s="812"/>
      <c r="N19" s="812"/>
      <c r="O19" s="812"/>
      <c r="P19" s="812"/>
      <c r="Q19" s="812"/>
      <c r="R19" s="812"/>
      <c r="S19" s="812"/>
      <c r="T19" s="812"/>
      <c r="U19" s="812"/>
      <c r="V19" s="812"/>
      <c r="W19" s="812"/>
      <c r="X19" s="812"/>
      <c r="Y19" s="604"/>
      <c r="Z19" s="604"/>
      <c r="AA19" s="604"/>
      <c r="AB19" s="604"/>
      <c r="AC19" s="604"/>
      <c r="AD19" s="604"/>
      <c r="AE19" s="269"/>
      <c r="AF19" s="264"/>
      <c r="AG19" s="264"/>
      <c r="AH19" s="264"/>
      <c r="AI19" s="264"/>
      <c r="AJ19" s="264"/>
      <c r="AK19" s="264"/>
      <c r="AL19" s="264"/>
      <c r="AM19" s="264"/>
    </row>
    <row r="20" spans="2:39" ht="62.25" customHeight="1">
      <c r="B20" s="272"/>
      <c r="C20" s="812" t="s">
        <v>573</v>
      </c>
      <c r="D20" s="812"/>
      <c r="E20" s="812"/>
      <c r="F20" s="812"/>
      <c r="G20" s="812"/>
      <c r="H20" s="812"/>
      <c r="I20" s="812"/>
      <c r="J20" s="812"/>
      <c r="K20" s="812"/>
      <c r="L20" s="812"/>
      <c r="M20" s="812"/>
      <c r="N20" s="812"/>
      <c r="O20" s="812"/>
      <c r="P20" s="812"/>
      <c r="Q20" s="812"/>
      <c r="R20" s="812"/>
      <c r="S20" s="812"/>
      <c r="T20" s="812"/>
      <c r="U20" s="812"/>
      <c r="V20" s="812"/>
      <c r="W20" s="812"/>
      <c r="X20" s="812"/>
      <c r="Y20" s="604"/>
      <c r="Z20" s="604"/>
      <c r="AA20" s="604"/>
      <c r="AB20" s="604"/>
      <c r="AC20" s="604"/>
      <c r="AD20" s="604"/>
      <c r="AE20" s="427"/>
      <c r="AF20" s="264"/>
      <c r="AG20" s="264"/>
      <c r="AH20" s="264"/>
      <c r="AI20" s="264"/>
      <c r="AJ20" s="264"/>
      <c r="AK20" s="264"/>
      <c r="AL20" s="264"/>
      <c r="AM20" s="264"/>
    </row>
    <row r="21" spans="2:39" ht="37.5" customHeight="1">
      <c r="B21" s="272"/>
      <c r="C21" s="812" t="s">
        <v>643</v>
      </c>
      <c r="D21" s="812"/>
      <c r="E21" s="812"/>
      <c r="F21" s="812"/>
      <c r="G21" s="812"/>
      <c r="H21" s="812"/>
      <c r="I21" s="812"/>
      <c r="J21" s="812"/>
      <c r="K21" s="812"/>
      <c r="L21" s="812"/>
      <c r="M21" s="812"/>
      <c r="N21" s="812"/>
      <c r="O21" s="812"/>
      <c r="P21" s="812"/>
      <c r="Q21" s="812"/>
      <c r="R21" s="812"/>
      <c r="S21" s="812"/>
      <c r="T21" s="812"/>
      <c r="U21" s="812"/>
      <c r="V21" s="812"/>
      <c r="W21" s="812"/>
      <c r="X21" s="812"/>
      <c r="Y21" s="604"/>
      <c r="Z21" s="604"/>
      <c r="AA21" s="604"/>
      <c r="AB21" s="604"/>
      <c r="AC21" s="604"/>
      <c r="AD21" s="604"/>
      <c r="AE21" s="275"/>
      <c r="AF21" s="264"/>
      <c r="AG21" s="264"/>
      <c r="AH21" s="264"/>
      <c r="AI21" s="264"/>
      <c r="AJ21" s="264"/>
      <c r="AK21" s="264"/>
      <c r="AL21" s="264"/>
      <c r="AM21" s="264"/>
    </row>
    <row r="22" spans="2:39" ht="54.75" customHeight="1">
      <c r="B22" s="272"/>
      <c r="C22" s="812" t="s">
        <v>625</v>
      </c>
      <c r="D22" s="812"/>
      <c r="E22" s="812"/>
      <c r="F22" s="812"/>
      <c r="G22" s="812"/>
      <c r="H22" s="812"/>
      <c r="I22" s="812"/>
      <c r="J22" s="812"/>
      <c r="K22" s="812"/>
      <c r="L22" s="812"/>
      <c r="M22" s="812"/>
      <c r="N22" s="812"/>
      <c r="O22" s="812"/>
      <c r="P22" s="812"/>
      <c r="Q22" s="812"/>
      <c r="R22" s="812"/>
      <c r="S22" s="812"/>
      <c r="T22" s="812"/>
      <c r="U22" s="812"/>
      <c r="V22" s="812"/>
      <c r="W22" s="812"/>
      <c r="X22" s="812"/>
      <c r="Y22" s="604"/>
      <c r="Z22" s="604"/>
      <c r="AA22" s="604"/>
      <c r="AB22" s="604"/>
      <c r="AC22" s="604"/>
      <c r="AD22" s="604"/>
      <c r="AE22" s="427"/>
      <c r="AF22" s="264"/>
      <c r="AG22" s="264"/>
      <c r="AH22" s="264"/>
      <c r="AI22" s="264"/>
      <c r="AJ22" s="264"/>
      <c r="AK22" s="264"/>
      <c r="AL22" s="264"/>
      <c r="AM22" s="264"/>
    </row>
    <row r="23" spans="2:39" ht="15.6">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6">
      <c r="B24" s="813" t="s">
        <v>528</v>
      </c>
      <c r="C24" s="594" t="s">
        <v>530</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6">
      <c r="B25" s="813"/>
      <c r="C25" s="594" t="s">
        <v>531</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6">
      <c r="B26" s="537"/>
      <c r="C26" s="594" t="s">
        <v>532</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6">
      <c r="B27" s="537"/>
      <c r="C27" s="594" t="s">
        <v>533</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6">
      <c r="B28" s="537"/>
      <c r="C28" s="594" t="s">
        <v>534</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6">
      <c r="B29" s="537"/>
      <c r="C29" s="594" t="s">
        <v>535</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6">
      <c r="B30" s="537"/>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6">
      <c r="B31" s="537"/>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6">
      <c r="B33" s="279" t="s">
        <v>267</v>
      </c>
      <c r="C33" s="280"/>
      <c r="D33" s="588"/>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03" t="s">
        <v>212</v>
      </c>
      <c r="C34" s="805" t="s">
        <v>33</v>
      </c>
      <c r="D34" s="283" t="s">
        <v>423</v>
      </c>
      <c r="E34" s="807" t="s">
        <v>210</v>
      </c>
      <c r="F34" s="808"/>
      <c r="G34" s="808"/>
      <c r="H34" s="808"/>
      <c r="I34" s="808"/>
      <c r="J34" s="808"/>
      <c r="K34" s="808"/>
      <c r="L34" s="808"/>
      <c r="M34" s="809"/>
      <c r="N34" s="810" t="s">
        <v>214</v>
      </c>
      <c r="O34" s="283" t="s">
        <v>424</v>
      </c>
      <c r="P34" s="807" t="s">
        <v>213</v>
      </c>
      <c r="Q34" s="808"/>
      <c r="R34" s="808"/>
      <c r="S34" s="808"/>
      <c r="T34" s="808"/>
      <c r="U34" s="808"/>
      <c r="V34" s="808"/>
      <c r="W34" s="808"/>
      <c r="X34" s="809"/>
      <c r="Y34" s="800" t="s">
        <v>244</v>
      </c>
      <c r="Z34" s="801"/>
      <c r="AA34" s="801"/>
      <c r="AB34" s="801"/>
      <c r="AC34" s="801"/>
      <c r="AD34" s="801"/>
      <c r="AE34" s="801"/>
      <c r="AF34" s="801"/>
      <c r="AG34" s="801"/>
      <c r="AH34" s="801"/>
      <c r="AI34" s="801"/>
      <c r="AJ34" s="801"/>
      <c r="AK34" s="801"/>
      <c r="AL34" s="801"/>
      <c r="AM34" s="802"/>
    </row>
    <row r="35" spans="1:39" ht="65.25" customHeight="1">
      <c r="B35" s="804"/>
      <c r="C35" s="806"/>
      <c r="D35" s="284">
        <v>2015</v>
      </c>
      <c r="E35" s="284">
        <v>2016</v>
      </c>
      <c r="F35" s="284">
        <v>2017</v>
      </c>
      <c r="G35" s="284">
        <v>2018</v>
      </c>
      <c r="H35" s="284">
        <v>2019</v>
      </c>
      <c r="I35" s="284">
        <v>2020</v>
      </c>
      <c r="J35" s="284">
        <v>2021</v>
      </c>
      <c r="K35" s="284">
        <v>2022</v>
      </c>
      <c r="L35" s="284">
        <v>2023</v>
      </c>
      <c r="M35" s="428">
        <v>2024</v>
      </c>
      <c r="N35" s="811"/>
      <c r="O35" s="284">
        <v>2015</v>
      </c>
      <c r="P35" s="284">
        <v>2016</v>
      </c>
      <c r="Q35" s="284">
        <v>2017</v>
      </c>
      <c r="R35" s="284">
        <v>2018</v>
      </c>
      <c r="S35" s="284">
        <v>2019</v>
      </c>
      <c r="T35" s="284">
        <v>2020</v>
      </c>
      <c r="U35" s="284">
        <v>2021</v>
      </c>
      <c r="V35" s="284">
        <v>2022</v>
      </c>
      <c r="W35" s="284">
        <v>2023</v>
      </c>
      <c r="X35" s="428">
        <v>2024</v>
      </c>
      <c r="Y35" s="284" t="str">
        <f>'1.  LRAMVA Summary'!D50</f>
        <v>Residential</v>
      </c>
      <c r="Z35" s="284" t="str">
        <f>'1.  LRAMVA Summary'!E50</f>
        <v>General Service &lt; 50 kW</v>
      </c>
      <c r="AA35" s="284" t="str">
        <f>'1.  LRAMVA Summary'!F50</f>
        <v>General Service 50 to 2999 kW</v>
      </c>
      <c r="AB35" s="284" t="str">
        <f>'1.  LRAMVA Summary'!G50</f>
        <v>General Service 3000-4999 kW</v>
      </c>
      <c r="AC35" s="284" t="str">
        <f>'1.  LRAMVA Summary'!H50</f>
        <v>Unmetered Scattered Load</v>
      </c>
      <c r="AD35" s="284" t="str">
        <f>'1.  LRAMVA Summary'!I50</f>
        <v>Sentinel Lighting</v>
      </c>
      <c r="AE35" s="284" t="str">
        <f>'1.  LRAMVA Summary'!J50</f>
        <v xml:space="preserve">Street Lighting </v>
      </c>
      <c r="AF35" s="284" t="str">
        <f>'1.  LRAMVA Summary'!K50</f>
        <v/>
      </c>
      <c r="AG35" s="284" t="str">
        <f>'1.  LRAMVA Summary'!L50</f>
        <v/>
      </c>
      <c r="AH35" s="284" t="str">
        <f>'1.  LRAMVA Summary'!M50</f>
        <v/>
      </c>
      <c r="AI35" s="284" t="str">
        <f>'1.  LRAMVA Summary'!N50</f>
        <v/>
      </c>
      <c r="AJ35" s="284" t="str">
        <f>'1.  LRAMVA Summary'!O50</f>
        <v/>
      </c>
      <c r="AK35" s="284" t="str">
        <f>'1.  LRAMVA Summary'!P50</f>
        <v/>
      </c>
      <c r="AL35" s="284" t="str">
        <f>'1.  LRAMVA Summary'!Q50</f>
        <v/>
      </c>
      <c r="AM35" s="286" t="str">
        <f>'1.  LRAMVA Summary'!R50</f>
        <v>Total</v>
      </c>
    </row>
    <row r="36" spans="1:39" ht="16.5" customHeight="1">
      <c r="B36" s="516" t="s">
        <v>505</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Summary'!D51</f>
        <v>kWh</v>
      </c>
      <c r="Z36" s="290" t="str">
        <f>'1.  LRAMVA Summary'!E51</f>
        <v>kWh</v>
      </c>
      <c r="AA36" s="290" t="str">
        <f>'1.  LRAMVA Summary'!F51</f>
        <v>kW</v>
      </c>
      <c r="AB36" s="290" t="str">
        <f>'1.  LRAMVA Summary'!G51</f>
        <v>kW</v>
      </c>
      <c r="AC36" s="290" t="str">
        <f>'1.  LRAMVA Summary'!H51</f>
        <v>kWh</v>
      </c>
      <c r="AD36" s="290" t="str">
        <f>'1.  LRAMVA Summary'!I51</f>
        <v>kW</v>
      </c>
      <c r="AE36" s="290" t="str">
        <f>'1.  LRAMVA Summary'!J51</f>
        <v>kW</v>
      </c>
      <c r="AF36" s="290">
        <f>'1.  LRAMVA Summary'!K51</f>
        <v>0</v>
      </c>
      <c r="AG36" s="290">
        <f>'1.  LRAMVA Summary'!L51</f>
        <v>0</v>
      </c>
      <c r="AH36" s="290">
        <f>'1.  LRAMVA Summary'!M51</f>
        <v>0</v>
      </c>
      <c r="AI36" s="290">
        <f>'1.  LRAMVA Summary'!N51</f>
        <v>0</v>
      </c>
      <c r="AJ36" s="290">
        <f>'1.  LRAMVA Summary'!O51</f>
        <v>0</v>
      </c>
      <c r="AK36" s="290">
        <f>'1.  LRAMVA Summary'!P51</f>
        <v>0</v>
      </c>
      <c r="AL36" s="290">
        <f>'1.  LRAMVA Summary'!Q51</f>
        <v>0</v>
      </c>
      <c r="AM36" s="291"/>
    </row>
    <row r="37" spans="1:39" ht="16.5" customHeight="1" outlineLevel="1">
      <c r="B37" s="287" t="s">
        <v>498</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ht="15" outlineLevel="1">
      <c r="A38" s="520">
        <v>1</v>
      </c>
      <c r="B38" s="518" t="s">
        <v>95</v>
      </c>
      <c r="C38" s="290" t="s">
        <v>25</v>
      </c>
      <c r="D38" s="294">
        <v>56404</v>
      </c>
      <c r="E38" s="294">
        <v>55891</v>
      </c>
      <c r="F38" s="294">
        <v>55891</v>
      </c>
      <c r="G38" s="294">
        <v>55891</v>
      </c>
      <c r="H38" s="294">
        <v>55891</v>
      </c>
      <c r="I38" s="294">
        <v>55891</v>
      </c>
      <c r="J38" s="294">
        <v>55891</v>
      </c>
      <c r="K38" s="294">
        <v>55878</v>
      </c>
      <c r="L38" s="294">
        <v>55878</v>
      </c>
      <c r="M38" s="294">
        <v>55878</v>
      </c>
      <c r="N38" s="290"/>
      <c r="O38" s="294">
        <v>4</v>
      </c>
      <c r="P38" s="294">
        <v>4</v>
      </c>
      <c r="Q38" s="294">
        <v>4</v>
      </c>
      <c r="R38" s="294">
        <v>4</v>
      </c>
      <c r="S38" s="294">
        <v>4</v>
      </c>
      <c r="T38" s="294">
        <v>4</v>
      </c>
      <c r="U38" s="294">
        <v>4</v>
      </c>
      <c r="V38" s="294">
        <v>4</v>
      </c>
      <c r="W38" s="294">
        <v>4</v>
      </c>
      <c r="X38" s="294">
        <v>4</v>
      </c>
      <c r="Y38" s="409">
        <v>1</v>
      </c>
      <c r="Z38" s="409"/>
      <c r="AA38" s="409"/>
      <c r="AB38" s="409"/>
      <c r="AC38" s="409"/>
      <c r="AD38" s="409"/>
      <c r="AE38" s="409"/>
      <c r="AF38" s="409"/>
      <c r="AG38" s="409"/>
      <c r="AH38" s="409"/>
      <c r="AI38" s="409"/>
      <c r="AJ38" s="409"/>
      <c r="AK38" s="409"/>
      <c r="AL38" s="409"/>
      <c r="AM38" s="295">
        <f>SUM(Y38:AL38)</f>
        <v>1</v>
      </c>
    </row>
    <row r="39" spans="1:39" ht="15" outlineLevel="1">
      <c r="B39" s="293" t="s">
        <v>268</v>
      </c>
      <c r="C39" s="290" t="s">
        <v>164</v>
      </c>
      <c r="D39" s="294">
        <v>9420</v>
      </c>
      <c r="E39" s="294">
        <v>9285</v>
      </c>
      <c r="F39" s="294">
        <v>9285</v>
      </c>
      <c r="G39" s="294">
        <v>9285</v>
      </c>
      <c r="H39" s="294">
        <v>9285</v>
      </c>
      <c r="I39" s="294">
        <v>9285</v>
      </c>
      <c r="J39" s="294">
        <v>9285</v>
      </c>
      <c r="K39" s="294">
        <v>9281</v>
      </c>
      <c r="L39" s="294">
        <v>9281</v>
      </c>
      <c r="M39" s="294">
        <v>9281</v>
      </c>
      <c r="N39" s="466"/>
      <c r="O39" s="294">
        <v>1</v>
      </c>
      <c r="P39" s="294">
        <v>1</v>
      </c>
      <c r="Q39" s="294">
        <v>1</v>
      </c>
      <c r="R39" s="294">
        <v>1</v>
      </c>
      <c r="S39" s="294">
        <v>1</v>
      </c>
      <c r="T39" s="294">
        <v>1</v>
      </c>
      <c r="U39" s="294">
        <v>1</v>
      </c>
      <c r="V39" s="294">
        <v>1</v>
      </c>
      <c r="W39" s="294">
        <v>1</v>
      </c>
      <c r="X39" s="294">
        <v>1</v>
      </c>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6"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ht="15" outlineLevel="1">
      <c r="A41" s="520">
        <v>2</v>
      </c>
      <c r="B41" s="518" t="s">
        <v>96</v>
      </c>
      <c r="C41" s="290" t="s">
        <v>25</v>
      </c>
      <c r="D41" s="294">
        <v>104202</v>
      </c>
      <c r="E41" s="294">
        <v>102350</v>
      </c>
      <c r="F41" s="294">
        <v>102350</v>
      </c>
      <c r="G41" s="294">
        <v>102350</v>
      </c>
      <c r="H41" s="294">
        <v>102350</v>
      </c>
      <c r="I41" s="294">
        <v>102350</v>
      </c>
      <c r="J41" s="294">
        <v>102350</v>
      </c>
      <c r="K41" s="294">
        <v>102297</v>
      </c>
      <c r="L41" s="294">
        <v>102297</v>
      </c>
      <c r="M41" s="294">
        <v>102297</v>
      </c>
      <c r="N41" s="290"/>
      <c r="O41" s="294">
        <v>7</v>
      </c>
      <c r="P41" s="294">
        <v>7</v>
      </c>
      <c r="Q41" s="294">
        <v>7</v>
      </c>
      <c r="R41" s="294">
        <v>7</v>
      </c>
      <c r="S41" s="294">
        <v>7</v>
      </c>
      <c r="T41" s="294">
        <v>7</v>
      </c>
      <c r="U41" s="294">
        <v>7</v>
      </c>
      <c r="V41" s="294">
        <v>7</v>
      </c>
      <c r="W41" s="294">
        <v>7</v>
      </c>
      <c r="X41" s="294">
        <v>7</v>
      </c>
      <c r="Y41" s="409">
        <v>1</v>
      </c>
      <c r="Z41" s="409"/>
      <c r="AA41" s="409"/>
      <c r="AB41" s="409"/>
      <c r="AC41" s="409"/>
      <c r="AD41" s="409"/>
      <c r="AE41" s="409"/>
      <c r="AF41" s="409"/>
      <c r="AG41" s="409"/>
      <c r="AH41" s="409"/>
      <c r="AI41" s="409"/>
      <c r="AJ41" s="409"/>
      <c r="AK41" s="409"/>
      <c r="AL41" s="409"/>
      <c r="AM41" s="295">
        <f>SUM(Y41:AL41)</f>
        <v>1</v>
      </c>
    </row>
    <row r="42" spans="1:39" ht="15" outlineLevel="1">
      <c r="B42" s="293" t="s">
        <v>268</v>
      </c>
      <c r="C42" s="290" t="s">
        <v>164</v>
      </c>
      <c r="D42" s="294">
        <v>1078</v>
      </c>
      <c r="E42" s="294">
        <v>1065</v>
      </c>
      <c r="F42" s="294">
        <v>1065</v>
      </c>
      <c r="G42" s="294">
        <v>1065</v>
      </c>
      <c r="H42" s="294">
        <v>1065</v>
      </c>
      <c r="I42" s="294">
        <v>1065</v>
      </c>
      <c r="J42" s="294">
        <v>1065</v>
      </c>
      <c r="K42" s="294">
        <v>1063</v>
      </c>
      <c r="L42" s="294">
        <v>1063</v>
      </c>
      <c r="M42" s="294">
        <v>1063</v>
      </c>
      <c r="N42" s="466"/>
      <c r="O42" s="294"/>
      <c r="P42" s="294"/>
      <c r="Q42" s="294"/>
      <c r="R42" s="294"/>
      <c r="S42" s="294"/>
      <c r="T42" s="294"/>
      <c r="U42" s="294"/>
      <c r="V42" s="294"/>
      <c r="W42" s="294"/>
      <c r="X42" s="294"/>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6"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ht="15" outlineLevel="1">
      <c r="A44" s="520">
        <v>3</v>
      </c>
      <c r="B44" s="518" t="s">
        <v>97</v>
      </c>
      <c r="C44" s="290" t="s">
        <v>25</v>
      </c>
      <c r="D44" s="294">
        <v>17118</v>
      </c>
      <c r="E44" s="294">
        <v>17118</v>
      </c>
      <c r="F44" s="294">
        <v>17118</v>
      </c>
      <c r="G44" s="294">
        <v>17118</v>
      </c>
      <c r="H44" s="294">
        <v>11395</v>
      </c>
      <c r="I44" s="294">
        <v>0</v>
      </c>
      <c r="J44" s="294">
        <v>0</v>
      </c>
      <c r="K44" s="294">
        <v>0</v>
      </c>
      <c r="L44" s="294">
        <v>0</v>
      </c>
      <c r="M44" s="294">
        <v>0</v>
      </c>
      <c r="N44" s="290"/>
      <c r="O44" s="294">
        <v>3</v>
      </c>
      <c r="P44" s="294">
        <v>3</v>
      </c>
      <c r="Q44" s="294">
        <v>3</v>
      </c>
      <c r="R44" s="294">
        <v>3</v>
      </c>
      <c r="S44" s="294">
        <v>2</v>
      </c>
      <c r="T44" s="294">
        <v>0</v>
      </c>
      <c r="U44" s="294">
        <v>0</v>
      </c>
      <c r="V44" s="294">
        <v>0</v>
      </c>
      <c r="W44" s="294">
        <v>0</v>
      </c>
      <c r="X44" s="294">
        <v>0</v>
      </c>
      <c r="Y44" s="409">
        <v>1</v>
      </c>
      <c r="Z44" s="409"/>
      <c r="AA44" s="409"/>
      <c r="AB44" s="409"/>
      <c r="AC44" s="409"/>
      <c r="AD44" s="409"/>
      <c r="AE44" s="409"/>
      <c r="AF44" s="409"/>
      <c r="AG44" s="409"/>
      <c r="AH44" s="409"/>
      <c r="AI44" s="409"/>
      <c r="AJ44" s="409"/>
      <c r="AK44" s="409"/>
      <c r="AL44" s="409"/>
      <c r="AM44" s="295">
        <f>SUM(Y44:AL44)</f>
        <v>1</v>
      </c>
    </row>
    <row r="45" spans="1:39" ht="15" outlineLevel="1">
      <c r="B45" s="293" t="s">
        <v>268</v>
      </c>
      <c r="C45" s="290" t="s">
        <v>164</v>
      </c>
      <c r="D45" s="294"/>
      <c r="E45" s="294"/>
      <c r="F45" s="294"/>
      <c r="G45" s="294"/>
      <c r="H45" s="294"/>
      <c r="I45" s="294"/>
      <c r="J45" s="294"/>
      <c r="K45" s="294"/>
      <c r="L45" s="294"/>
      <c r="M45" s="294"/>
      <c r="N45" s="466"/>
      <c r="O45" s="294"/>
      <c r="P45" s="294"/>
      <c r="Q45" s="294"/>
      <c r="R45" s="294"/>
      <c r="S45" s="294"/>
      <c r="T45" s="294"/>
      <c r="U45" s="294"/>
      <c r="V45" s="294"/>
      <c r="W45" s="294"/>
      <c r="X45" s="294"/>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ht="15"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ht="15" outlineLevel="1">
      <c r="A47" s="520">
        <v>4</v>
      </c>
      <c r="B47" s="518" t="s">
        <v>98</v>
      </c>
      <c r="C47" s="290" t="s">
        <v>25</v>
      </c>
      <c r="D47" s="294">
        <v>93268</v>
      </c>
      <c r="E47" s="294">
        <v>93268</v>
      </c>
      <c r="F47" s="294">
        <v>93268</v>
      </c>
      <c r="G47" s="294">
        <v>93268</v>
      </c>
      <c r="H47" s="294">
        <v>93268</v>
      </c>
      <c r="I47" s="294">
        <v>93268</v>
      </c>
      <c r="J47" s="294">
        <v>93268</v>
      </c>
      <c r="K47" s="294">
        <v>93268</v>
      </c>
      <c r="L47" s="294">
        <v>93268</v>
      </c>
      <c r="M47" s="294">
        <v>93268</v>
      </c>
      <c r="N47" s="290"/>
      <c r="O47" s="294">
        <v>49</v>
      </c>
      <c r="P47" s="294">
        <v>49</v>
      </c>
      <c r="Q47" s="294">
        <v>49</v>
      </c>
      <c r="R47" s="294">
        <v>49</v>
      </c>
      <c r="S47" s="294">
        <v>49</v>
      </c>
      <c r="T47" s="294">
        <v>49</v>
      </c>
      <c r="U47" s="294">
        <v>49</v>
      </c>
      <c r="V47" s="294">
        <v>49</v>
      </c>
      <c r="W47" s="294">
        <v>49</v>
      </c>
      <c r="X47" s="294">
        <v>49</v>
      </c>
      <c r="Y47" s="409">
        <v>1</v>
      </c>
      <c r="Z47" s="409"/>
      <c r="AA47" s="409"/>
      <c r="AB47" s="409"/>
      <c r="AC47" s="409"/>
      <c r="AD47" s="409"/>
      <c r="AE47" s="409"/>
      <c r="AF47" s="409"/>
      <c r="AG47" s="409"/>
      <c r="AH47" s="409"/>
      <c r="AI47" s="409"/>
      <c r="AJ47" s="409"/>
      <c r="AK47" s="409"/>
      <c r="AL47" s="409"/>
      <c r="AM47" s="295">
        <f>SUM(Y47:AL47)</f>
        <v>1</v>
      </c>
    </row>
    <row r="48" spans="1:39" ht="15" outlineLevel="1">
      <c r="B48" s="293" t="s">
        <v>268</v>
      </c>
      <c r="C48" s="290" t="s">
        <v>164</v>
      </c>
      <c r="D48" s="294">
        <v>3351</v>
      </c>
      <c r="E48" s="294">
        <v>3351</v>
      </c>
      <c r="F48" s="294">
        <v>3351</v>
      </c>
      <c r="G48" s="294">
        <v>3351</v>
      </c>
      <c r="H48" s="294">
        <v>3351</v>
      </c>
      <c r="I48" s="294">
        <v>3351</v>
      </c>
      <c r="J48" s="294">
        <v>3351</v>
      </c>
      <c r="K48" s="294">
        <v>3351</v>
      </c>
      <c r="L48" s="294">
        <v>3351</v>
      </c>
      <c r="M48" s="294">
        <v>3351</v>
      </c>
      <c r="N48" s="466"/>
      <c r="O48" s="294">
        <v>2</v>
      </c>
      <c r="P48" s="294">
        <v>2</v>
      </c>
      <c r="Q48" s="294">
        <v>2</v>
      </c>
      <c r="R48" s="294">
        <v>2</v>
      </c>
      <c r="S48" s="294">
        <v>2</v>
      </c>
      <c r="T48" s="294">
        <v>2</v>
      </c>
      <c r="U48" s="294">
        <v>2</v>
      </c>
      <c r="V48" s="294">
        <v>2</v>
      </c>
      <c r="W48" s="294">
        <v>2</v>
      </c>
      <c r="X48" s="294">
        <v>2</v>
      </c>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ht="15"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0">
        <v>5</v>
      </c>
      <c r="B50" s="518" t="s">
        <v>99</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ht="15" outlineLevel="1">
      <c r="B51" s="293" t="s">
        <v>268</v>
      </c>
      <c r="C51" s="290" t="s">
        <v>164</v>
      </c>
      <c r="D51" s="294"/>
      <c r="E51" s="294"/>
      <c r="F51" s="294"/>
      <c r="G51" s="294"/>
      <c r="H51" s="294"/>
      <c r="I51" s="294"/>
      <c r="J51" s="294"/>
      <c r="K51" s="294"/>
      <c r="L51" s="294"/>
      <c r="M51" s="294"/>
      <c r="N51" s="466"/>
      <c r="O51" s="294"/>
      <c r="P51" s="294"/>
      <c r="Q51" s="294"/>
      <c r="R51" s="294"/>
      <c r="S51" s="294"/>
      <c r="T51" s="294"/>
      <c r="U51" s="294"/>
      <c r="V51" s="294"/>
      <c r="W51" s="294"/>
      <c r="X51" s="294"/>
      <c r="Y51" s="410">
        <f>Y50</f>
        <v>0</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ht="15"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499</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ht="15" outlineLevel="1">
      <c r="A54" s="520">
        <v>6</v>
      </c>
      <c r="B54" s="518" t="s">
        <v>100</v>
      </c>
      <c r="C54" s="290" t="s">
        <v>25</v>
      </c>
      <c r="D54" s="294">
        <v>71271</v>
      </c>
      <c r="E54" s="294">
        <v>71271</v>
      </c>
      <c r="F54" s="294">
        <v>71271</v>
      </c>
      <c r="G54" s="294">
        <v>71271</v>
      </c>
      <c r="H54" s="294">
        <v>0</v>
      </c>
      <c r="I54" s="294">
        <v>0</v>
      </c>
      <c r="J54" s="294">
        <v>0</v>
      </c>
      <c r="K54" s="294">
        <v>0</v>
      </c>
      <c r="L54" s="294">
        <v>0</v>
      </c>
      <c r="M54" s="294">
        <v>0</v>
      </c>
      <c r="N54" s="294">
        <v>12</v>
      </c>
      <c r="O54" s="294">
        <v>15</v>
      </c>
      <c r="P54" s="294">
        <v>15</v>
      </c>
      <c r="Q54" s="294">
        <v>15</v>
      </c>
      <c r="R54" s="294">
        <v>15</v>
      </c>
      <c r="S54" s="294">
        <v>0</v>
      </c>
      <c r="T54" s="294">
        <v>0</v>
      </c>
      <c r="U54" s="294">
        <v>0</v>
      </c>
      <c r="V54" s="294">
        <v>0</v>
      </c>
      <c r="W54" s="294">
        <v>0</v>
      </c>
      <c r="X54" s="294">
        <v>0</v>
      </c>
      <c r="Y54" s="414"/>
      <c r="Z54" s="409"/>
      <c r="AA54" s="409">
        <v>1</v>
      </c>
      <c r="AB54" s="409"/>
      <c r="AC54" s="409"/>
      <c r="AD54" s="409"/>
      <c r="AE54" s="409"/>
      <c r="AF54" s="414"/>
      <c r="AG54" s="414"/>
      <c r="AH54" s="414"/>
      <c r="AI54" s="414"/>
      <c r="AJ54" s="414"/>
      <c r="AK54" s="414"/>
      <c r="AL54" s="414"/>
      <c r="AM54" s="295">
        <f>SUM(Y54:AL54)</f>
        <v>1</v>
      </c>
    </row>
    <row r="55" spans="1:39" ht="15" outlineLevel="1">
      <c r="B55" s="293" t="s">
        <v>268</v>
      </c>
      <c r="C55" s="290" t="s">
        <v>164</v>
      </c>
      <c r="D55" s="294">
        <v>4796</v>
      </c>
      <c r="E55" s="294">
        <v>4796</v>
      </c>
      <c r="F55" s="294">
        <v>4796</v>
      </c>
      <c r="G55" s="294">
        <v>4796</v>
      </c>
      <c r="H55" s="294">
        <v>76067</v>
      </c>
      <c r="I55" s="294">
        <v>76067</v>
      </c>
      <c r="J55" s="294">
        <v>76067</v>
      </c>
      <c r="K55" s="294">
        <v>76067</v>
      </c>
      <c r="L55" s="294">
        <v>76067</v>
      </c>
      <c r="M55" s="294">
        <v>76067</v>
      </c>
      <c r="N55" s="294">
        <f>N54</f>
        <v>12</v>
      </c>
      <c r="O55" s="294">
        <v>1</v>
      </c>
      <c r="P55" s="294">
        <v>1</v>
      </c>
      <c r="Q55" s="294">
        <v>1</v>
      </c>
      <c r="R55" s="294">
        <v>1</v>
      </c>
      <c r="S55" s="294">
        <v>16</v>
      </c>
      <c r="T55" s="294">
        <v>16</v>
      </c>
      <c r="U55" s="294">
        <v>16</v>
      </c>
      <c r="V55" s="294">
        <v>16</v>
      </c>
      <c r="W55" s="294">
        <v>16</v>
      </c>
      <c r="X55" s="294">
        <v>16</v>
      </c>
      <c r="Y55" s="410">
        <f>Y54</f>
        <v>0</v>
      </c>
      <c r="Z55" s="410">
        <f t="shared" ref="Z55" si="53">Z54</f>
        <v>0</v>
      </c>
      <c r="AA55" s="410">
        <f t="shared" ref="AA55" si="54">AA54</f>
        <v>1</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ht="15"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0">
        <v>7</v>
      </c>
      <c r="B57" s="518" t="s">
        <v>101</v>
      </c>
      <c r="C57" s="290" t="s">
        <v>25</v>
      </c>
      <c r="D57" s="294">
        <v>1217787</v>
      </c>
      <c r="E57" s="294">
        <v>1217787</v>
      </c>
      <c r="F57" s="294">
        <v>1214962</v>
      </c>
      <c r="G57" s="294">
        <v>1214962</v>
      </c>
      <c r="H57" s="294">
        <v>1214962</v>
      </c>
      <c r="I57" s="294">
        <v>1214962</v>
      </c>
      <c r="J57" s="294">
        <v>1186814</v>
      </c>
      <c r="K57" s="294">
        <v>1186814</v>
      </c>
      <c r="L57" s="294">
        <v>1186814</v>
      </c>
      <c r="M57" s="294">
        <v>1095065</v>
      </c>
      <c r="N57" s="294">
        <v>12</v>
      </c>
      <c r="O57" s="294">
        <v>322</v>
      </c>
      <c r="P57" s="294">
        <v>122</v>
      </c>
      <c r="Q57" s="294">
        <v>121</v>
      </c>
      <c r="R57" s="294">
        <v>121</v>
      </c>
      <c r="S57" s="294">
        <v>121</v>
      </c>
      <c r="T57" s="294">
        <v>121</v>
      </c>
      <c r="U57" s="294">
        <v>116</v>
      </c>
      <c r="V57" s="294">
        <v>116</v>
      </c>
      <c r="W57" s="294">
        <v>116</v>
      </c>
      <c r="X57" s="294">
        <v>99</v>
      </c>
      <c r="Y57" s="531"/>
      <c r="Z57" s="531">
        <v>0.08</v>
      </c>
      <c r="AA57" s="531">
        <v>0.52</v>
      </c>
      <c r="AB57" s="409"/>
      <c r="AC57" s="531"/>
      <c r="AD57" s="409"/>
      <c r="AE57" s="409">
        <v>0.4</v>
      </c>
      <c r="AF57" s="414"/>
      <c r="AG57" s="414"/>
      <c r="AH57" s="414"/>
      <c r="AI57" s="414"/>
      <c r="AJ57" s="414"/>
      <c r="AK57" s="414"/>
      <c r="AL57" s="414"/>
      <c r="AM57" s="295">
        <f>SUM(Y57:AL57)</f>
        <v>1</v>
      </c>
    </row>
    <row r="58" spans="1:39" ht="15" outlineLevel="1">
      <c r="B58" s="293" t="s">
        <v>268</v>
      </c>
      <c r="C58" s="290" t="s">
        <v>164</v>
      </c>
      <c r="D58" s="294">
        <v>20204</v>
      </c>
      <c r="E58" s="294">
        <v>20204</v>
      </c>
      <c r="F58" s="294">
        <v>20204</v>
      </c>
      <c r="G58" s="294">
        <v>20204</v>
      </c>
      <c r="H58" s="294">
        <v>20204</v>
      </c>
      <c r="I58" s="294">
        <v>20204</v>
      </c>
      <c r="J58" s="294">
        <v>20204</v>
      </c>
      <c r="K58" s="294">
        <v>20204</v>
      </c>
      <c r="L58" s="294">
        <v>20204</v>
      </c>
      <c r="M58" s="294">
        <v>20204</v>
      </c>
      <c r="N58" s="294">
        <f>N57</f>
        <v>12</v>
      </c>
      <c r="O58" s="294">
        <v>3</v>
      </c>
      <c r="P58" s="294">
        <v>3</v>
      </c>
      <c r="Q58" s="294">
        <v>3</v>
      </c>
      <c r="R58" s="294">
        <v>3</v>
      </c>
      <c r="S58" s="294">
        <v>3</v>
      </c>
      <c r="T58" s="294">
        <v>3</v>
      </c>
      <c r="U58" s="294">
        <v>3</v>
      </c>
      <c r="V58" s="294">
        <v>3</v>
      </c>
      <c r="W58" s="294">
        <v>3</v>
      </c>
      <c r="X58" s="294">
        <v>3</v>
      </c>
      <c r="Y58" s="410">
        <f>Y57</f>
        <v>0</v>
      </c>
      <c r="Z58" s="410">
        <f>Z57</f>
        <v>0.08</v>
      </c>
      <c r="AA58" s="410">
        <f t="shared" ref="AA58" si="66">AA57</f>
        <v>0.52</v>
      </c>
      <c r="AB58" s="410">
        <f t="shared" ref="AB58" si="67">AB57</f>
        <v>0</v>
      </c>
      <c r="AC58" s="410">
        <f t="shared" ref="AC58" si="68">AC57</f>
        <v>0</v>
      </c>
      <c r="AD58" s="410">
        <f t="shared" ref="AD58" si="69">AD57</f>
        <v>0</v>
      </c>
      <c r="AE58" s="410">
        <f t="shared" ref="AE58" si="70">AE57</f>
        <v>0.4</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ht="15"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0">
        <v>8</v>
      </c>
      <c r="B60" s="518" t="s">
        <v>102</v>
      </c>
      <c r="C60" s="290" t="s">
        <v>25</v>
      </c>
      <c r="D60" s="294">
        <v>143587</v>
      </c>
      <c r="E60" s="294">
        <v>111850</v>
      </c>
      <c r="F60" s="294">
        <v>104050</v>
      </c>
      <c r="G60" s="294">
        <v>104050</v>
      </c>
      <c r="H60" s="294">
        <v>104050</v>
      </c>
      <c r="I60" s="294">
        <v>104050</v>
      </c>
      <c r="J60" s="294">
        <v>104050</v>
      </c>
      <c r="K60" s="294">
        <v>104050</v>
      </c>
      <c r="L60" s="294">
        <v>104050</v>
      </c>
      <c r="M60" s="294">
        <v>104050</v>
      </c>
      <c r="N60" s="294">
        <v>12</v>
      </c>
      <c r="O60" s="294">
        <v>32</v>
      </c>
      <c r="P60" s="294">
        <v>25</v>
      </c>
      <c r="Q60" s="294">
        <v>23</v>
      </c>
      <c r="R60" s="294">
        <v>23</v>
      </c>
      <c r="S60" s="294">
        <v>23</v>
      </c>
      <c r="T60" s="294">
        <v>23</v>
      </c>
      <c r="U60" s="294">
        <v>23</v>
      </c>
      <c r="V60" s="294">
        <v>23</v>
      </c>
      <c r="W60" s="294">
        <v>23</v>
      </c>
      <c r="X60" s="294">
        <v>23</v>
      </c>
      <c r="Y60" s="414"/>
      <c r="Z60" s="531">
        <v>1</v>
      </c>
      <c r="AA60" s="409"/>
      <c r="AB60" s="409"/>
      <c r="AC60" s="409"/>
      <c r="AD60" s="409"/>
      <c r="AE60" s="409"/>
      <c r="AF60" s="414"/>
      <c r="AG60" s="414"/>
      <c r="AH60" s="414"/>
      <c r="AI60" s="414"/>
      <c r="AJ60" s="414"/>
      <c r="AK60" s="414"/>
      <c r="AL60" s="414"/>
      <c r="AM60" s="295">
        <f>SUM(Y60:AL60)</f>
        <v>1</v>
      </c>
    </row>
    <row r="61" spans="1:39" ht="15" outlineLevel="1">
      <c r="B61" s="293" t="s">
        <v>268</v>
      </c>
      <c r="C61" s="290" t="s">
        <v>164</v>
      </c>
      <c r="D61" s="294"/>
      <c r="E61" s="294"/>
      <c r="F61" s="294"/>
      <c r="G61" s="294"/>
      <c r="H61" s="294"/>
      <c r="I61" s="294"/>
      <c r="J61" s="294"/>
      <c r="K61" s="294"/>
      <c r="L61" s="294"/>
      <c r="M61" s="294"/>
      <c r="N61" s="294">
        <f>N60</f>
        <v>12</v>
      </c>
      <c r="O61" s="294"/>
      <c r="P61" s="294"/>
      <c r="Q61" s="294"/>
      <c r="R61" s="294"/>
      <c r="S61" s="294"/>
      <c r="T61" s="294"/>
      <c r="U61" s="294"/>
      <c r="V61" s="294"/>
      <c r="W61" s="294"/>
      <c r="X61" s="294"/>
      <c r="Y61" s="410">
        <f>Y60</f>
        <v>0</v>
      </c>
      <c r="Z61" s="410">
        <f t="shared" ref="Z61" si="78">Z60</f>
        <v>1</v>
      </c>
      <c r="AA61" s="410">
        <f t="shared" ref="AA61" si="79">AA60</f>
        <v>0</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ht="15"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0">
        <v>9</v>
      </c>
      <c r="B63" s="518" t="s">
        <v>103</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ht="15" outlineLevel="1">
      <c r="B64" s="293" t="s">
        <v>268</v>
      </c>
      <c r="C64" s="290" t="s">
        <v>164</v>
      </c>
      <c r="D64" s="294"/>
      <c r="E64" s="294"/>
      <c r="F64" s="294"/>
      <c r="G64" s="294"/>
      <c r="H64" s="294"/>
      <c r="I64" s="294"/>
      <c r="J64" s="294"/>
      <c r="K64" s="294"/>
      <c r="L64" s="294"/>
      <c r="M64" s="294"/>
      <c r="N64" s="294">
        <f>N63</f>
        <v>12</v>
      </c>
      <c r="O64" s="294"/>
      <c r="P64" s="294"/>
      <c r="Q64" s="294"/>
      <c r="R64" s="294"/>
      <c r="S64" s="294"/>
      <c r="T64" s="294"/>
      <c r="U64" s="294"/>
      <c r="V64" s="294"/>
      <c r="W64" s="294"/>
      <c r="X64" s="294"/>
      <c r="Y64" s="410">
        <f>Y63</f>
        <v>0</v>
      </c>
      <c r="Z64" s="410">
        <f t="shared" ref="Z64" si="91">Z63</f>
        <v>0</v>
      </c>
      <c r="AA64" s="410">
        <f t="shared" ref="AA64" si="92">AA63</f>
        <v>0</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ht="15"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0">
        <v>10</v>
      </c>
      <c r="B66" s="518" t="s">
        <v>104</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ht="15" outlineLevel="1">
      <c r="B67" s="293" t="s">
        <v>268</v>
      </c>
      <c r="C67" s="290" t="s">
        <v>164</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0"/>
    </row>
    <row r="68" spans="1:39" ht="15"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6"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0">
        <v>11</v>
      </c>
      <c r="B70" s="518" t="s">
        <v>105</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ht="15" outlineLevel="1">
      <c r="B71" s="293" t="s">
        <v>268</v>
      </c>
      <c r="C71" s="290" t="s">
        <v>164</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6"/>
    </row>
    <row r="72" spans="1:39" ht="15"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30" outlineLevel="1">
      <c r="A73" s="520">
        <v>12</v>
      </c>
      <c r="B73" s="518" t="s">
        <v>106</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ht="15" outlineLevel="1">
      <c r="B74" s="518" t="s">
        <v>268</v>
      </c>
      <c r="C74" s="290" t="s">
        <v>164</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6"/>
    </row>
    <row r="75" spans="1:39" ht="15" outlineLevel="1">
      <c r="B75" s="518"/>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0">
        <v>13</v>
      </c>
      <c r="B76" s="518" t="s">
        <v>107</v>
      </c>
      <c r="C76" s="290" t="s">
        <v>25</v>
      </c>
      <c r="D76" s="294"/>
      <c r="E76" s="294"/>
      <c r="F76" s="294"/>
      <c r="G76" s="294"/>
      <c r="H76" s="294"/>
      <c r="I76" s="294"/>
      <c r="J76" s="294"/>
      <c r="K76" s="294"/>
      <c r="L76" s="294"/>
      <c r="M76" s="294"/>
      <c r="N76" s="294">
        <v>12</v>
      </c>
      <c r="O76" s="294"/>
      <c r="P76" s="294"/>
      <c r="Q76" s="294"/>
      <c r="R76" s="294"/>
      <c r="S76" s="294"/>
      <c r="T76" s="294"/>
      <c r="U76" s="294"/>
      <c r="V76" s="294"/>
      <c r="W76" s="294"/>
      <c r="X76" s="294"/>
      <c r="Y76" s="409"/>
      <c r="Z76" s="409"/>
      <c r="AA76" s="409"/>
      <c r="AB76" s="409"/>
      <c r="AC76" s="409"/>
      <c r="AD76" s="409"/>
      <c r="AE76" s="409"/>
      <c r="AF76" s="414"/>
      <c r="AG76" s="414"/>
      <c r="AH76" s="414"/>
      <c r="AI76" s="414"/>
      <c r="AJ76" s="414"/>
      <c r="AK76" s="414"/>
      <c r="AL76" s="414"/>
      <c r="AM76" s="295">
        <f>SUM(Y76:AL76)</f>
        <v>0</v>
      </c>
    </row>
    <row r="77" spans="1:39" ht="15" outlineLevel="1">
      <c r="B77" s="518" t="s">
        <v>268</v>
      </c>
      <c r="C77" s="290" t="s">
        <v>164</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43">Z76</f>
        <v>0</v>
      </c>
      <c r="AA77" s="410">
        <f t="shared" si="143"/>
        <v>0</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5"/>
    </row>
    <row r="78" spans="1:39" ht="15" outlineLevel="1">
      <c r="B78" s="518"/>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6" outlineLevel="1">
      <c r="B79" s="287" t="s">
        <v>108</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ht="15" outlineLevel="1">
      <c r="A80" s="520">
        <v>14</v>
      </c>
      <c r="B80" s="314" t="s">
        <v>109</v>
      </c>
      <c r="C80" s="290" t="s">
        <v>25</v>
      </c>
      <c r="D80" s="294">
        <v>17069</v>
      </c>
      <c r="E80" s="294">
        <v>12340</v>
      </c>
      <c r="F80" s="294">
        <v>11424</v>
      </c>
      <c r="G80" s="294">
        <v>10507</v>
      </c>
      <c r="H80" s="294">
        <v>10507</v>
      </c>
      <c r="I80" s="294">
        <v>10507</v>
      </c>
      <c r="J80" s="294">
        <v>10392</v>
      </c>
      <c r="K80" s="294">
        <v>10392</v>
      </c>
      <c r="L80" s="294">
        <v>3352</v>
      </c>
      <c r="M80" s="294">
        <v>3352</v>
      </c>
      <c r="N80" s="294">
        <v>12</v>
      </c>
      <c r="O80" s="294">
        <v>1</v>
      </c>
      <c r="P80" s="294">
        <v>1</v>
      </c>
      <c r="Q80" s="294">
        <v>1</v>
      </c>
      <c r="R80" s="294">
        <v>1</v>
      </c>
      <c r="S80" s="294">
        <v>1</v>
      </c>
      <c r="T80" s="294">
        <v>1</v>
      </c>
      <c r="U80" s="294">
        <v>1</v>
      </c>
      <c r="V80" s="294">
        <v>1</v>
      </c>
      <c r="W80" s="294">
        <v>1</v>
      </c>
      <c r="X80" s="294">
        <v>1</v>
      </c>
      <c r="Y80" s="531">
        <v>1</v>
      </c>
      <c r="Z80" s="409"/>
      <c r="AA80" s="409"/>
      <c r="AB80" s="409"/>
      <c r="AC80" s="409"/>
      <c r="AD80" s="409"/>
      <c r="AE80" s="409"/>
      <c r="AF80" s="409"/>
      <c r="AG80" s="409"/>
      <c r="AH80" s="409"/>
      <c r="AI80" s="409"/>
      <c r="AJ80" s="409"/>
      <c r="AK80" s="409"/>
      <c r="AL80" s="409"/>
      <c r="AM80" s="295">
        <f>SUM(Y80:AL80)</f>
        <v>1</v>
      </c>
    </row>
    <row r="81" spans="1:40" ht="15" outlineLevel="1">
      <c r="B81" s="293" t="s">
        <v>268</v>
      </c>
      <c r="C81" s="290" t="s">
        <v>164</v>
      </c>
      <c r="D81" s="294"/>
      <c r="E81" s="294"/>
      <c r="F81" s="294"/>
      <c r="G81" s="294"/>
      <c r="H81" s="294"/>
      <c r="I81" s="294"/>
      <c r="J81" s="294"/>
      <c r="K81" s="294"/>
      <c r="L81" s="294"/>
      <c r="M81" s="294"/>
      <c r="N81" s="294">
        <f>N80</f>
        <v>12</v>
      </c>
      <c r="O81" s="294"/>
      <c r="P81" s="294"/>
      <c r="Q81" s="294"/>
      <c r="R81" s="294"/>
      <c r="S81" s="294"/>
      <c r="T81" s="294"/>
      <c r="U81" s="294"/>
      <c r="V81" s="294"/>
      <c r="W81" s="294"/>
      <c r="X81" s="294"/>
      <c r="Y81" s="410">
        <f>Y80</f>
        <v>1</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6"/>
    </row>
    <row r="82" spans="1:40" s="513" customFormat="1" ht="15" outlineLevel="1">
      <c r="A82" s="521"/>
      <c r="B82" s="293"/>
      <c r="C82" s="290"/>
      <c r="D82" s="290"/>
      <c r="E82" s="290"/>
      <c r="F82" s="290"/>
      <c r="G82" s="290"/>
      <c r="H82" s="290"/>
      <c r="I82" s="290"/>
      <c r="J82" s="290"/>
      <c r="K82" s="290"/>
      <c r="L82" s="290"/>
      <c r="M82" s="290"/>
      <c r="N82" s="466"/>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4"/>
      <c r="AN82" s="628"/>
    </row>
    <row r="83" spans="1:40" s="308" customFormat="1" ht="15.6" outlineLevel="1">
      <c r="A83" s="521"/>
      <c r="B83" s="287" t="s">
        <v>491</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5"/>
      <c r="AN83" s="629"/>
    </row>
    <row r="84" spans="1:40" ht="15" outlineLevel="1">
      <c r="A84" s="520">
        <v>15</v>
      </c>
      <c r="B84" s="293" t="s">
        <v>496</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ht="15" outlineLevel="1">
      <c r="B85" s="293" t="s">
        <v>268</v>
      </c>
      <c r="C85" s="290" t="s">
        <v>164</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6"/>
    </row>
    <row r="86" spans="1:40" ht="15"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ht="15" outlineLevel="1">
      <c r="A87" s="520">
        <v>16</v>
      </c>
      <c r="B87" s="323" t="s">
        <v>492</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ht="15" outlineLevel="1">
      <c r="A88" s="520"/>
      <c r="B88" s="323" t="s">
        <v>268</v>
      </c>
      <c r="C88" s="290" t="s">
        <v>164</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6"/>
    </row>
    <row r="89" spans="1:40" s="282" customFormat="1" ht="15" outlineLevel="1">
      <c r="A89" s="520"/>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6" outlineLevel="1">
      <c r="B90" s="517" t="s">
        <v>497</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ht="15" outlineLevel="1">
      <c r="A91" s="520">
        <v>17</v>
      </c>
      <c r="B91" s="518" t="s">
        <v>113</v>
      </c>
      <c r="C91" s="290" t="s">
        <v>25</v>
      </c>
      <c r="D91" s="294"/>
      <c r="E91" s="294"/>
      <c r="F91" s="294"/>
      <c r="G91" s="294"/>
      <c r="H91" s="294"/>
      <c r="I91" s="294"/>
      <c r="J91" s="294"/>
      <c r="K91" s="294"/>
      <c r="L91" s="294"/>
      <c r="M91" s="294"/>
      <c r="N91" s="294">
        <v>0</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ht="15" outlineLevel="1">
      <c r="B92" s="293" t="s">
        <v>268</v>
      </c>
      <c r="C92" s="290" t="s">
        <v>164</v>
      </c>
      <c r="D92" s="294"/>
      <c r="E92" s="294"/>
      <c r="F92" s="294"/>
      <c r="G92" s="294"/>
      <c r="H92" s="294"/>
      <c r="I92" s="294"/>
      <c r="J92" s="294"/>
      <c r="K92" s="294"/>
      <c r="L92" s="294"/>
      <c r="M92" s="294"/>
      <c r="N92" s="294">
        <f>N91</f>
        <v>0</v>
      </c>
      <c r="O92" s="294"/>
      <c r="P92" s="294"/>
      <c r="Q92" s="294"/>
      <c r="R92" s="294"/>
      <c r="S92" s="294"/>
      <c r="T92" s="294"/>
      <c r="U92" s="294"/>
      <c r="V92" s="294"/>
      <c r="W92" s="294"/>
      <c r="X92" s="294"/>
      <c r="Y92" s="410">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5"/>
    </row>
    <row r="93" spans="1:40" ht="15"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ht="15" outlineLevel="1">
      <c r="A94" s="520">
        <v>18</v>
      </c>
      <c r="B94" s="518" t="s">
        <v>110</v>
      </c>
      <c r="C94" s="290" t="s">
        <v>25</v>
      </c>
      <c r="D94" s="294"/>
      <c r="E94" s="294"/>
      <c r="F94" s="294"/>
      <c r="G94" s="294"/>
      <c r="H94" s="294"/>
      <c r="I94" s="294"/>
      <c r="J94" s="294"/>
      <c r="K94" s="294"/>
      <c r="L94" s="294"/>
      <c r="M94" s="294"/>
      <c r="N94" s="294">
        <v>0</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ht="15" outlineLevel="1">
      <c r="B95" s="293" t="s">
        <v>268</v>
      </c>
      <c r="C95" s="290" t="s">
        <v>164</v>
      </c>
      <c r="D95" s="294"/>
      <c r="E95" s="294"/>
      <c r="F95" s="294"/>
      <c r="G95" s="294"/>
      <c r="H95" s="294"/>
      <c r="I95" s="294"/>
      <c r="J95" s="294"/>
      <c r="K95" s="294"/>
      <c r="L95" s="294"/>
      <c r="M95" s="294"/>
      <c r="N95" s="294">
        <f>N94</f>
        <v>0</v>
      </c>
      <c r="O95" s="294"/>
      <c r="P95" s="294"/>
      <c r="Q95" s="294"/>
      <c r="R95" s="294"/>
      <c r="S95" s="294"/>
      <c r="T95" s="294"/>
      <c r="U95" s="294"/>
      <c r="V95" s="294"/>
      <c r="W95" s="294"/>
      <c r="X95" s="294"/>
      <c r="Y95" s="410">
        <f>Y94</f>
        <v>0</v>
      </c>
      <c r="Z95" s="410">
        <f t="shared" ref="Z95" si="161">Z94</f>
        <v>0</v>
      </c>
      <c r="AA95" s="410">
        <f t="shared" ref="AA95" si="162">AA94</f>
        <v>0</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5"/>
    </row>
    <row r="96" spans="1:40" ht="15"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ht="15" outlineLevel="1">
      <c r="A97" s="520">
        <v>19</v>
      </c>
      <c r="B97" s="518" t="s">
        <v>112</v>
      </c>
      <c r="C97" s="290" t="s">
        <v>25</v>
      </c>
      <c r="D97" s="294"/>
      <c r="E97" s="294"/>
      <c r="F97" s="294"/>
      <c r="G97" s="294"/>
      <c r="H97" s="294"/>
      <c r="I97" s="294"/>
      <c r="J97" s="294"/>
      <c r="K97" s="294"/>
      <c r="L97" s="294"/>
      <c r="M97" s="294"/>
      <c r="N97" s="294">
        <v>0</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ht="15" outlineLevel="1">
      <c r="B98" s="293" t="s">
        <v>268</v>
      </c>
      <c r="C98" s="290" t="s">
        <v>164</v>
      </c>
      <c r="D98" s="294"/>
      <c r="E98" s="294"/>
      <c r="F98" s="294"/>
      <c r="G98" s="294"/>
      <c r="H98" s="294"/>
      <c r="I98" s="294"/>
      <c r="J98" s="294"/>
      <c r="K98" s="294"/>
      <c r="L98" s="294"/>
      <c r="M98" s="294"/>
      <c r="N98" s="294">
        <f>N97</f>
        <v>0</v>
      </c>
      <c r="O98" s="294"/>
      <c r="P98" s="294"/>
      <c r="Q98" s="294"/>
      <c r="R98" s="294"/>
      <c r="S98" s="294"/>
      <c r="T98" s="294"/>
      <c r="U98" s="294"/>
      <c r="V98" s="294"/>
      <c r="W98" s="294"/>
      <c r="X98" s="294"/>
      <c r="Y98" s="410">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6"/>
    </row>
    <row r="99" spans="1:39" ht="15"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ht="15" outlineLevel="1">
      <c r="A100" s="520">
        <v>20</v>
      </c>
      <c r="B100" s="518" t="s">
        <v>111</v>
      </c>
      <c r="C100" s="290" t="s">
        <v>25</v>
      </c>
      <c r="D100" s="294"/>
      <c r="E100" s="294"/>
      <c r="F100" s="294"/>
      <c r="G100" s="294"/>
      <c r="H100" s="294"/>
      <c r="I100" s="294"/>
      <c r="J100" s="294"/>
      <c r="K100" s="294"/>
      <c r="L100" s="294"/>
      <c r="M100" s="294"/>
      <c r="N100" s="294">
        <v>0</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ht="15" outlineLevel="1">
      <c r="B101" s="293" t="s">
        <v>268</v>
      </c>
      <c r="C101" s="290" t="s">
        <v>164</v>
      </c>
      <c r="D101" s="294"/>
      <c r="E101" s="294"/>
      <c r="F101" s="294"/>
      <c r="G101" s="294"/>
      <c r="H101" s="294"/>
      <c r="I101" s="294"/>
      <c r="J101" s="294"/>
      <c r="K101" s="294"/>
      <c r="L101" s="294"/>
      <c r="M101" s="294"/>
      <c r="N101" s="294">
        <f>N100</f>
        <v>0</v>
      </c>
      <c r="O101" s="294"/>
      <c r="P101" s="294"/>
      <c r="Q101" s="294"/>
      <c r="R101" s="294"/>
      <c r="S101" s="294"/>
      <c r="T101" s="294"/>
      <c r="U101" s="294"/>
      <c r="V101" s="294"/>
      <c r="W101" s="294"/>
      <c r="X101" s="294"/>
      <c r="Y101" s="410">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5"/>
    </row>
    <row r="102" spans="1:39" ht="15.6"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6" outlineLevel="1">
      <c r="B103" s="516" t="s">
        <v>504</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6" outlineLevel="1">
      <c r="B104" s="287" t="s">
        <v>500</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ht="15" outlineLevel="1">
      <c r="A105" s="520">
        <v>21</v>
      </c>
      <c r="B105" s="518" t="s">
        <v>114</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31"/>
      <c r="Z105" s="409"/>
      <c r="AA105" s="409"/>
      <c r="AB105" s="409"/>
      <c r="AC105" s="409"/>
      <c r="AD105" s="409"/>
      <c r="AE105" s="409"/>
      <c r="AF105" s="409"/>
      <c r="AG105" s="409"/>
      <c r="AH105" s="409"/>
      <c r="AI105" s="409"/>
      <c r="AJ105" s="409"/>
      <c r="AK105" s="409"/>
      <c r="AL105" s="409"/>
      <c r="AM105" s="295">
        <f>SUM(Y105:AL105)</f>
        <v>0</v>
      </c>
    </row>
    <row r="106" spans="1:39" ht="15" outlineLevel="1">
      <c r="B106" s="293" t="s">
        <v>268</v>
      </c>
      <c r="C106" s="290" t="s">
        <v>164</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5"/>
    </row>
    <row r="107" spans="1:39" ht="15"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0">
        <v>22</v>
      </c>
      <c r="B108" s="518" t="s">
        <v>115</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1"/>
      <c r="Z108" s="409"/>
      <c r="AA108" s="409"/>
      <c r="AB108" s="409"/>
      <c r="AC108" s="409"/>
      <c r="AD108" s="409"/>
      <c r="AE108" s="409"/>
      <c r="AF108" s="409"/>
      <c r="AG108" s="409"/>
      <c r="AH108" s="409"/>
      <c r="AI108" s="409"/>
      <c r="AJ108" s="409"/>
      <c r="AK108" s="409"/>
      <c r="AL108" s="409"/>
      <c r="AM108" s="295">
        <f>SUM(Y108:AL108)</f>
        <v>0</v>
      </c>
    </row>
    <row r="109" spans="1:39" ht="15" outlineLevel="1">
      <c r="B109" s="293" t="s">
        <v>268</v>
      </c>
      <c r="C109" s="290" t="s">
        <v>164</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5"/>
    </row>
    <row r="110" spans="1:39" ht="15"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0">
        <v>23</v>
      </c>
      <c r="B111" s="518" t="s">
        <v>116</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ht="15" outlineLevel="1">
      <c r="B112" s="293" t="s">
        <v>268</v>
      </c>
      <c r="C112" s="290" t="s">
        <v>164</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5"/>
    </row>
    <row r="113" spans="1:39" ht="15"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15" outlineLevel="1">
      <c r="A114" s="520">
        <v>24</v>
      </c>
      <c r="B114" s="518" t="s">
        <v>117</v>
      </c>
      <c r="C114" s="290" t="s">
        <v>25</v>
      </c>
      <c r="D114" s="294"/>
      <c r="E114" s="294"/>
      <c r="F114" s="294"/>
      <c r="G114" s="294"/>
      <c r="H114" s="294"/>
      <c r="I114" s="294"/>
      <c r="J114" s="294"/>
      <c r="K114" s="294"/>
      <c r="L114" s="294"/>
      <c r="M114" s="294"/>
      <c r="N114" s="290"/>
      <c r="O114" s="294"/>
      <c r="P114" s="294"/>
      <c r="Q114" s="294"/>
      <c r="R114" s="294"/>
      <c r="S114" s="294"/>
      <c r="T114" s="294"/>
      <c r="U114" s="294"/>
      <c r="V114" s="294"/>
      <c r="W114" s="294"/>
      <c r="X114" s="294"/>
      <c r="Y114" s="409"/>
      <c r="Z114" s="409"/>
      <c r="AA114" s="409"/>
      <c r="AB114" s="409"/>
      <c r="AC114" s="409"/>
      <c r="AD114" s="409"/>
      <c r="AE114" s="409"/>
      <c r="AF114" s="409"/>
      <c r="AG114" s="409"/>
      <c r="AH114" s="409"/>
      <c r="AI114" s="409"/>
      <c r="AJ114" s="409"/>
      <c r="AK114" s="409"/>
      <c r="AL114" s="409"/>
      <c r="AM114" s="295">
        <f>SUM(Y114:AL114)</f>
        <v>0</v>
      </c>
    </row>
    <row r="115" spans="1:39" ht="15" outlineLevel="1">
      <c r="B115" s="293" t="s">
        <v>268</v>
      </c>
      <c r="C115" s="290" t="s">
        <v>164</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0</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5"/>
    </row>
    <row r="116" spans="1:39" ht="15"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6" outlineLevel="1">
      <c r="B117" s="287" t="s">
        <v>501</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ht="15" outlineLevel="1">
      <c r="A118" s="520">
        <v>25</v>
      </c>
      <c r="B118" s="518" t="s">
        <v>118</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ht="15" outlineLevel="1">
      <c r="B119" s="293" t="s">
        <v>268</v>
      </c>
      <c r="C119" s="290" t="s">
        <v>164</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5"/>
    </row>
    <row r="120" spans="1:39" ht="15"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ht="15" outlineLevel="1">
      <c r="A121" s="520">
        <v>26</v>
      </c>
      <c r="B121" s="518" t="s">
        <v>119</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31"/>
      <c r="AA121" s="531"/>
      <c r="AB121" s="409"/>
      <c r="AC121" s="531"/>
      <c r="AD121" s="409"/>
      <c r="AE121" s="409"/>
      <c r="AF121" s="414"/>
      <c r="AG121" s="414"/>
      <c r="AH121" s="414"/>
      <c r="AI121" s="414"/>
      <c r="AJ121" s="414"/>
      <c r="AK121" s="414"/>
      <c r="AL121" s="414"/>
      <c r="AM121" s="295">
        <f>SUM(Y121:AL121)</f>
        <v>0</v>
      </c>
    </row>
    <row r="122" spans="1:39" ht="15" outlineLevel="1">
      <c r="B122" s="293" t="s">
        <v>268</v>
      </c>
      <c r="C122" s="290" t="s">
        <v>164</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10">
        <f>Y121</f>
        <v>0</v>
      </c>
      <c r="Z122" s="410">
        <f t="shared" ref="Z122" si="241">Z121</f>
        <v>0</v>
      </c>
      <c r="AA122" s="410">
        <f t="shared" ref="AA122" si="242">AA121</f>
        <v>0</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5"/>
    </row>
    <row r="123" spans="1:39" ht="15"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0">
        <v>27</v>
      </c>
      <c r="B124" s="518" t="s">
        <v>120</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ht="15" outlineLevel="1">
      <c r="B125" s="293" t="s">
        <v>268</v>
      </c>
      <c r="C125" s="290" t="s">
        <v>164</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5"/>
    </row>
    <row r="126" spans="1:39" ht="15"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0">
        <v>28</v>
      </c>
      <c r="B127" s="518" t="s">
        <v>121</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ht="15" outlineLevel="1">
      <c r="B128" s="293" t="s">
        <v>268</v>
      </c>
      <c r="C128" s="290" t="s">
        <v>164</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5"/>
    </row>
    <row r="129" spans="1:39" ht="15"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0">
        <v>29</v>
      </c>
      <c r="B130" s="518" t="s">
        <v>122</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ht="15" outlineLevel="1">
      <c r="B131" s="293" t="s">
        <v>268</v>
      </c>
      <c r="C131" s="290" t="s">
        <v>164</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5"/>
    </row>
    <row r="132" spans="1:39" ht="15"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0">
        <v>30</v>
      </c>
      <c r="B133" s="518" t="s">
        <v>123</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ht="15" outlineLevel="1">
      <c r="B134" s="293" t="s">
        <v>268</v>
      </c>
      <c r="C134" s="290" t="s">
        <v>164</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5"/>
    </row>
    <row r="135" spans="1:39" ht="15"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0">
        <v>31</v>
      </c>
      <c r="B136" s="518" t="s">
        <v>124</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ht="15" outlineLevel="1">
      <c r="B137" s="293" t="s">
        <v>268</v>
      </c>
      <c r="C137" s="290" t="s">
        <v>164</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5"/>
    </row>
    <row r="138" spans="1:39" ht="15" outlineLevel="1">
      <c r="B138" s="518"/>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0">
        <v>32</v>
      </c>
      <c r="B139" s="518" t="s">
        <v>125</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ht="15" outlineLevel="1">
      <c r="B140" s="293" t="s">
        <v>268</v>
      </c>
      <c r="C140" s="290" t="s">
        <v>164</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5"/>
    </row>
    <row r="141" spans="1:39" ht="15" outlineLevel="1">
      <c r="B141" s="518"/>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6" outlineLevel="1">
      <c r="B142" s="287" t="s">
        <v>502</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ht="15" outlineLevel="1">
      <c r="A143" s="520">
        <v>33</v>
      </c>
      <c r="B143" s="518" t="s">
        <v>126</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ht="15" outlineLevel="1">
      <c r="B144" s="293" t="s">
        <v>268</v>
      </c>
      <c r="C144" s="290" t="s">
        <v>164</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5"/>
    </row>
    <row r="145" spans="1:39" ht="15" outlineLevel="1">
      <c r="B145" s="518"/>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ht="15" outlineLevel="1">
      <c r="A146" s="520">
        <v>34</v>
      </c>
      <c r="B146" s="518" t="s">
        <v>127</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ht="15" outlineLevel="1">
      <c r="B147" s="293" t="s">
        <v>268</v>
      </c>
      <c r="C147" s="290" t="s">
        <v>164</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5"/>
    </row>
    <row r="148" spans="1:39" ht="15" outlineLevel="1">
      <c r="B148" s="518"/>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ht="15" outlineLevel="1">
      <c r="A149" s="520">
        <v>35</v>
      </c>
      <c r="B149" s="518" t="s">
        <v>128</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ht="15" outlineLevel="1">
      <c r="B150" s="293" t="s">
        <v>268</v>
      </c>
      <c r="C150" s="290" t="s">
        <v>164</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5"/>
    </row>
    <row r="151" spans="1:39" ht="15"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6" outlineLevel="1">
      <c r="B152" s="287" t="s">
        <v>503</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0">
        <v>36</v>
      </c>
      <c r="B153" s="518" t="s">
        <v>129</v>
      </c>
      <c r="C153" s="290" t="s">
        <v>25</v>
      </c>
      <c r="D153" s="294"/>
      <c r="E153" s="294"/>
      <c r="F153" s="294"/>
      <c r="G153" s="294"/>
      <c r="H153" s="294"/>
      <c r="I153" s="294"/>
      <c r="J153" s="294"/>
      <c r="K153" s="294"/>
      <c r="L153" s="294"/>
      <c r="M153" s="294"/>
      <c r="N153" s="294">
        <v>0</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ht="15" outlineLevel="1">
      <c r="B154" s="293" t="s">
        <v>268</v>
      </c>
      <c r="C154" s="290" t="s">
        <v>164</v>
      </c>
      <c r="D154" s="294"/>
      <c r="E154" s="294"/>
      <c r="F154" s="294"/>
      <c r="G154" s="294"/>
      <c r="H154" s="294"/>
      <c r="I154" s="294"/>
      <c r="J154" s="294"/>
      <c r="K154" s="294"/>
      <c r="L154" s="294"/>
      <c r="M154" s="294"/>
      <c r="N154" s="294">
        <f>N153</f>
        <v>0</v>
      </c>
      <c r="O154" s="294"/>
      <c r="P154" s="294"/>
      <c r="Q154" s="294"/>
      <c r="R154" s="294"/>
      <c r="S154" s="294"/>
      <c r="T154" s="294"/>
      <c r="U154" s="294"/>
      <c r="V154" s="294"/>
      <c r="W154" s="294"/>
      <c r="X154" s="294"/>
      <c r="Y154" s="410">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5"/>
    </row>
    <row r="155" spans="1:39" ht="15" outlineLevel="1">
      <c r="B155" s="518"/>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0">
        <v>37</v>
      </c>
      <c r="B156" s="518" t="s">
        <v>130</v>
      </c>
      <c r="C156" s="290" t="s">
        <v>25</v>
      </c>
      <c r="D156" s="294"/>
      <c r="E156" s="294"/>
      <c r="F156" s="294"/>
      <c r="G156" s="294"/>
      <c r="H156" s="294"/>
      <c r="I156" s="294"/>
      <c r="J156" s="294"/>
      <c r="K156" s="294"/>
      <c r="L156" s="294"/>
      <c r="M156" s="294"/>
      <c r="N156" s="294">
        <v>0</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ht="15" outlineLevel="1">
      <c r="B157" s="293" t="s">
        <v>268</v>
      </c>
      <c r="C157" s="290" t="s">
        <v>164</v>
      </c>
      <c r="D157" s="294"/>
      <c r="E157" s="294"/>
      <c r="F157" s="294"/>
      <c r="G157" s="294"/>
      <c r="H157" s="294"/>
      <c r="I157" s="294"/>
      <c r="J157" s="294"/>
      <c r="K157" s="294"/>
      <c r="L157" s="294"/>
      <c r="M157" s="294"/>
      <c r="N157" s="294">
        <f>N156</f>
        <v>0</v>
      </c>
      <c r="O157" s="294"/>
      <c r="P157" s="294"/>
      <c r="Q157" s="294"/>
      <c r="R157" s="294"/>
      <c r="S157" s="294"/>
      <c r="T157" s="294"/>
      <c r="U157" s="294"/>
      <c r="V157" s="294"/>
      <c r="W157" s="294"/>
      <c r="X157" s="294"/>
      <c r="Y157" s="410">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5"/>
    </row>
    <row r="158" spans="1:39" ht="15" outlineLevel="1">
      <c r="B158" s="518"/>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ht="15" outlineLevel="1">
      <c r="A159" s="520">
        <v>38</v>
      </c>
      <c r="B159" s="518" t="s">
        <v>131</v>
      </c>
      <c r="C159" s="290" t="s">
        <v>25</v>
      </c>
      <c r="D159" s="294"/>
      <c r="E159" s="294"/>
      <c r="F159" s="294"/>
      <c r="G159" s="294"/>
      <c r="H159" s="294"/>
      <c r="I159" s="294"/>
      <c r="J159" s="294"/>
      <c r="K159" s="294"/>
      <c r="L159" s="294"/>
      <c r="M159" s="294"/>
      <c r="N159" s="294">
        <v>0</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ht="15" outlineLevel="1">
      <c r="B160" s="293" t="s">
        <v>268</v>
      </c>
      <c r="C160" s="290" t="s">
        <v>164</v>
      </c>
      <c r="D160" s="294"/>
      <c r="E160" s="294"/>
      <c r="F160" s="294"/>
      <c r="G160" s="294"/>
      <c r="H160" s="294"/>
      <c r="I160" s="294"/>
      <c r="J160" s="294"/>
      <c r="K160" s="294"/>
      <c r="L160" s="294"/>
      <c r="M160" s="294"/>
      <c r="N160" s="294">
        <f>N159</f>
        <v>0</v>
      </c>
      <c r="O160" s="294"/>
      <c r="P160" s="294"/>
      <c r="Q160" s="294"/>
      <c r="R160" s="294"/>
      <c r="S160" s="294"/>
      <c r="T160" s="294"/>
      <c r="U160" s="294"/>
      <c r="V160" s="294"/>
      <c r="W160" s="294"/>
      <c r="X160" s="294"/>
      <c r="Y160" s="410">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5"/>
    </row>
    <row r="161" spans="1:39" ht="15" outlineLevel="1">
      <c r="B161" s="518"/>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0">
        <v>39</v>
      </c>
      <c r="B162" s="518" t="s">
        <v>132</v>
      </c>
      <c r="C162" s="290" t="s">
        <v>25</v>
      </c>
      <c r="D162" s="294"/>
      <c r="E162" s="294"/>
      <c r="F162" s="294"/>
      <c r="G162" s="294"/>
      <c r="H162" s="294"/>
      <c r="I162" s="294"/>
      <c r="J162" s="294"/>
      <c r="K162" s="294"/>
      <c r="L162" s="294"/>
      <c r="M162" s="294"/>
      <c r="N162" s="294">
        <v>0</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ht="15" outlineLevel="1">
      <c r="B163" s="293" t="s">
        <v>268</v>
      </c>
      <c r="C163" s="290" t="s">
        <v>164</v>
      </c>
      <c r="D163" s="294"/>
      <c r="E163" s="294"/>
      <c r="F163" s="294"/>
      <c r="G163" s="294"/>
      <c r="H163" s="294"/>
      <c r="I163" s="294"/>
      <c r="J163" s="294"/>
      <c r="K163" s="294"/>
      <c r="L163" s="294"/>
      <c r="M163" s="294"/>
      <c r="N163" s="294">
        <f>N162</f>
        <v>0</v>
      </c>
      <c r="O163" s="294"/>
      <c r="P163" s="294"/>
      <c r="Q163" s="294"/>
      <c r="R163" s="294"/>
      <c r="S163" s="294"/>
      <c r="T163" s="294"/>
      <c r="U163" s="294"/>
      <c r="V163" s="294"/>
      <c r="W163" s="294"/>
      <c r="X163" s="294"/>
      <c r="Y163" s="410">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5"/>
    </row>
    <row r="164" spans="1:39" ht="15" outlineLevel="1">
      <c r="B164" s="518"/>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0">
        <v>40</v>
      </c>
      <c r="B165" s="518" t="s">
        <v>133</v>
      </c>
      <c r="C165" s="290" t="s">
        <v>25</v>
      </c>
      <c r="D165" s="294"/>
      <c r="E165" s="294"/>
      <c r="F165" s="294"/>
      <c r="G165" s="294"/>
      <c r="H165" s="294"/>
      <c r="I165" s="294"/>
      <c r="J165" s="294"/>
      <c r="K165" s="294"/>
      <c r="L165" s="294"/>
      <c r="M165" s="294"/>
      <c r="N165" s="294">
        <v>0</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ht="15" outlineLevel="1">
      <c r="B166" s="293" t="s">
        <v>268</v>
      </c>
      <c r="C166" s="290" t="s">
        <v>164</v>
      </c>
      <c r="D166" s="294"/>
      <c r="E166" s="294"/>
      <c r="F166" s="294"/>
      <c r="G166" s="294"/>
      <c r="H166" s="294"/>
      <c r="I166" s="294"/>
      <c r="J166" s="294"/>
      <c r="K166" s="294"/>
      <c r="L166" s="294"/>
      <c r="M166" s="294"/>
      <c r="N166" s="294">
        <f>N165</f>
        <v>0</v>
      </c>
      <c r="O166" s="294"/>
      <c r="P166" s="294"/>
      <c r="Q166" s="294"/>
      <c r="R166" s="294"/>
      <c r="S166" s="294"/>
      <c r="T166" s="294"/>
      <c r="U166" s="294"/>
      <c r="V166" s="294"/>
      <c r="W166" s="294"/>
      <c r="X166" s="294"/>
      <c r="Y166" s="410">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5"/>
    </row>
    <row r="167" spans="1:39" ht="15" outlineLevel="1">
      <c r="B167" s="518"/>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0">
        <v>41</v>
      </c>
      <c r="B168" s="518" t="s">
        <v>134</v>
      </c>
      <c r="C168" s="290" t="s">
        <v>25</v>
      </c>
      <c r="D168" s="294"/>
      <c r="E168" s="294"/>
      <c r="F168" s="294"/>
      <c r="G168" s="294"/>
      <c r="H168" s="294"/>
      <c r="I168" s="294"/>
      <c r="J168" s="294"/>
      <c r="K168" s="294"/>
      <c r="L168" s="294"/>
      <c r="M168" s="294"/>
      <c r="N168" s="294">
        <v>0</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ht="15" outlineLevel="1">
      <c r="B169" s="293" t="s">
        <v>268</v>
      </c>
      <c r="C169" s="290" t="s">
        <v>164</v>
      </c>
      <c r="D169" s="294"/>
      <c r="E169" s="294"/>
      <c r="F169" s="294"/>
      <c r="G169" s="294"/>
      <c r="H169" s="294"/>
      <c r="I169" s="294"/>
      <c r="J169" s="294"/>
      <c r="K169" s="294"/>
      <c r="L169" s="294"/>
      <c r="M169" s="294"/>
      <c r="N169" s="294">
        <f>N168</f>
        <v>0</v>
      </c>
      <c r="O169" s="294"/>
      <c r="P169" s="294"/>
      <c r="Q169" s="294"/>
      <c r="R169" s="294"/>
      <c r="S169" s="294"/>
      <c r="T169" s="294"/>
      <c r="U169" s="294"/>
      <c r="V169" s="294"/>
      <c r="W169" s="294"/>
      <c r="X169" s="294"/>
      <c r="Y169" s="410">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5"/>
    </row>
    <row r="170" spans="1:39" ht="15" outlineLevel="1">
      <c r="B170" s="518"/>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30" outlineLevel="1">
      <c r="A171" s="520">
        <v>42</v>
      </c>
      <c r="B171" s="518" t="s">
        <v>135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ht="15" outlineLevel="1">
      <c r="B172" s="293" t="s">
        <v>268</v>
      </c>
      <c r="C172" s="290" t="s">
        <v>164</v>
      </c>
      <c r="D172" s="294"/>
      <c r="E172" s="294"/>
      <c r="F172" s="294"/>
      <c r="G172" s="294"/>
      <c r="H172" s="294"/>
      <c r="I172" s="294"/>
      <c r="J172" s="294"/>
      <c r="K172" s="294"/>
      <c r="L172" s="294"/>
      <c r="M172" s="294"/>
      <c r="N172" s="466"/>
      <c r="O172" s="294"/>
      <c r="P172" s="294"/>
      <c r="Q172" s="294"/>
      <c r="R172" s="294"/>
      <c r="S172" s="294"/>
      <c r="T172" s="294"/>
      <c r="U172" s="294"/>
      <c r="V172" s="294"/>
      <c r="W172" s="294"/>
      <c r="X172" s="294"/>
      <c r="Y172" s="410">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5"/>
    </row>
    <row r="173" spans="1:39" ht="15" outlineLevel="1">
      <c r="B173" s="518"/>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15" outlineLevel="1">
      <c r="A174" s="520">
        <v>43</v>
      </c>
      <c r="B174" s="518" t="s">
        <v>136</v>
      </c>
      <c r="C174" s="290" t="s">
        <v>25</v>
      </c>
      <c r="D174" s="294"/>
      <c r="E174" s="294"/>
      <c r="F174" s="294"/>
      <c r="G174" s="294"/>
      <c r="H174" s="294"/>
      <c r="I174" s="294"/>
      <c r="J174" s="294"/>
      <c r="K174" s="294"/>
      <c r="L174" s="294"/>
      <c r="M174" s="294"/>
      <c r="N174" s="294">
        <v>0</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ht="15" outlineLevel="1">
      <c r="B175" s="293" t="s">
        <v>268</v>
      </c>
      <c r="C175" s="290" t="s">
        <v>164</v>
      </c>
      <c r="D175" s="294"/>
      <c r="E175" s="294"/>
      <c r="F175" s="294"/>
      <c r="G175" s="294"/>
      <c r="H175" s="294"/>
      <c r="I175" s="294"/>
      <c r="J175" s="294"/>
      <c r="K175" s="294"/>
      <c r="L175" s="294"/>
      <c r="M175" s="294"/>
      <c r="N175" s="294">
        <f>N174</f>
        <v>0</v>
      </c>
      <c r="O175" s="294"/>
      <c r="P175" s="294"/>
      <c r="Q175" s="294"/>
      <c r="R175" s="294"/>
      <c r="S175" s="294"/>
      <c r="T175" s="294"/>
      <c r="U175" s="294"/>
      <c r="V175" s="294"/>
      <c r="W175" s="294"/>
      <c r="X175" s="294"/>
      <c r="Y175" s="410">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5"/>
    </row>
    <row r="176" spans="1:39" ht="15" outlineLevel="1">
      <c r="B176" s="518"/>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0">
        <v>44</v>
      </c>
      <c r="B177" s="518" t="s">
        <v>137</v>
      </c>
      <c r="C177" s="290" t="s">
        <v>25</v>
      </c>
      <c r="D177" s="294"/>
      <c r="E177" s="294"/>
      <c r="F177" s="294"/>
      <c r="G177" s="294"/>
      <c r="H177" s="294"/>
      <c r="I177" s="294"/>
      <c r="J177" s="294"/>
      <c r="K177" s="294"/>
      <c r="L177" s="294"/>
      <c r="M177" s="294"/>
      <c r="N177" s="294">
        <v>0</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ht="15" outlineLevel="1">
      <c r="B178" s="293" t="s">
        <v>268</v>
      </c>
      <c r="C178" s="290" t="s">
        <v>164</v>
      </c>
      <c r="D178" s="294"/>
      <c r="E178" s="294"/>
      <c r="F178" s="294"/>
      <c r="G178" s="294"/>
      <c r="H178" s="294"/>
      <c r="I178" s="294"/>
      <c r="J178" s="294"/>
      <c r="K178" s="294"/>
      <c r="L178" s="294"/>
      <c r="M178" s="294"/>
      <c r="N178" s="294">
        <f>N177</f>
        <v>0</v>
      </c>
      <c r="O178" s="294"/>
      <c r="P178" s="294"/>
      <c r="Q178" s="294"/>
      <c r="R178" s="294"/>
      <c r="S178" s="294"/>
      <c r="T178" s="294"/>
      <c r="U178" s="294"/>
      <c r="V178" s="294"/>
      <c r="W178" s="294"/>
      <c r="X178" s="294"/>
      <c r="Y178" s="410">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5"/>
    </row>
    <row r="179" spans="1:39" ht="15" outlineLevel="1">
      <c r="B179" s="518"/>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0">
        <v>45</v>
      </c>
      <c r="B180" s="518" t="s">
        <v>138</v>
      </c>
      <c r="C180" s="290" t="s">
        <v>25</v>
      </c>
      <c r="D180" s="294"/>
      <c r="E180" s="294"/>
      <c r="F180" s="294"/>
      <c r="G180" s="294"/>
      <c r="H180" s="294"/>
      <c r="I180" s="294"/>
      <c r="J180" s="294"/>
      <c r="K180" s="294"/>
      <c r="L180" s="294"/>
      <c r="M180" s="294"/>
      <c r="N180" s="294">
        <v>0</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ht="15" outlineLevel="1">
      <c r="B181" s="293" t="s">
        <v>268</v>
      </c>
      <c r="C181" s="290" t="s">
        <v>164</v>
      </c>
      <c r="D181" s="294"/>
      <c r="E181" s="294"/>
      <c r="F181" s="294"/>
      <c r="G181" s="294"/>
      <c r="H181" s="294"/>
      <c r="I181" s="294"/>
      <c r="J181" s="294"/>
      <c r="K181" s="294"/>
      <c r="L181" s="294"/>
      <c r="M181" s="294"/>
      <c r="N181" s="294">
        <f>N180</f>
        <v>0</v>
      </c>
      <c r="O181" s="294"/>
      <c r="P181" s="294"/>
      <c r="Q181" s="294"/>
      <c r="R181" s="294"/>
      <c r="S181" s="294"/>
      <c r="T181" s="294"/>
      <c r="U181" s="294"/>
      <c r="V181" s="294"/>
      <c r="W181" s="294"/>
      <c r="X181" s="294"/>
      <c r="Y181" s="410">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5"/>
    </row>
    <row r="182" spans="1:39" ht="15" outlineLevel="1">
      <c r="B182" s="518"/>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0">
        <v>46</v>
      </c>
      <c r="B183" s="518" t="s">
        <v>139</v>
      </c>
      <c r="C183" s="290" t="s">
        <v>25</v>
      </c>
      <c r="D183" s="294"/>
      <c r="E183" s="294"/>
      <c r="F183" s="294"/>
      <c r="G183" s="294"/>
      <c r="H183" s="294"/>
      <c r="I183" s="294"/>
      <c r="J183" s="294"/>
      <c r="K183" s="294"/>
      <c r="L183" s="294"/>
      <c r="M183" s="294"/>
      <c r="N183" s="294">
        <v>0</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ht="15" outlineLevel="1">
      <c r="B184" s="293" t="s">
        <v>268</v>
      </c>
      <c r="C184" s="290" t="s">
        <v>164</v>
      </c>
      <c r="D184" s="294"/>
      <c r="E184" s="294"/>
      <c r="F184" s="294"/>
      <c r="G184" s="294"/>
      <c r="H184" s="294"/>
      <c r="I184" s="294"/>
      <c r="J184" s="294"/>
      <c r="K184" s="294"/>
      <c r="L184" s="294"/>
      <c r="M184" s="294"/>
      <c r="N184" s="294">
        <f>N183</f>
        <v>0</v>
      </c>
      <c r="O184" s="294"/>
      <c r="P184" s="294"/>
      <c r="Q184" s="294"/>
      <c r="R184" s="294"/>
      <c r="S184" s="294"/>
      <c r="T184" s="294"/>
      <c r="U184" s="294"/>
      <c r="V184" s="294"/>
      <c r="W184" s="294"/>
      <c r="X184" s="294"/>
      <c r="Y184" s="410">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5"/>
    </row>
    <row r="185" spans="1:39" ht="15" outlineLevel="1">
      <c r="B185" s="518"/>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0">
        <v>47</v>
      </c>
      <c r="B186" s="518" t="s">
        <v>140</v>
      </c>
      <c r="C186" s="290" t="s">
        <v>25</v>
      </c>
      <c r="D186" s="294"/>
      <c r="E186" s="294"/>
      <c r="F186" s="294"/>
      <c r="G186" s="294"/>
      <c r="H186" s="294"/>
      <c r="I186" s="294"/>
      <c r="J186" s="294"/>
      <c r="K186" s="294"/>
      <c r="L186" s="294"/>
      <c r="M186" s="294"/>
      <c r="N186" s="294">
        <v>0</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ht="15" outlineLevel="1">
      <c r="B187" s="293" t="s">
        <v>268</v>
      </c>
      <c r="C187" s="290" t="s">
        <v>164</v>
      </c>
      <c r="D187" s="294"/>
      <c r="E187" s="294"/>
      <c r="F187" s="294"/>
      <c r="G187" s="294"/>
      <c r="H187" s="294"/>
      <c r="I187" s="294"/>
      <c r="J187" s="294"/>
      <c r="K187" s="294"/>
      <c r="L187" s="294"/>
      <c r="M187" s="294"/>
      <c r="N187" s="294">
        <f>N186</f>
        <v>0</v>
      </c>
      <c r="O187" s="294"/>
      <c r="P187" s="294"/>
      <c r="Q187" s="294"/>
      <c r="R187" s="294"/>
      <c r="S187" s="294"/>
      <c r="T187" s="294"/>
      <c r="U187" s="294"/>
      <c r="V187" s="294"/>
      <c r="W187" s="294"/>
      <c r="X187" s="294"/>
      <c r="Y187" s="410">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5"/>
    </row>
    <row r="188" spans="1:39" ht="15" outlineLevel="1">
      <c r="B188" s="518"/>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30" outlineLevel="1">
      <c r="A189" s="520">
        <v>48</v>
      </c>
      <c r="B189" s="518" t="s">
        <v>141</v>
      </c>
      <c r="C189" s="290" t="s">
        <v>25</v>
      </c>
      <c r="D189" s="294"/>
      <c r="E189" s="294"/>
      <c r="F189" s="294"/>
      <c r="G189" s="294"/>
      <c r="H189" s="294"/>
      <c r="I189" s="294"/>
      <c r="J189" s="294"/>
      <c r="K189" s="294"/>
      <c r="L189" s="294"/>
      <c r="M189" s="294"/>
      <c r="N189" s="294">
        <v>0</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ht="15" outlineLevel="1">
      <c r="B190" s="293" t="s">
        <v>268</v>
      </c>
      <c r="C190" s="290" t="s">
        <v>164</v>
      </c>
      <c r="D190" s="294"/>
      <c r="E190" s="294"/>
      <c r="F190" s="294"/>
      <c r="G190" s="294"/>
      <c r="H190" s="294"/>
      <c r="I190" s="294"/>
      <c r="J190" s="294"/>
      <c r="K190" s="294"/>
      <c r="L190" s="294"/>
      <c r="M190" s="294"/>
      <c r="N190" s="294">
        <f>N189</f>
        <v>0</v>
      </c>
      <c r="O190" s="294"/>
      <c r="P190" s="294"/>
      <c r="Q190" s="294"/>
      <c r="R190" s="294"/>
      <c r="S190" s="294"/>
      <c r="T190" s="294"/>
      <c r="U190" s="294"/>
      <c r="V190" s="294"/>
      <c r="W190" s="294"/>
      <c r="X190" s="294"/>
      <c r="Y190" s="410">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5"/>
    </row>
    <row r="191" spans="1:39" ht="15" outlineLevel="1">
      <c r="B191" s="518"/>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0">
        <v>49</v>
      </c>
      <c r="B192" s="518" t="s">
        <v>142</v>
      </c>
      <c r="C192" s="290" t="s">
        <v>25</v>
      </c>
      <c r="D192" s="294"/>
      <c r="E192" s="294"/>
      <c r="F192" s="294"/>
      <c r="G192" s="294"/>
      <c r="H192" s="294"/>
      <c r="I192" s="294"/>
      <c r="J192" s="294"/>
      <c r="K192" s="294"/>
      <c r="L192" s="294"/>
      <c r="M192" s="294"/>
      <c r="N192" s="294">
        <v>0</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ht="15" outlineLevel="1">
      <c r="B193" s="293" t="s">
        <v>268</v>
      </c>
      <c r="C193" s="290" t="s">
        <v>164</v>
      </c>
      <c r="D193" s="294"/>
      <c r="E193" s="294"/>
      <c r="F193" s="294"/>
      <c r="G193" s="294"/>
      <c r="H193" s="294"/>
      <c r="I193" s="294"/>
      <c r="J193" s="294"/>
      <c r="K193" s="294"/>
      <c r="L193" s="294"/>
      <c r="M193" s="294"/>
      <c r="N193" s="294">
        <f>N192</f>
        <v>0</v>
      </c>
      <c r="O193" s="294"/>
      <c r="P193" s="294"/>
      <c r="Q193" s="294"/>
      <c r="R193" s="294"/>
      <c r="S193" s="294"/>
      <c r="T193" s="294"/>
      <c r="U193" s="294"/>
      <c r="V193" s="294"/>
      <c r="W193" s="294"/>
      <c r="X193" s="294"/>
      <c r="Y193" s="410">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5"/>
    </row>
    <row r="194" spans="2:39" ht="15"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6">
      <c r="B195" s="326" t="s">
        <v>272</v>
      </c>
      <c r="C195" s="328"/>
      <c r="D195" s="328">
        <f>SUM(D38:D193)</f>
        <v>1759555</v>
      </c>
      <c r="E195" s="328"/>
      <c r="F195" s="328"/>
      <c r="G195" s="328"/>
      <c r="H195" s="328"/>
      <c r="I195" s="328"/>
      <c r="J195" s="328"/>
      <c r="K195" s="328"/>
      <c r="L195" s="328"/>
      <c r="M195" s="328"/>
      <c r="N195" s="328"/>
      <c r="O195" s="328">
        <f>SUM(O38:O193)</f>
        <v>440</v>
      </c>
      <c r="P195" s="328"/>
      <c r="Q195" s="328"/>
      <c r="R195" s="328"/>
      <c r="S195" s="328"/>
      <c r="T195" s="328"/>
      <c r="U195" s="328"/>
      <c r="V195" s="328"/>
      <c r="W195" s="328"/>
      <c r="X195" s="328"/>
      <c r="Y195" s="328">
        <f>IF(Y36="kWh",SUMPRODUCT(D38:D193,Y38:Y193))</f>
        <v>301910</v>
      </c>
      <c r="Z195" s="328">
        <f>IF(Z36="kWh",SUMPRODUCT(D38:D193,Z38:Z193))</f>
        <v>242626.28000000003</v>
      </c>
      <c r="AA195" s="328">
        <f>IF(AA36="kw",SUMPRODUCT(N38:N193,O38:O193,AA38:AA193),SUMPRODUCT(D38:D193,AA38:AA193))</f>
        <v>2219.9999999999995</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1560.0000000000002</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6">
      <c r="B196" s="390" t="s">
        <v>273</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716874.66</v>
      </c>
      <c r="Z196" s="391">
        <f>HLOOKUP(Z35,'2. LRAMVA Threshold'!$B$42:$Q$53,7,FALSE)</f>
        <v>319363.99</v>
      </c>
      <c r="AA196" s="391">
        <f>HLOOKUP(AA35,'2. LRAMVA Threshold'!$B$42:$Q$53,7,FALSE)</f>
        <v>2466.6799999999998</v>
      </c>
      <c r="AB196" s="391">
        <f>HLOOKUP(AB35,'2. LRAMVA Threshold'!$B$42:$Q$53,7,FALSE)</f>
        <v>585.48</v>
      </c>
      <c r="AC196" s="391">
        <f>HLOOKUP(AC35,'2. LRAMVA Threshold'!$B$42:$Q$53,7,FALSE)</f>
        <v>9457.8700000000008</v>
      </c>
      <c r="AD196" s="391">
        <f>HLOOKUP(AD35,'2. LRAMVA Threshold'!$B$42:$Q$53,7,FALSE)</f>
        <v>1.63</v>
      </c>
      <c r="AE196" s="391">
        <f>HLOOKUP(AE35,'2. LRAMVA Threshold'!$B$42:$Q$53,7,FALSE)</f>
        <v>49.49</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ht="15">
      <c r="B197" s="519"/>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ht="15">
      <c r="B198" s="323" t="s">
        <v>169</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1.43E-2</v>
      </c>
      <c r="Z198" s="340">
        <f>HLOOKUP(Z$35,'3.  Distribution Rates'!$C$122:$P$133,7,FALSE)</f>
        <v>1.8499999999999999E-2</v>
      </c>
      <c r="AA198" s="340">
        <f>HLOOKUP(AA$35,'3.  Distribution Rates'!$C$122:$P$133,7,FALSE)</f>
        <v>3.573</v>
      </c>
      <c r="AB198" s="340">
        <f>HLOOKUP(AB$35,'3.  Distribution Rates'!$C$122:$P$133,7,FALSE)</f>
        <v>2.8184999999999998</v>
      </c>
      <c r="AC198" s="340">
        <f>HLOOKUP(AC$35,'3.  Distribution Rates'!$C$122:$P$133,7,FALSE)</f>
        <v>1.0500000000000001E-2</v>
      </c>
      <c r="AD198" s="340">
        <f>HLOOKUP(AD$35,'3.  Distribution Rates'!$C$122:$P$133,7,FALSE)</f>
        <v>12.053800000000001</v>
      </c>
      <c r="AE198" s="340">
        <f>HLOOKUP(AE$35,'3.  Distribution Rates'!$C$122:$P$133,7,FALSE)</f>
        <v>8.9638000000000009</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ht="15">
      <c r="B199" s="323" t="s">
        <v>150</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0</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7">
        <f>SUM(Y199:AL199)</f>
        <v>0</v>
      </c>
    </row>
    <row r="200" spans="2:39" ht="15">
      <c r="B200" s="323" t="s">
        <v>151</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0</v>
      </c>
      <c r="Z200" s="377">
        <f>'4.  2011-2014 LRAM'!Z267*Z198</f>
        <v>0</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7">
        <f>SUM(Y200:AL200)</f>
        <v>0</v>
      </c>
    </row>
    <row r="201" spans="2:39" ht="15">
      <c r="B201" s="323" t="s">
        <v>152</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0</v>
      </c>
      <c r="Z201" s="377">
        <f>'4.  2011-2014 LRAM'!Z396*Z198</f>
        <v>0</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7">
        <f>SUM(Y201:AL201)</f>
        <v>0</v>
      </c>
    </row>
    <row r="202" spans="2:39" ht="15">
      <c r="B202" s="323" t="s">
        <v>153</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0</v>
      </c>
      <c r="Z202" s="377">
        <f>'4.  2011-2014 LRAM'!Z526*Z198</f>
        <v>0</v>
      </c>
      <c r="AA202" s="377">
        <f>'4.  2011-2014 LRAM'!AA526*AA198</f>
        <v>0</v>
      </c>
      <c r="AB202" s="377">
        <f>'4.  2011-2014 LRAM'!AB526*AB198</f>
        <v>0</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7">
        <f>SUM(Y202:AL202)</f>
        <v>0</v>
      </c>
    </row>
    <row r="203" spans="2:39" ht="15">
      <c r="B203" s="323" t="s">
        <v>154</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4317.3130000000001</v>
      </c>
      <c r="Z203" s="377">
        <f t="shared" ref="Z203:AL203" si="553">Z195*Z198</f>
        <v>4488.5861800000002</v>
      </c>
      <c r="AA203" s="377">
        <f t="shared" si="553"/>
        <v>7932.0599999999986</v>
      </c>
      <c r="AB203" s="377">
        <f t="shared" si="553"/>
        <v>0</v>
      </c>
      <c r="AC203" s="377">
        <f t="shared" si="553"/>
        <v>0</v>
      </c>
      <c r="AD203" s="377">
        <f t="shared" si="553"/>
        <v>0</v>
      </c>
      <c r="AE203" s="377">
        <f t="shared" si="553"/>
        <v>13983.528000000004</v>
      </c>
      <c r="AF203" s="377">
        <f t="shared" si="553"/>
        <v>0</v>
      </c>
      <c r="AG203" s="377">
        <f t="shared" si="553"/>
        <v>0</v>
      </c>
      <c r="AH203" s="377">
        <f t="shared" si="553"/>
        <v>0</v>
      </c>
      <c r="AI203" s="377">
        <f t="shared" si="553"/>
        <v>0</v>
      </c>
      <c r="AJ203" s="377">
        <f t="shared" si="553"/>
        <v>0</v>
      </c>
      <c r="AK203" s="377">
        <f t="shared" si="553"/>
        <v>0</v>
      </c>
      <c r="AL203" s="377">
        <f t="shared" si="553"/>
        <v>0</v>
      </c>
      <c r="AM203" s="627">
        <f>SUM(Y203:AL203)</f>
        <v>30721.487180000004</v>
      </c>
    </row>
    <row r="204" spans="2:39" ht="15.6">
      <c r="B204" s="348" t="s">
        <v>269</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4317.3130000000001</v>
      </c>
      <c r="Z204" s="345">
        <f>SUM(Z199:Z203)</f>
        <v>4488.5861800000002</v>
      </c>
      <c r="AA204" s="345">
        <f t="shared" ref="AA204:AE204" si="554">SUM(AA199:AA203)</f>
        <v>7932.0599999999986</v>
      </c>
      <c r="AB204" s="345">
        <f t="shared" si="554"/>
        <v>0</v>
      </c>
      <c r="AC204" s="345">
        <f t="shared" si="554"/>
        <v>0</v>
      </c>
      <c r="AD204" s="345">
        <f t="shared" si="554"/>
        <v>0</v>
      </c>
      <c r="AE204" s="345">
        <f t="shared" si="554"/>
        <v>13983.528000000004</v>
      </c>
      <c r="AF204" s="345">
        <f>SUM(AF199:AF203)</f>
        <v>0</v>
      </c>
      <c r="AG204" s="345">
        <f>SUM(AG199:AG203)</f>
        <v>0</v>
      </c>
      <c r="AH204" s="345">
        <f t="shared" ref="AH204:AL204" si="555">SUM(AH199:AH203)</f>
        <v>0</v>
      </c>
      <c r="AI204" s="345">
        <f t="shared" si="555"/>
        <v>0</v>
      </c>
      <c r="AJ204" s="345">
        <f t="shared" si="555"/>
        <v>0</v>
      </c>
      <c r="AK204" s="345">
        <f t="shared" si="555"/>
        <v>0</v>
      </c>
      <c r="AL204" s="345">
        <f t="shared" si="555"/>
        <v>0</v>
      </c>
      <c r="AM204" s="406">
        <f>SUM(AM199:AM203)</f>
        <v>30721.487180000004</v>
      </c>
    </row>
    <row r="205" spans="2:39" ht="15.6">
      <c r="B205" s="348" t="s">
        <v>270</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10251.307638</v>
      </c>
      <c r="Z205" s="346">
        <f t="shared" ref="Z205:AE205" si="556">Z196*Z198</f>
        <v>5908.2338149999996</v>
      </c>
      <c r="AA205" s="346">
        <f t="shared" si="556"/>
        <v>8813.4476399999985</v>
      </c>
      <c r="AB205" s="346">
        <f t="shared" si="556"/>
        <v>1650.1753799999999</v>
      </c>
      <c r="AC205" s="346">
        <f t="shared" si="556"/>
        <v>99.307635000000019</v>
      </c>
      <c r="AD205" s="346">
        <f t="shared" si="556"/>
        <v>19.647694000000001</v>
      </c>
      <c r="AE205" s="346">
        <f t="shared" si="556"/>
        <v>443.61846200000008</v>
      </c>
      <c r="AF205" s="346">
        <f>AF196*AF198</f>
        <v>0</v>
      </c>
      <c r="AG205" s="346">
        <f t="shared" ref="AG205:AL205" si="557">AG196*AG198</f>
        <v>0</v>
      </c>
      <c r="AH205" s="346">
        <f t="shared" si="557"/>
        <v>0</v>
      </c>
      <c r="AI205" s="346">
        <f t="shared" si="557"/>
        <v>0</v>
      </c>
      <c r="AJ205" s="346">
        <f t="shared" si="557"/>
        <v>0</v>
      </c>
      <c r="AK205" s="346">
        <f t="shared" si="557"/>
        <v>0</v>
      </c>
      <c r="AL205" s="346">
        <f t="shared" si="557"/>
        <v>0</v>
      </c>
      <c r="AM205" s="406">
        <f>SUM(Y205:AL205)</f>
        <v>27185.738263999996</v>
      </c>
    </row>
    <row r="206" spans="2:39" ht="15.6">
      <c r="B206" s="348" t="s">
        <v>271</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3535.7489160000077</v>
      </c>
    </row>
    <row r="207" spans="2:39" ht="15">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ht="15">
      <c r="B208" s="293" t="s">
        <v>145</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294668</v>
      </c>
      <c r="Z208" s="290">
        <f>SUMPRODUCT(E38:E193,Z38:Z193)</f>
        <v>210889.28000000003</v>
      </c>
      <c r="AA208" s="290">
        <f>IF(AA36="kw",SUMPRODUCT(N38:N193,P38:P193,AA38:AA193),SUMPRODUCT(E38:E193,AA38:AA193))</f>
        <v>972</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600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ht="15">
      <c r="B209" s="293" t="s">
        <v>146</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293752</v>
      </c>
      <c r="Z209" s="290">
        <f>SUMPRODUCT(F38:F193,Z38:Z193)</f>
        <v>202863.28000000003</v>
      </c>
      <c r="AA209" s="290">
        <f>IF(AA36="kw",SUMPRODUCT(N38:N193,Q38:Q193,AA38:AA193),SUMPRODUCT(F38:F193,AA38:AA193))</f>
        <v>965.7600000000001</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595.20000000000005</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ht="15">
      <c r="B210" s="293" t="s">
        <v>147</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292835</v>
      </c>
      <c r="Z210" s="290">
        <f>SUMPRODUCT(G38:G193,Z38:Z193)</f>
        <v>202863.28000000003</v>
      </c>
      <c r="AA210" s="290">
        <f>IF(AA36="kw",SUMPRODUCT(N38:N193,R38:R193,AA38:AA193),SUMPRODUCT(G38:G193,AA38:AA193))</f>
        <v>965.7600000000001</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595.20000000000005</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ht="15">
      <c r="B211" s="293" t="s">
        <v>148</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287112</v>
      </c>
      <c r="Z211" s="290">
        <f>SUMPRODUCT(H38:H193,Z38:Z193)</f>
        <v>202863.28000000003</v>
      </c>
      <c r="AA211" s="290">
        <f>IF(AA36="kw",SUMPRODUCT(N38:N193,S38:S193,AA38:AA193),SUMPRODUCT(H38:H193,AA38:AA193))</f>
        <v>965.7600000000001</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595.20000000000005</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ht="15">
      <c r="B212" s="436" t="s">
        <v>149</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275717</v>
      </c>
      <c r="Z212" s="325">
        <f>SUMPRODUCT(I38:I193,Z38:Z193)</f>
        <v>202863.28000000003</v>
      </c>
      <c r="AA212" s="325">
        <f>IF(AA36="kw",SUMPRODUCT(N38:N193,T38:T193,AA38:AA193),SUMPRODUCT(I38:I193,AA38:AA193))</f>
        <v>965.7600000000001</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595.20000000000005</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592</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6">
      <c r="B214" s="437"/>
    </row>
    <row r="215" spans="1:39" ht="15.6">
      <c r="B215" s="437"/>
    </row>
    <row r="216" spans="1:39" ht="15.6">
      <c r="B216" s="279" t="s">
        <v>274</v>
      </c>
      <c r="C216" s="280"/>
      <c r="D216" s="588" t="s">
        <v>527</v>
      </c>
      <c r="E216" s="252"/>
      <c r="F216" s="588"/>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03" t="s">
        <v>212</v>
      </c>
      <c r="C217" s="805" t="s">
        <v>33</v>
      </c>
      <c r="D217" s="283" t="s">
        <v>423</v>
      </c>
      <c r="E217" s="807" t="s">
        <v>210</v>
      </c>
      <c r="F217" s="808"/>
      <c r="G217" s="808"/>
      <c r="H217" s="808"/>
      <c r="I217" s="808"/>
      <c r="J217" s="808"/>
      <c r="K217" s="808"/>
      <c r="L217" s="808"/>
      <c r="M217" s="809"/>
      <c r="N217" s="810" t="s">
        <v>214</v>
      </c>
      <c r="O217" s="283" t="s">
        <v>424</v>
      </c>
      <c r="P217" s="807" t="s">
        <v>213</v>
      </c>
      <c r="Q217" s="808"/>
      <c r="R217" s="808"/>
      <c r="S217" s="808"/>
      <c r="T217" s="808"/>
      <c r="U217" s="808"/>
      <c r="V217" s="808"/>
      <c r="W217" s="808"/>
      <c r="X217" s="809"/>
      <c r="Y217" s="800" t="s">
        <v>244</v>
      </c>
      <c r="Z217" s="801"/>
      <c r="AA217" s="801"/>
      <c r="AB217" s="801"/>
      <c r="AC217" s="801"/>
      <c r="AD217" s="801"/>
      <c r="AE217" s="801"/>
      <c r="AF217" s="801"/>
      <c r="AG217" s="801"/>
      <c r="AH217" s="801"/>
      <c r="AI217" s="801"/>
      <c r="AJ217" s="801"/>
      <c r="AK217" s="801"/>
      <c r="AL217" s="801"/>
      <c r="AM217" s="802"/>
    </row>
    <row r="218" spans="1:39" ht="60.75" customHeight="1">
      <c r="B218" s="804"/>
      <c r="C218" s="806"/>
      <c r="D218" s="284">
        <v>2016</v>
      </c>
      <c r="E218" s="284">
        <v>2017</v>
      </c>
      <c r="F218" s="284">
        <v>2018</v>
      </c>
      <c r="G218" s="284">
        <v>2019</v>
      </c>
      <c r="H218" s="284">
        <v>2020</v>
      </c>
      <c r="I218" s="284">
        <v>2021</v>
      </c>
      <c r="J218" s="284">
        <v>2022</v>
      </c>
      <c r="K218" s="284">
        <v>2023</v>
      </c>
      <c r="L218" s="284">
        <v>2024</v>
      </c>
      <c r="M218" s="284">
        <v>2025</v>
      </c>
      <c r="N218" s="811"/>
      <c r="O218" s="284">
        <v>2016</v>
      </c>
      <c r="P218" s="284">
        <v>2017</v>
      </c>
      <c r="Q218" s="284">
        <v>2018</v>
      </c>
      <c r="R218" s="284">
        <v>2019</v>
      </c>
      <c r="S218" s="284">
        <v>2020</v>
      </c>
      <c r="T218" s="284">
        <v>2021</v>
      </c>
      <c r="U218" s="284">
        <v>2022</v>
      </c>
      <c r="V218" s="284">
        <v>2023</v>
      </c>
      <c r="W218" s="284">
        <v>2024</v>
      </c>
      <c r="X218" s="284">
        <v>2025</v>
      </c>
      <c r="Y218" s="284" t="str">
        <f>'1.  LRAMVA Summary'!D50</f>
        <v>Residential</v>
      </c>
      <c r="Z218" s="284" t="str">
        <f>'1.  LRAMVA Summary'!E50</f>
        <v>General Service &lt; 50 kW</v>
      </c>
      <c r="AA218" s="284" t="str">
        <f>'1.  LRAMVA Summary'!F50</f>
        <v>General Service 50 to 2999 kW</v>
      </c>
      <c r="AB218" s="284" t="str">
        <f>'1.  LRAMVA Summary'!G50</f>
        <v>General Service 3000-4999 kW</v>
      </c>
      <c r="AC218" s="284" t="str">
        <f>'1.  LRAMVA Summary'!H50</f>
        <v>Unmetered Scattered Load</v>
      </c>
      <c r="AD218" s="284" t="str">
        <f>'1.  LRAMVA Summary'!I50</f>
        <v>Sentinel Lighting</v>
      </c>
      <c r="AE218" s="284" t="str">
        <f>'1.  LRAMVA Summary'!J50</f>
        <v xml:space="preserve">Street Lighting </v>
      </c>
      <c r="AF218" s="284" t="str">
        <f>'1.  LRAMVA Summary'!K50</f>
        <v/>
      </c>
      <c r="AG218" s="284" t="str">
        <f>'1.  LRAMVA Summary'!L50</f>
        <v/>
      </c>
      <c r="AH218" s="284" t="str">
        <f>'1.  LRAMVA Summary'!M50</f>
        <v/>
      </c>
      <c r="AI218" s="284" t="str">
        <f>'1.  LRAMVA Summary'!N50</f>
        <v/>
      </c>
      <c r="AJ218" s="284" t="str">
        <f>'1.  LRAMVA Summary'!O50</f>
        <v/>
      </c>
      <c r="AK218" s="284" t="str">
        <f>'1.  LRAMVA Summary'!P50</f>
        <v/>
      </c>
      <c r="AL218" s="284" t="str">
        <f>'1.  LRAMVA Summary'!Q50</f>
        <v/>
      </c>
      <c r="AM218" s="286" t="str">
        <f>'1.  LRAMVA Summary'!R50</f>
        <v>Total</v>
      </c>
    </row>
    <row r="219" spans="1:39" ht="15.75" customHeight="1">
      <c r="B219" s="516" t="s">
        <v>505</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Summary'!D51</f>
        <v>kWh</v>
      </c>
      <c r="Z219" s="290" t="str">
        <f>'1.  LRAMVA Summary'!E51</f>
        <v>kWh</v>
      </c>
      <c r="AA219" s="290" t="str">
        <f>'1.  LRAMVA Summary'!F51</f>
        <v>kW</v>
      </c>
      <c r="AB219" s="290" t="str">
        <f>'1.  LRAMVA Summary'!G51</f>
        <v>kW</v>
      </c>
      <c r="AC219" s="290" t="str">
        <f>'1.  LRAMVA Summary'!H51</f>
        <v>kWh</v>
      </c>
      <c r="AD219" s="290" t="str">
        <f>'1.  LRAMVA Summary'!I51</f>
        <v>kW</v>
      </c>
      <c r="AE219" s="290" t="str">
        <f>'1.  LRAMVA Summary'!J51</f>
        <v>kW</v>
      </c>
      <c r="AF219" s="290">
        <f>'1.  LRAMVA Summary'!K51</f>
        <v>0</v>
      </c>
      <c r="AG219" s="290">
        <f>'1.  LRAMVA Summary'!L51</f>
        <v>0</v>
      </c>
      <c r="AH219" s="290">
        <f>'1.  LRAMVA Summary'!M51</f>
        <v>0</v>
      </c>
      <c r="AI219" s="290">
        <f>'1.  LRAMVA Summary'!N51</f>
        <v>0</v>
      </c>
      <c r="AJ219" s="290">
        <f>'1.  LRAMVA Summary'!O51</f>
        <v>0</v>
      </c>
      <c r="AK219" s="290">
        <f>'1.  LRAMVA Summary'!P51</f>
        <v>0</v>
      </c>
      <c r="AL219" s="290">
        <f>'1.  LRAMVA Summary'!Q51</f>
        <v>0</v>
      </c>
      <c r="AM219" s="291"/>
    </row>
    <row r="220" spans="1:39" ht="15.6" outlineLevel="1">
      <c r="B220" s="287" t="s">
        <v>498</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ht="15" outlineLevel="1">
      <c r="A221" s="520">
        <v>1</v>
      </c>
      <c r="B221" s="518"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ht="15" outlineLevel="1">
      <c r="B222" s="293" t="s">
        <v>290</v>
      </c>
      <c r="C222" s="290" t="s">
        <v>164</v>
      </c>
      <c r="D222" s="294"/>
      <c r="E222" s="294"/>
      <c r="F222" s="294"/>
      <c r="G222" s="294"/>
      <c r="H222" s="294"/>
      <c r="I222" s="294"/>
      <c r="J222" s="294"/>
      <c r="K222" s="294"/>
      <c r="L222" s="294"/>
      <c r="M222" s="294"/>
      <c r="N222" s="466"/>
      <c r="O222" s="294"/>
      <c r="P222" s="294"/>
      <c r="Q222" s="294"/>
      <c r="R222" s="294"/>
      <c r="S222" s="294"/>
      <c r="T222" s="294"/>
      <c r="U222" s="294"/>
      <c r="V222" s="294"/>
      <c r="W222" s="294"/>
      <c r="X222" s="294"/>
      <c r="Y222" s="410">
        <f>Y221</f>
        <v>0</v>
      </c>
      <c r="Z222" s="410">
        <f t="shared" ref="Z222" si="558">Z221</f>
        <v>0</v>
      </c>
      <c r="AA222" s="410">
        <f t="shared" ref="AA222" si="559">AA221</f>
        <v>0</v>
      </c>
      <c r="AB222" s="410">
        <f t="shared" ref="AB222" si="560">AB221</f>
        <v>0</v>
      </c>
      <c r="AC222" s="410">
        <f t="shared" ref="AC222" si="561">AC221</f>
        <v>0</v>
      </c>
      <c r="AD222" s="410">
        <f t="shared" ref="AD222" si="562">AD221</f>
        <v>0</v>
      </c>
      <c r="AE222" s="410">
        <f t="shared" ref="AE222" si="563">AE221</f>
        <v>0</v>
      </c>
      <c r="AF222" s="410">
        <f t="shared" ref="AF222" si="564">AF221</f>
        <v>0</v>
      </c>
      <c r="AG222" s="410">
        <f t="shared" ref="AG222" si="565">AG221</f>
        <v>0</v>
      </c>
      <c r="AH222" s="410">
        <f t="shared" ref="AH222" si="566">AH221</f>
        <v>0</v>
      </c>
      <c r="AI222" s="410">
        <f t="shared" ref="AI222" si="567">AI221</f>
        <v>0</v>
      </c>
      <c r="AJ222" s="410">
        <f t="shared" ref="AJ222" si="568">AJ221</f>
        <v>0</v>
      </c>
      <c r="AK222" s="410">
        <f t="shared" ref="AK222" si="569">AK221</f>
        <v>0</v>
      </c>
      <c r="AL222" s="410">
        <f t="shared" ref="AL222" si="570">AL221</f>
        <v>0</v>
      </c>
      <c r="AM222" s="296"/>
    </row>
    <row r="223" spans="1:39" ht="15.6"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ht="15" outlineLevel="1">
      <c r="A224" s="520">
        <v>2</v>
      </c>
      <c r="B224" s="518"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ht="15" outlineLevel="1">
      <c r="B225" s="293" t="s">
        <v>290</v>
      </c>
      <c r="C225" s="290" t="s">
        <v>164</v>
      </c>
      <c r="D225" s="294"/>
      <c r="E225" s="294"/>
      <c r="F225" s="294"/>
      <c r="G225" s="294"/>
      <c r="H225" s="294"/>
      <c r="I225" s="294"/>
      <c r="J225" s="294"/>
      <c r="K225" s="294"/>
      <c r="L225" s="294"/>
      <c r="M225" s="294"/>
      <c r="N225" s="466"/>
      <c r="O225" s="294"/>
      <c r="P225" s="294"/>
      <c r="Q225" s="294"/>
      <c r="R225" s="294"/>
      <c r="S225" s="294"/>
      <c r="T225" s="294"/>
      <c r="U225" s="294"/>
      <c r="V225" s="294"/>
      <c r="W225" s="294"/>
      <c r="X225" s="294"/>
      <c r="Y225" s="410">
        <f>Y224</f>
        <v>0</v>
      </c>
      <c r="Z225" s="410">
        <f t="shared" ref="Z225" si="571">Z224</f>
        <v>0</v>
      </c>
      <c r="AA225" s="410">
        <f t="shared" ref="AA225" si="572">AA224</f>
        <v>0</v>
      </c>
      <c r="AB225" s="410">
        <f t="shared" ref="AB225" si="573">AB224</f>
        <v>0</v>
      </c>
      <c r="AC225" s="410">
        <f t="shared" ref="AC225" si="574">AC224</f>
        <v>0</v>
      </c>
      <c r="AD225" s="410">
        <f t="shared" ref="AD225" si="575">AD224</f>
        <v>0</v>
      </c>
      <c r="AE225" s="410">
        <f t="shared" ref="AE225" si="576">AE224</f>
        <v>0</v>
      </c>
      <c r="AF225" s="410">
        <f t="shared" ref="AF225" si="577">AF224</f>
        <v>0</v>
      </c>
      <c r="AG225" s="410">
        <f t="shared" ref="AG225" si="578">AG224</f>
        <v>0</v>
      </c>
      <c r="AH225" s="410">
        <f t="shared" ref="AH225" si="579">AH224</f>
        <v>0</v>
      </c>
      <c r="AI225" s="410">
        <f t="shared" ref="AI225" si="580">AI224</f>
        <v>0</v>
      </c>
      <c r="AJ225" s="410">
        <f t="shared" ref="AJ225" si="581">AJ224</f>
        <v>0</v>
      </c>
      <c r="AK225" s="410">
        <f t="shared" ref="AK225" si="582">AK224</f>
        <v>0</v>
      </c>
      <c r="AL225" s="410">
        <f t="shared" ref="AL225" si="583">AL224</f>
        <v>0</v>
      </c>
      <c r="AM225" s="296"/>
    </row>
    <row r="226" spans="1:39" ht="15.6"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ht="15" outlineLevel="1">
      <c r="A227" s="520">
        <v>3</v>
      </c>
      <c r="B227" s="518"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ht="15" outlineLevel="1">
      <c r="B228" s="293" t="s">
        <v>290</v>
      </c>
      <c r="C228" s="290" t="s">
        <v>164</v>
      </c>
      <c r="D228" s="294"/>
      <c r="E228" s="294"/>
      <c r="F228" s="294"/>
      <c r="G228" s="294"/>
      <c r="H228" s="294"/>
      <c r="I228" s="294"/>
      <c r="J228" s="294"/>
      <c r="K228" s="294"/>
      <c r="L228" s="294"/>
      <c r="M228" s="294"/>
      <c r="N228" s="466"/>
      <c r="O228" s="294"/>
      <c r="P228" s="294"/>
      <c r="Q228" s="294"/>
      <c r="R228" s="294"/>
      <c r="S228" s="294"/>
      <c r="T228" s="294"/>
      <c r="U228" s="294"/>
      <c r="V228" s="294"/>
      <c r="W228" s="294"/>
      <c r="X228" s="294"/>
      <c r="Y228" s="410">
        <f>Y227</f>
        <v>0</v>
      </c>
      <c r="Z228" s="410">
        <f t="shared" ref="Z228" si="584">Z227</f>
        <v>0</v>
      </c>
      <c r="AA228" s="410">
        <f t="shared" ref="AA228" si="585">AA227</f>
        <v>0</v>
      </c>
      <c r="AB228" s="410">
        <f t="shared" ref="AB228" si="586">AB227</f>
        <v>0</v>
      </c>
      <c r="AC228" s="410">
        <f t="shared" ref="AC228" si="587">AC227</f>
        <v>0</v>
      </c>
      <c r="AD228" s="410">
        <f t="shared" ref="AD228" si="588">AD227</f>
        <v>0</v>
      </c>
      <c r="AE228" s="410">
        <f t="shared" ref="AE228" si="589">AE227</f>
        <v>0</v>
      </c>
      <c r="AF228" s="410">
        <f t="shared" ref="AF228" si="590">AF227</f>
        <v>0</v>
      </c>
      <c r="AG228" s="410">
        <f t="shared" ref="AG228" si="591">AG227</f>
        <v>0</v>
      </c>
      <c r="AH228" s="410">
        <f t="shared" ref="AH228" si="592">AH227</f>
        <v>0</v>
      </c>
      <c r="AI228" s="410">
        <f t="shared" ref="AI228" si="593">AI227</f>
        <v>0</v>
      </c>
      <c r="AJ228" s="410">
        <f t="shared" ref="AJ228" si="594">AJ227</f>
        <v>0</v>
      </c>
      <c r="AK228" s="410">
        <f t="shared" ref="AK228" si="595">AK227</f>
        <v>0</v>
      </c>
      <c r="AL228" s="410">
        <f t="shared" ref="AL228" si="596">AL227</f>
        <v>0</v>
      </c>
      <c r="AM228" s="296"/>
    </row>
    <row r="229" spans="1:39" ht="15"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ht="15" outlineLevel="1">
      <c r="A230" s="520">
        <v>4</v>
      </c>
      <c r="B230" s="518" t="s">
        <v>98</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ht="15" outlineLevel="1">
      <c r="B231" s="293" t="s">
        <v>290</v>
      </c>
      <c r="C231" s="290" t="s">
        <v>164</v>
      </c>
      <c r="D231" s="294"/>
      <c r="E231" s="294"/>
      <c r="F231" s="294"/>
      <c r="G231" s="294"/>
      <c r="H231" s="294"/>
      <c r="I231" s="294"/>
      <c r="J231" s="294"/>
      <c r="K231" s="294"/>
      <c r="L231" s="294"/>
      <c r="M231" s="294"/>
      <c r="N231" s="466"/>
      <c r="O231" s="294"/>
      <c r="P231" s="294"/>
      <c r="Q231" s="294"/>
      <c r="R231" s="294"/>
      <c r="S231" s="294"/>
      <c r="T231" s="294"/>
      <c r="U231" s="294"/>
      <c r="V231" s="294"/>
      <c r="W231" s="294"/>
      <c r="X231" s="294"/>
      <c r="Y231" s="410">
        <f>Y230</f>
        <v>0</v>
      </c>
      <c r="Z231" s="410">
        <f t="shared" ref="Z231" si="597">Z230</f>
        <v>0</v>
      </c>
      <c r="AA231" s="410">
        <f t="shared" ref="AA231" si="598">AA230</f>
        <v>0</v>
      </c>
      <c r="AB231" s="410">
        <f t="shared" ref="AB231" si="599">AB230</f>
        <v>0</v>
      </c>
      <c r="AC231" s="410">
        <f t="shared" ref="AC231" si="600">AC230</f>
        <v>0</v>
      </c>
      <c r="AD231" s="410">
        <f t="shared" ref="AD231" si="601">AD230</f>
        <v>0</v>
      </c>
      <c r="AE231" s="410">
        <f t="shared" ref="AE231" si="602">AE230</f>
        <v>0</v>
      </c>
      <c r="AF231" s="410">
        <f t="shared" ref="AF231" si="603">AF230</f>
        <v>0</v>
      </c>
      <c r="AG231" s="410">
        <f t="shared" ref="AG231" si="604">AG230</f>
        <v>0</v>
      </c>
      <c r="AH231" s="410">
        <f t="shared" ref="AH231" si="605">AH230</f>
        <v>0</v>
      </c>
      <c r="AI231" s="410">
        <f t="shared" ref="AI231" si="606">AI230</f>
        <v>0</v>
      </c>
      <c r="AJ231" s="410">
        <f t="shared" ref="AJ231" si="607">AJ230</f>
        <v>0</v>
      </c>
      <c r="AK231" s="410">
        <f t="shared" ref="AK231" si="608">AK230</f>
        <v>0</v>
      </c>
      <c r="AL231" s="410">
        <f t="shared" ref="AL231" si="609">AL230</f>
        <v>0</v>
      </c>
      <c r="AM231" s="296"/>
    </row>
    <row r="232" spans="1:39" ht="15"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0">
        <v>5</v>
      </c>
      <c r="B233" s="518" t="s">
        <v>99</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ht="15" outlineLevel="1">
      <c r="B234" s="293" t="s">
        <v>290</v>
      </c>
      <c r="C234" s="290" t="s">
        <v>164</v>
      </c>
      <c r="D234" s="294"/>
      <c r="E234" s="294"/>
      <c r="F234" s="294"/>
      <c r="G234" s="294"/>
      <c r="H234" s="294"/>
      <c r="I234" s="294"/>
      <c r="J234" s="294"/>
      <c r="K234" s="294"/>
      <c r="L234" s="294"/>
      <c r="M234" s="294"/>
      <c r="N234" s="466"/>
      <c r="O234" s="294"/>
      <c r="P234" s="294"/>
      <c r="Q234" s="294"/>
      <c r="R234" s="294"/>
      <c r="S234" s="294"/>
      <c r="T234" s="294"/>
      <c r="U234" s="294"/>
      <c r="V234" s="294"/>
      <c r="W234" s="294"/>
      <c r="X234" s="294"/>
      <c r="Y234" s="410">
        <f>Y233</f>
        <v>0</v>
      </c>
      <c r="Z234" s="410">
        <f t="shared" ref="Z234" si="610">Z233</f>
        <v>0</v>
      </c>
      <c r="AA234" s="410">
        <f t="shared" ref="AA234" si="611">AA233</f>
        <v>0</v>
      </c>
      <c r="AB234" s="410">
        <f t="shared" ref="AB234" si="612">AB233</f>
        <v>0</v>
      </c>
      <c r="AC234" s="410">
        <f t="shared" ref="AC234" si="613">AC233</f>
        <v>0</v>
      </c>
      <c r="AD234" s="410">
        <f t="shared" ref="AD234" si="614">AD233</f>
        <v>0</v>
      </c>
      <c r="AE234" s="410">
        <f t="shared" ref="AE234" si="615">AE233</f>
        <v>0</v>
      </c>
      <c r="AF234" s="410">
        <f t="shared" ref="AF234" si="616">AF233</f>
        <v>0</v>
      </c>
      <c r="AG234" s="410">
        <f t="shared" ref="AG234" si="617">AG233</f>
        <v>0</v>
      </c>
      <c r="AH234" s="410">
        <f t="shared" ref="AH234" si="618">AH233</f>
        <v>0</v>
      </c>
      <c r="AI234" s="410">
        <f t="shared" ref="AI234" si="619">AI233</f>
        <v>0</v>
      </c>
      <c r="AJ234" s="410">
        <f t="shared" ref="AJ234" si="620">AJ233</f>
        <v>0</v>
      </c>
      <c r="AK234" s="410">
        <f t="shared" ref="AK234" si="621">AK233</f>
        <v>0</v>
      </c>
      <c r="AL234" s="410">
        <f t="shared" ref="AL234" si="622">AL233</f>
        <v>0</v>
      </c>
      <c r="AM234" s="296"/>
    </row>
    <row r="235" spans="1:39" ht="15"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6" outlineLevel="1">
      <c r="B236" s="318" t="s">
        <v>499</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ht="15" outlineLevel="1">
      <c r="A237" s="520">
        <v>6</v>
      </c>
      <c r="B237" s="518" t="s">
        <v>100</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ht="15" outlineLevel="1">
      <c r="B238" s="293" t="s">
        <v>290</v>
      </c>
      <c r="C238" s="290" t="s">
        <v>164</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 si="623">Z237</f>
        <v>0</v>
      </c>
      <c r="AA238" s="410">
        <f t="shared" ref="AA238" si="624">AA237</f>
        <v>0</v>
      </c>
      <c r="AB238" s="410">
        <f t="shared" ref="AB238" si="625">AB237</f>
        <v>0</v>
      </c>
      <c r="AC238" s="410">
        <f t="shared" ref="AC238" si="626">AC237</f>
        <v>0</v>
      </c>
      <c r="AD238" s="410">
        <f t="shared" ref="AD238" si="627">AD237</f>
        <v>0</v>
      </c>
      <c r="AE238" s="410">
        <f t="shared" ref="AE238" si="628">AE237</f>
        <v>0</v>
      </c>
      <c r="AF238" s="410">
        <f t="shared" ref="AF238" si="629">AF237</f>
        <v>0</v>
      </c>
      <c r="AG238" s="410">
        <f t="shared" ref="AG238" si="630">AG237</f>
        <v>0</v>
      </c>
      <c r="AH238" s="410">
        <f t="shared" ref="AH238" si="631">AH237</f>
        <v>0</v>
      </c>
      <c r="AI238" s="410">
        <f t="shared" ref="AI238" si="632">AI237</f>
        <v>0</v>
      </c>
      <c r="AJ238" s="410">
        <f t="shared" ref="AJ238" si="633">AJ237</f>
        <v>0</v>
      </c>
      <c r="AK238" s="410">
        <f t="shared" ref="AK238" si="634">AK237</f>
        <v>0</v>
      </c>
      <c r="AL238" s="410">
        <f t="shared" ref="AL238" si="635">AL237</f>
        <v>0</v>
      </c>
      <c r="AM238" s="310"/>
    </row>
    <row r="239" spans="1:39" ht="15"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0">
        <v>7</v>
      </c>
      <c r="B240" s="518" t="s">
        <v>101</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ht="15" outlineLevel="1">
      <c r="B241" s="293" t="s">
        <v>290</v>
      </c>
      <c r="C241" s="290" t="s">
        <v>164</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 si="636">Z240</f>
        <v>0</v>
      </c>
      <c r="AA241" s="410">
        <f t="shared" ref="AA241" si="637">AA240</f>
        <v>0</v>
      </c>
      <c r="AB241" s="410">
        <f t="shared" ref="AB241" si="638">AB240</f>
        <v>0</v>
      </c>
      <c r="AC241" s="410">
        <f t="shared" ref="AC241" si="639">AC240</f>
        <v>0</v>
      </c>
      <c r="AD241" s="410">
        <f t="shared" ref="AD241" si="640">AD240</f>
        <v>0</v>
      </c>
      <c r="AE241" s="410">
        <f t="shared" ref="AE241" si="641">AE240</f>
        <v>0</v>
      </c>
      <c r="AF241" s="410">
        <f t="shared" ref="AF241" si="642">AF240</f>
        <v>0</v>
      </c>
      <c r="AG241" s="410">
        <f t="shared" ref="AG241" si="643">AG240</f>
        <v>0</v>
      </c>
      <c r="AH241" s="410">
        <f t="shared" ref="AH241" si="644">AH240</f>
        <v>0</v>
      </c>
      <c r="AI241" s="410">
        <f t="shared" ref="AI241" si="645">AI240</f>
        <v>0</v>
      </c>
      <c r="AJ241" s="410">
        <f t="shared" ref="AJ241" si="646">AJ240</f>
        <v>0</v>
      </c>
      <c r="AK241" s="410">
        <f t="shared" ref="AK241" si="647">AK240</f>
        <v>0</v>
      </c>
      <c r="AL241" s="410">
        <f t="shared" ref="AL241" si="648">AL240</f>
        <v>0</v>
      </c>
      <c r="AM241" s="310"/>
    </row>
    <row r="242" spans="1:39" ht="15"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0">
        <v>8</v>
      </c>
      <c r="B243" s="518" t="s">
        <v>102</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ht="15" outlineLevel="1">
      <c r="B244" s="293" t="s">
        <v>290</v>
      </c>
      <c r="C244" s="290" t="s">
        <v>164</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 si="649">Z243</f>
        <v>0</v>
      </c>
      <c r="AA244" s="410">
        <f t="shared" ref="AA244" si="650">AA243</f>
        <v>0</v>
      </c>
      <c r="AB244" s="410">
        <f t="shared" ref="AB244" si="651">AB243</f>
        <v>0</v>
      </c>
      <c r="AC244" s="410">
        <f t="shared" ref="AC244" si="652">AC243</f>
        <v>0</v>
      </c>
      <c r="AD244" s="410">
        <f t="shared" ref="AD244" si="653">AD243</f>
        <v>0</v>
      </c>
      <c r="AE244" s="410">
        <f t="shared" ref="AE244" si="654">AE243</f>
        <v>0</v>
      </c>
      <c r="AF244" s="410">
        <f t="shared" ref="AF244" si="655">AF243</f>
        <v>0</v>
      </c>
      <c r="AG244" s="410">
        <f t="shared" ref="AG244" si="656">AG243</f>
        <v>0</v>
      </c>
      <c r="AH244" s="410">
        <f t="shared" ref="AH244" si="657">AH243</f>
        <v>0</v>
      </c>
      <c r="AI244" s="410">
        <f t="shared" ref="AI244" si="658">AI243</f>
        <v>0</v>
      </c>
      <c r="AJ244" s="410">
        <f t="shared" ref="AJ244" si="659">AJ243</f>
        <v>0</v>
      </c>
      <c r="AK244" s="410">
        <f t="shared" ref="AK244" si="660">AK243</f>
        <v>0</v>
      </c>
      <c r="AL244" s="410">
        <f t="shared" ref="AL244" si="661">AL243</f>
        <v>0</v>
      </c>
      <c r="AM244" s="310"/>
    </row>
    <row r="245" spans="1:39" ht="15"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0">
        <v>9</v>
      </c>
      <c r="B246" s="518" t="s">
        <v>103</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ht="15" outlineLevel="1">
      <c r="B247" s="293" t="s">
        <v>290</v>
      </c>
      <c r="C247" s="290" t="s">
        <v>164</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 si="662">Z246</f>
        <v>0</v>
      </c>
      <c r="AA247" s="410">
        <f t="shared" ref="AA247" si="663">AA246</f>
        <v>0</v>
      </c>
      <c r="AB247" s="410">
        <f t="shared" ref="AB247" si="664">AB246</f>
        <v>0</v>
      </c>
      <c r="AC247" s="410">
        <f t="shared" ref="AC247" si="665">AC246</f>
        <v>0</v>
      </c>
      <c r="AD247" s="410">
        <f t="shared" ref="AD247" si="666">AD246</f>
        <v>0</v>
      </c>
      <c r="AE247" s="410">
        <f t="shared" ref="AE247" si="667">AE246</f>
        <v>0</v>
      </c>
      <c r="AF247" s="410">
        <f t="shared" ref="AF247" si="668">AF246</f>
        <v>0</v>
      </c>
      <c r="AG247" s="410">
        <f t="shared" ref="AG247" si="669">AG246</f>
        <v>0</v>
      </c>
      <c r="AH247" s="410">
        <f t="shared" ref="AH247" si="670">AH246</f>
        <v>0</v>
      </c>
      <c r="AI247" s="410">
        <f t="shared" ref="AI247" si="671">AI246</f>
        <v>0</v>
      </c>
      <c r="AJ247" s="410">
        <f t="shared" ref="AJ247" si="672">AJ246</f>
        <v>0</v>
      </c>
      <c r="AK247" s="410">
        <f t="shared" ref="AK247" si="673">AK246</f>
        <v>0</v>
      </c>
      <c r="AL247" s="410">
        <f t="shared" ref="AL247" si="674">AL246</f>
        <v>0</v>
      </c>
      <c r="AM247" s="310"/>
    </row>
    <row r="248" spans="1:39" ht="15"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0">
        <v>10</v>
      </c>
      <c r="B249" s="518" t="s">
        <v>104</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ht="15" outlineLevel="1">
      <c r="B250" s="293" t="s">
        <v>290</v>
      </c>
      <c r="C250" s="290" t="s">
        <v>164</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 si="675">Z249</f>
        <v>0</v>
      </c>
      <c r="AA250" s="410">
        <f t="shared" ref="AA250" si="676">AA249</f>
        <v>0</v>
      </c>
      <c r="AB250" s="410">
        <f t="shared" ref="AB250" si="677">AB249</f>
        <v>0</v>
      </c>
      <c r="AC250" s="410">
        <f t="shared" ref="AC250" si="678">AC249</f>
        <v>0</v>
      </c>
      <c r="AD250" s="410">
        <f t="shared" ref="AD250" si="679">AD249</f>
        <v>0</v>
      </c>
      <c r="AE250" s="410">
        <f t="shared" ref="AE250" si="680">AE249</f>
        <v>0</v>
      </c>
      <c r="AF250" s="410">
        <f t="shared" ref="AF250" si="681">AF249</f>
        <v>0</v>
      </c>
      <c r="AG250" s="410">
        <f t="shared" ref="AG250" si="682">AG249</f>
        <v>0</v>
      </c>
      <c r="AH250" s="410">
        <f t="shared" ref="AH250" si="683">AH249</f>
        <v>0</v>
      </c>
      <c r="AI250" s="410">
        <f t="shared" ref="AI250" si="684">AI249</f>
        <v>0</v>
      </c>
      <c r="AJ250" s="410">
        <f t="shared" ref="AJ250" si="685">AJ249</f>
        <v>0</v>
      </c>
      <c r="AK250" s="410">
        <f t="shared" ref="AK250" si="686">AK249</f>
        <v>0</v>
      </c>
      <c r="AL250" s="410">
        <f t="shared" ref="AL250" si="687">AL249</f>
        <v>0</v>
      </c>
      <c r="AM250" s="310"/>
    </row>
    <row r="251" spans="1:39" ht="15"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6"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0">
        <v>11</v>
      </c>
      <c r="B253" s="518" t="s">
        <v>105</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ht="15" outlineLevel="1">
      <c r="B254" s="293" t="s">
        <v>290</v>
      </c>
      <c r="C254" s="290" t="s">
        <v>164</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 si="688">Z253</f>
        <v>0</v>
      </c>
      <c r="AA254" s="410">
        <f t="shared" ref="AA254" si="689">AA253</f>
        <v>0</v>
      </c>
      <c r="AB254" s="410">
        <f t="shared" ref="AB254" si="690">AB253</f>
        <v>0</v>
      </c>
      <c r="AC254" s="410">
        <f t="shared" ref="AC254" si="691">AC253</f>
        <v>0</v>
      </c>
      <c r="AD254" s="410">
        <f t="shared" ref="AD254" si="692">AD253</f>
        <v>0</v>
      </c>
      <c r="AE254" s="410">
        <f t="shared" ref="AE254" si="693">AE253</f>
        <v>0</v>
      </c>
      <c r="AF254" s="410">
        <f t="shared" ref="AF254" si="694">AF253</f>
        <v>0</v>
      </c>
      <c r="AG254" s="410">
        <f t="shared" ref="AG254" si="695">AG253</f>
        <v>0</v>
      </c>
      <c r="AH254" s="410">
        <f t="shared" ref="AH254" si="696">AH253</f>
        <v>0</v>
      </c>
      <c r="AI254" s="410">
        <f t="shared" ref="AI254" si="697">AI253</f>
        <v>0</v>
      </c>
      <c r="AJ254" s="410">
        <f t="shared" ref="AJ254" si="698">AJ253</f>
        <v>0</v>
      </c>
      <c r="AK254" s="410">
        <f t="shared" ref="AK254" si="699">AK253</f>
        <v>0</v>
      </c>
      <c r="AL254" s="410">
        <f t="shared" ref="AL254" si="700">AL253</f>
        <v>0</v>
      </c>
      <c r="AM254" s="296"/>
    </row>
    <row r="255" spans="1:39" ht="15"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30" outlineLevel="1">
      <c r="A256" s="520">
        <v>12</v>
      </c>
      <c r="B256" s="518" t="s">
        <v>106</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ht="15" outlineLevel="1">
      <c r="B257" s="293" t="s">
        <v>290</v>
      </c>
      <c r="C257" s="290" t="s">
        <v>164</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 si="701">Z256</f>
        <v>0</v>
      </c>
      <c r="AA257" s="410">
        <f t="shared" ref="AA257" si="702">AA256</f>
        <v>0</v>
      </c>
      <c r="AB257" s="410">
        <f t="shared" ref="AB257" si="703">AB256</f>
        <v>0</v>
      </c>
      <c r="AC257" s="410">
        <f t="shared" ref="AC257" si="704">AC256</f>
        <v>0</v>
      </c>
      <c r="AD257" s="410">
        <f t="shared" ref="AD257" si="705">AD256</f>
        <v>0</v>
      </c>
      <c r="AE257" s="410">
        <f t="shared" ref="AE257" si="706">AE256</f>
        <v>0</v>
      </c>
      <c r="AF257" s="410">
        <f t="shared" ref="AF257" si="707">AF256</f>
        <v>0</v>
      </c>
      <c r="AG257" s="410">
        <f t="shared" ref="AG257" si="708">AG256</f>
        <v>0</v>
      </c>
      <c r="AH257" s="410">
        <f t="shared" ref="AH257" si="709">AH256</f>
        <v>0</v>
      </c>
      <c r="AI257" s="410">
        <f t="shared" ref="AI257" si="710">AI256</f>
        <v>0</v>
      </c>
      <c r="AJ257" s="410">
        <f t="shared" ref="AJ257" si="711">AJ256</f>
        <v>0</v>
      </c>
      <c r="AK257" s="410">
        <f t="shared" ref="AK257" si="712">AK256</f>
        <v>0</v>
      </c>
      <c r="AL257" s="410">
        <f t="shared" ref="AL257" si="713">AL256</f>
        <v>0</v>
      </c>
      <c r="AM257" s="296"/>
    </row>
    <row r="258" spans="1:40" ht="15"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0">
        <v>13</v>
      </c>
      <c r="B259" s="518" t="s">
        <v>107</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ht="15" outlineLevel="1">
      <c r="B260" s="293" t="s">
        <v>290</v>
      </c>
      <c r="C260" s="290" t="s">
        <v>164</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 si="714">Z259</f>
        <v>0</v>
      </c>
      <c r="AA260" s="410">
        <f t="shared" ref="AA260" si="715">AA259</f>
        <v>0</v>
      </c>
      <c r="AB260" s="410">
        <f t="shared" ref="AB260" si="716">AB259</f>
        <v>0</v>
      </c>
      <c r="AC260" s="410">
        <f t="shared" ref="AC260" si="717">AC259</f>
        <v>0</v>
      </c>
      <c r="AD260" s="410">
        <f t="shared" ref="AD260" si="718">AD259</f>
        <v>0</v>
      </c>
      <c r="AE260" s="410">
        <f t="shared" ref="AE260" si="719">AE259</f>
        <v>0</v>
      </c>
      <c r="AF260" s="410">
        <f t="shared" ref="AF260" si="720">AF259</f>
        <v>0</v>
      </c>
      <c r="AG260" s="410">
        <f t="shared" ref="AG260" si="721">AG259</f>
        <v>0</v>
      </c>
      <c r="AH260" s="410">
        <f t="shared" ref="AH260" si="722">AH259</f>
        <v>0</v>
      </c>
      <c r="AI260" s="410">
        <f t="shared" ref="AI260" si="723">AI259</f>
        <v>0</v>
      </c>
      <c r="AJ260" s="410">
        <f t="shared" ref="AJ260" si="724">AJ259</f>
        <v>0</v>
      </c>
      <c r="AK260" s="410">
        <f t="shared" ref="AK260" si="725">AK259</f>
        <v>0</v>
      </c>
      <c r="AL260" s="410">
        <f t="shared" ref="AL260" si="726">AL259</f>
        <v>0</v>
      </c>
      <c r="AM260" s="305"/>
    </row>
    <row r="261" spans="1:40" ht="15"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6" outlineLevel="1">
      <c r="B262" s="287" t="s">
        <v>108</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ht="15" outlineLevel="1">
      <c r="A263" s="520">
        <v>14</v>
      </c>
      <c r="B263" s="314" t="s">
        <v>109</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ht="15" outlineLevel="1">
      <c r="B264" s="293" t="s">
        <v>290</v>
      </c>
      <c r="C264" s="290" t="s">
        <v>164</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 si="727">Z263</f>
        <v>0</v>
      </c>
      <c r="AA264" s="410">
        <f t="shared" ref="AA264" si="728">AA263</f>
        <v>0</v>
      </c>
      <c r="AB264" s="410">
        <f t="shared" ref="AB264" si="729">AB263</f>
        <v>0</v>
      </c>
      <c r="AC264" s="410">
        <f t="shared" ref="AC264" si="730">AC263</f>
        <v>0</v>
      </c>
      <c r="AD264" s="410">
        <f t="shared" ref="AD264" si="731">AD263</f>
        <v>0</v>
      </c>
      <c r="AE264" s="410">
        <f t="shared" ref="AE264" si="732">AE263</f>
        <v>0</v>
      </c>
      <c r="AF264" s="410">
        <f t="shared" ref="AF264" si="733">AF263</f>
        <v>0</v>
      </c>
      <c r="AG264" s="410">
        <f t="shared" ref="AG264" si="734">AG263</f>
        <v>0</v>
      </c>
      <c r="AH264" s="410">
        <f t="shared" ref="AH264" si="735">AH263</f>
        <v>0</v>
      </c>
      <c r="AI264" s="410">
        <f t="shared" ref="AI264" si="736">AI263</f>
        <v>0</v>
      </c>
      <c r="AJ264" s="410">
        <f t="shared" ref="AJ264" si="737">AJ263</f>
        <v>0</v>
      </c>
      <c r="AK264" s="410">
        <f t="shared" ref="AK264" si="738">AK263</f>
        <v>0</v>
      </c>
      <c r="AL264" s="410">
        <f t="shared" ref="AL264" si="739">AL263</f>
        <v>0</v>
      </c>
      <c r="AM264" s="296"/>
    </row>
    <row r="265" spans="1:40" ht="15" outlineLevel="1">
      <c r="A265" s="521"/>
      <c r="B265" s="314"/>
      <c r="C265" s="304"/>
      <c r="D265" s="290"/>
      <c r="E265" s="290"/>
      <c r="F265" s="290"/>
      <c r="G265" s="290"/>
      <c r="H265" s="290"/>
      <c r="I265" s="290"/>
      <c r="J265" s="290"/>
      <c r="K265" s="290"/>
      <c r="L265" s="290"/>
      <c r="M265" s="290"/>
      <c r="N265" s="466"/>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8"/>
    </row>
    <row r="266" spans="1:40" s="308" customFormat="1" ht="15.6" outlineLevel="1">
      <c r="A266" s="521"/>
      <c r="B266" s="287" t="s">
        <v>491</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5"/>
      <c r="AN266" s="629"/>
    </row>
    <row r="267" spans="1:40" ht="15" outlineLevel="1">
      <c r="A267" s="520">
        <v>15</v>
      </c>
      <c r="B267" s="293" t="s">
        <v>496</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ht="15" outlineLevel="1">
      <c r="B268" s="293" t="s">
        <v>290</v>
      </c>
      <c r="C268" s="290" t="s">
        <v>164</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740">Z267</f>
        <v>0</v>
      </c>
      <c r="AA268" s="410">
        <f t="shared" si="740"/>
        <v>0</v>
      </c>
      <c r="AB268" s="410">
        <f t="shared" si="740"/>
        <v>0</v>
      </c>
      <c r="AC268" s="410">
        <f t="shared" si="740"/>
        <v>0</v>
      </c>
      <c r="AD268" s="410">
        <f t="shared" si="740"/>
        <v>0</v>
      </c>
      <c r="AE268" s="410">
        <f t="shared" si="740"/>
        <v>0</v>
      </c>
      <c r="AF268" s="410">
        <f t="shared" si="740"/>
        <v>0</v>
      </c>
      <c r="AG268" s="410">
        <f t="shared" si="740"/>
        <v>0</v>
      </c>
      <c r="AH268" s="410">
        <f t="shared" si="740"/>
        <v>0</v>
      </c>
      <c r="AI268" s="410">
        <f t="shared" si="740"/>
        <v>0</v>
      </c>
      <c r="AJ268" s="410">
        <f t="shared" si="740"/>
        <v>0</v>
      </c>
      <c r="AK268" s="410">
        <f t="shared" si="740"/>
        <v>0</v>
      </c>
      <c r="AL268" s="410">
        <f t="shared" si="740"/>
        <v>0</v>
      </c>
      <c r="AM268" s="296"/>
    </row>
    <row r="269" spans="1:40" ht="15"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ht="15" outlineLevel="1">
      <c r="A270" s="520">
        <v>16</v>
      </c>
      <c r="B270" s="323" t="s">
        <v>492</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ht="15" outlineLevel="1">
      <c r="A271" s="520"/>
      <c r="B271" s="323" t="s">
        <v>290</v>
      </c>
      <c r="C271" s="290" t="s">
        <v>164</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41">Z270</f>
        <v>0</v>
      </c>
      <c r="AA271" s="410">
        <f t="shared" si="741"/>
        <v>0</v>
      </c>
      <c r="AB271" s="410">
        <f t="shared" si="741"/>
        <v>0</v>
      </c>
      <c r="AC271" s="410">
        <f t="shared" si="741"/>
        <v>0</v>
      </c>
      <c r="AD271" s="410">
        <f t="shared" si="741"/>
        <v>0</v>
      </c>
      <c r="AE271" s="410">
        <f t="shared" si="741"/>
        <v>0</v>
      </c>
      <c r="AF271" s="410">
        <f t="shared" si="741"/>
        <v>0</v>
      </c>
      <c r="AG271" s="410">
        <f t="shared" si="741"/>
        <v>0</v>
      </c>
      <c r="AH271" s="410">
        <f t="shared" si="741"/>
        <v>0</v>
      </c>
      <c r="AI271" s="410">
        <f t="shared" si="741"/>
        <v>0</v>
      </c>
      <c r="AJ271" s="410">
        <f t="shared" si="741"/>
        <v>0</v>
      </c>
      <c r="AK271" s="410">
        <f t="shared" si="741"/>
        <v>0</v>
      </c>
      <c r="AL271" s="410">
        <f t="shared" si="741"/>
        <v>0</v>
      </c>
      <c r="AM271" s="296"/>
    </row>
    <row r="272" spans="1:40" s="282" customFormat="1" ht="15" outlineLevel="1">
      <c r="A272" s="520"/>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6" outlineLevel="1">
      <c r="B273" s="517" t="s">
        <v>497</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ht="15" outlineLevel="1">
      <c r="A274" s="520">
        <v>17</v>
      </c>
      <c r="B274" s="518" t="s">
        <v>113</v>
      </c>
      <c r="C274" s="290" t="s">
        <v>25</v>
      </c>
      <c r="D274" s="294"/>
      <c r="E274" s="294"/>
      <c r="F274" s="294"/>
      <c r="G274" s="294"/>
      <c r="H274" s="294"/>
      <c r="I274" s="294"/>
      <c r="J274" s="294"/>
      <c r="K274" s="294"/>
      <c r="L274" s="294"/>
      <c r="M274" s="294"/>
      <c r="N274" s="294">
        <v>0</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ht="15" outlineLevel="1">
      <c r="B275" s="293" t="s">
        <v>290</v>
      </c>
      <c r="C275" s="290" t="s">
        <v>164</v>
      </c>
      <c r="D275" s="294"/>
      <c r="E275" s="294"/>
      <c r="F275" s="294"/>
      <c r="G275" s="294"/>
      <c r="H275" s="294"/>
      <c r="I275" s="294"/>
      <c r="J275" s="294"/>
      <c r="K275" s="294"/>
      <c r="L275" s="294"/>
      <c r="M275" s="294"/>
      <c r="N275" s="294">
        <f>N274</f>
        <v>0</v>
      </c>
      <c r="O275" s="294"/>
      <c r="P275" s="294"/>
      <c r="Q275" s="294"/>
      <c r="R275" s="294"/>
      <c r="S275" s="294"/>
      <c r="T275" s="294"/>
      <c r="U275" s="294"/>
      <c r="V275" s="294"/>
      <c r="W275" s="294"/>
      <c r="X275" s="294"/>
      <c r="Y275" s="410">
        <f>Y274</f>
        <v>0</v>
      </c>
      <c r="Z275" s="410">
        <f t="shared" ref="Z275:AL275" si="742">Z274</f>
        <v>0</v>
      </c>
      <c r="AA275" s="410">
        <f t="shared" si="742"/>
        <v>0</v>
      </c>
      <c r="AB275" s="410">
        <f t="shared" si="742"/>
        <v>0</v>
      </c>
      <c r="AC275" s="410">
        <f t="shared" si="742"/>
        <v>0</v>
      </c>
      <c r="AD275" s="410">
        <f t="shared" si="742"/>
        <v>0</v>
      </c>
      <c r="AE275" s="410">
        <f t="shared" si="742"/>
        <v>0</v>
      </c>
      <c r="AF275" s="410">
        <f t="shared" si="742"/>
        <v>0</v>
      </c>
      <c r="AG275" s="410">
        <f t="shared" si="742"/>
        <v>0</v>
      </c>
      <c r="AH275" s="410">
        <f t="shared" si="742"/>
        <v>0</v>
      </c>
      <c r="AI275" s="410">
        <f t="shared" si="742"/>
        <v>0</v>
      </c>
      <c r="AJ275" s="410">
        <f t="shared" si="742"/>
        <v>0</v>
      </c>
      <c r="AK275" s="410">
        <f t="shared" si="742"/>
        <v>0</v>
      </c>
      <c r="AL275" s="410">
        <f t="shared" si="742"/>
        <v>0</v>
      </c>
      <c r="AM275" s="305"/>
    </row>
    <row r="276" spans="1:39" ht="15"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ht="15" outlineLevel="1">
      <c r="A277" s="520">
        <v>18</v>
      </c>
      <c r="B277" s="518" t="s">
        <v>110</v>
      </c>
      <c r="C277" s="290" t="s">
        <v>25</v>
      </c>
      <c r="D277" s="294"/>
      <c r="E277" s="294"/>
      <c r="F277" s="294"/>
      <c r="G277" s="294"/>
      <c r="H277" s="294"/>
      <c r="I277" s="294"/>
      <c r="J277" s="294"/>
      <c r="K277" s="294"/>
      <c r="L277" s="294"/>
      <c r="M277" s="294"/>
      <c r="N277" s="294">
        <v>0</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ht="15" outlineLevel="1">
      <c r="B278" s="293" t="s">
        <v>290</v>
      </c>
      <c r="C278" s="290" t="s">
        <v>164</v>
      </c>
      <c r="D278" s="294"/>
      <c r="E278" s="294"/>
      <c r="F278" s="294"/>
      <c r="G278" s="294"/>
      <c r="H278" s="294"/>
      <c r="I278" s="294"/>
      <c r="J278" s="294"/>
      <c r="K278" s="294"/>
      <c r="L278" s="294"/>
      <c r="M278" s="294"/>
      <c r="N278" s="294">
        <f>N277</f>
        <v>0</v>
      </c>
      <c r="O278" s="294"/>
      <c r="P278" s="294"/>
      <c r="Q278" s="294"/>
      <c r="R278" s="294"/>
      <c r="S278" s="294"/>
      <c r="T278" s="294"/>
      <c r="U278" s="294"/>
      <c r="V278" s="294"/>
      <c r="W278" s="294"/>
      <c r="X278" s="294"/>
      <c r="Y278" s="410">
        <f>Y277</f>
        <v>0</v>
      </c>
      <c r="Z278" s="410">
        <f t="shared" ref="Z278:AL278" si="743">Z277</f>
        <v>0</v>
      </c>
      <c r="AA278" s="410">
        <f t="shared" si="743"/>
        <v>0</v>
      </c>
      <c r="AB278" s="410">
        <f t="shared" si="743"/>
        <v>0</v>
      </c>
      <c r="AC278" s="410">
        <f t="shared" si="743"/>
        <v>0</v>
      </c>
      <c r="AD278" s="410">
        <f t="shared" si="743"/>
        <v>0</v>
      </c>
      <c r="AE278" s="410">
        <f t="shared" si="743"/>
        <v>0</v>
      </c>
      <c r="AF278" s="410">
        <f t="shared" si="743"/>
        <v>0</v>
      </c>
      <c r="AG278" s="410">
        <f t="shared" si="743"/>
        <v>0</v>
      </c>
      <c r="AH278" s="410">
        <f t="shared" si="743"/>
        <v>0</v>
      </c>
      <c r="AI278" s="410">
        <f t="shared" si="743"/>
        <v>0</v>
      </c>
      <c r="AJ278" s="410">
        <f t="shared" si="743"/>
        <v>0</v>
      </c>
      <c r="AK278" s="410">
        <f t="shared" si="743"/>
        <v>0</v>
      </c>
      <c r="AL278" s="410">
        <f t="shared" si="743"/>
        <v>0</v>
      </c>
      <c r="AM278" s="305"/>
    </row>
    <row r="279" spans="1:39" ht="15"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ht="15" outlineLevel="1">
      <c r="A280" s="520">
        <v>19</v>
      </c>
      <c r="B280" s="518" t="s">
        <v>112</v>
      </c>
      <c r="C280" s="290" t="s">
        <v>25</v>
      </c>
      <c r="D280" s="294"/>
      <c r="E280" s="294"/>
      <c r="F280" s="294"/>
      <c r="G280" s="294"/>
      <c r="H280" s="294"/>
      <c r="I280" s="294"/>
      <c r="J280" s="294"/>
      <c r="K280" s="294"/>
      <c r="L280" s="294"/>
      <c r="M280" s="294"/>
      <c r="N280" s="294">
        <v>0</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ht="15" outlineLevel="1">
      <c r="B281" s="293" t="s">
        <v>290</v>
      </c>
      <c r="C281" s="290" t="s">
        <v>164</v>
      </c>
      <c r="D281" s="294"/>
      <c r="E281" s="294"/>
      <c r="F281" s="294"/>
      <c r="G281" s="294"/>
      <c r="H281" s="294"/>
      <c r="I281" s="294"/>
      <c r="J281" s="294"/>
      <c r="K281" s="294"/>
      <c r="L281" s="294"/>
      <c r="M281" s="294"/>
      <c r="N281" s="294">
        <f>N280</f>
        <v>0</v>
      </c>
      <c r="O281" s="294"/>
      <c r="P281" s="294"/>
      <c r="Q281" s="294"/>
      <c r="R281" s="294"/>
      <c r="S281" s="294"/>
      <c r="T281" s="294"/>
      <c r="U281" s="294"/>
      <c r="V281" s="294"/>
      <c r="W281" s="294"/>
      <c r="X281" s="294"/>
      <c r="Y281" s="410">
        <f>Y280</f>
        <v>0</v>
      </c>
      <c r="Z281" s="410">
        <f t="shared" ref="Z281:AL281" si="744">Z280</f>
        <v>0</v>
      </c>
      <c r="AA281" s="410">
        <f t="shared" si="744"/>
        <v>0</v>
      </c>
      <c r="AB281" s="410">
        <f t="shared" si="744"/>
        <v>0</v>
      </c>
      <c r="AC281" s="410">
        <f t="shared" si="744"/>
        <v>0</v>
      </c>
      <c r="AD281" s="410">
        <f t="shared" si="744"/>
        <v>0</v>
      </c>
      <c r="AE281" s="410">
        <f t="shared" si="744"/>
        <v>0</v>
      </c>
      <c r="AF281" s="410">
        <f t="shared" si="744"/>
        <v>0</v>
      </c>
      <c r="AG281" s="410">
        <f t="shared" si="744"/>
        <v>0</v>
      </c>
      <c r="AH281" s="410">
        <f t="shared" si="744"/>
        <v>0</v>
      </c>
      <c r="AI281" s="410">
        <f t="shared" si="744"/>
        <v>0</v>
      </c>
      <c r="AJ281" s="410">
        <f t="shared" si="744"/>
        <v>0</v>
      </c>
      <c r="AK281" s="410">
        <f t="shared" si="744"/>
        <v>0</v>
      </c>
      <c r="AL281" s="410">
        <f t="shared" si="744"/>
        <v>0</v>
      </c>
      <c r="AM281" s="296"/>
    </row>
    <row r="282" spans="1:39" ht="15"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ht="15" outlineLevel="1">
      <c r="A283" s="520">
        <v>20</v>
      </c>
      <c r="B283" s="518" t="s">
        <v>111</v>
      </c>
      <c r="C283" s="290" t="s">
        <v>25</v>
      </c>
      <c r="D283" s="294"/>
      <c r="E283" s="294"/>
      <c r="F283" s="294"/>
      <c r="G283" s="294"/>
      <c r="H283" s="294"/>
      <c r="I283" s="294"/>
      <c r="J283" s="294"/>
      <c r="K283" s="294"/>
      <c r="L283" s="294"/>
      <c r="M283" s="294"/>
      <c r="N283" s="294">
        <v>0</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ht="15" outlineLevel="1">
      <c r="B284" s="293" t="s">
        <v>290</v>
      </c>
      <c r="C284" s="290" t="s">
        <v>164</v>
      </c>
      <c r="D284" s="294"/>
      <c r="E284" s="294"/>
      <c r="F284" s="294"/>
      <c r="G284" s="294"/>
      <c r="H284" s="294"/>
      <c r="I284" s="294"/>
      <c r="J284" s="294"/>
      <c r="K284" s="294"/>
      <c r="L284" s="294"/>
      <c r="M284" s="294"/>
      <c r="N284" s="294">
        <f>N283</f>
        <v>0</v>
      </c>
      <c r="O284" s="294"/>
      <c r="P284" s="294"/>
      <c r="Q284" s="294"/>
      <c r="R284" s="294"/>
      <c r="S284" s="294"/>
      <c r="T284" s="294"/>
      <c r="U284" s="294"/>
      <c r="V284" s="294"/>
      <c r="W284" s="294"/>
      <c r="X284" s="294"/>
      <c r="Y284" s="410">
        <f t="shared" ref="Y284:AL284" si="745">Y283</f>
        <v>0</v>
      </c>
      <c r="Z284" s="410">
        <f t="shared" si="745"/>
        <v>0</v>
      </c>
      <c r="AA284" s="410">
        <f t="shared" si="745"/>
        <v>0</v>
      </c>
      <c r="AB284" s="410">
        <f t="shared" si="745"/>
        <v>0</v>
      </c>
      <c r="AC284" s="410">
        <f t="shared" si="745"/>
        <v>0</v>
      </c>
      <c r="AD284" s="410">
        <f t="shared" si="745"/>
        <v>0</v>
      </c>
      <c r="AE284" s="410">
        <f t="shared" si="745"/>
        <v>0</v>
      </c>
      <c r="AF284" s="410">
        <f t="shared" si="745"/>
        <v>0</v>
      </c>
      <c r="AG284" s="410">
        <f t="shared" si="745"/>
        <v>0</v>
      </c>
      <c r="AH284" s="410">
        <f t="shared" si="745"/>
        <v>0</v>
      </c>
      <c r="AI284" s="410">
        <f t="shared" si="745"/>
        <v>0</v>
      </c>
      <c r="AJ284" s="410">
        <f t="shared" si="745"/>
        <v>0</v>
      </c>
      <c r="AK284" s="410">
        <f t="shared" si="745"/>
        <v>0</v>
      </c>
      <c r="AL284" s="410">
        <f t="shared" si="745"/>
        <v>0</v>
      </c>
      <c r="AM284" s="305"/>
    </row>
    <row r="285" spans="1:39" ht="15.6"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6" outlineLevel="1">
      <c r="B286" s="516" t="s">
        <v>504</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6" outlineLevel="1">
      <c r="B287" s="287" t="s">
        <v>500</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ht="15" outlineLevel="1">
      <c r="A288" s="520">
        <v>21</v>
      </c>
      <c r="B288" s="518" t="s">
        <v>114</v>
      </c>
      <c r="C288" s="290" t="s">
        <v>25</v>
      </c>
      <c r="D288" s="294">
        <v>447133</v>
      </c>
      <c r="E288" s="294">
        <v>447133</v>
      </c>
      <c r="F288" s="294">
        <v>447133</v>
      </c>
      <c r="G288" s="294">
        <v>447133</v>
      </c>
      <c r="H288" s="294">
        <v>447133</v>
      </c>
      <c r="I288" s="294">
        <v>447133</v>
      </c>
      <c r="J288" s="294">
        <v>447133</v>
      </c>
      <c r="K288" s="294">
        <v>447071</v>
      </c>
      <c r="L288" s="294">
        <v>447071</v>
      </c>
      <c r="M288" s="294">
        <v>445079</v>
      </c>
      <c r="N288" s="290"/>
      <c r="O288" s="294">
        <v>29</v>
      </c>
      <c r="P288" s="294">
        <v>29</v>
      </c>
      <c r="Q288" s="294">
        <v>29</v>
      </c>
      <c r="R288" s="294">
        <v>29</v>
      </c>
      <c r="S288" s="294">
        <v>29</v>
      </c>
      <c r="T288" s="294">
        <v>29</v>
      </c>
      <c r="U288" s="294">
        <v>29</v>
      </c>
      <c r="V288" s="294">
        <v>29</v>
      </c>
      <c r="W288" s="294">
        <v>29</v>
      </c>
      <c r="X288" s="294">
        <v>29</v>
      </c>
      <c r="Y288" s="409"/>
      <c r="Z288" s="409"/>
      <c r="AA288" s="409"/>
      <c r="AB288" s="409"/>
      <c r="AC288" s="409"/>
      <c r="AD288" s="409"/>
      <c r="AE288" s="409"/>
      <c r="AF288" s="409"/>
      <c r="AG288" s="409"/>
      <c r="AH288" s="409"/>
      <c r="AI288" s="409"/>
      <c r="AJ288" s="409"/>
      <c r="AK288" s="409"/>
      <c r="AL288" s="409"/>
      <c r="AM288" s="295">
        <f>SUM(Y288:AL288)</f>
        <v>0</v>
      </c>
    </row>
    <row r="289" spans="1:39" ht="15" outlineLevel="1">
      <c r="B289" s="293" t="s">
        <v>290</v>
      </c>
      <c r="C289" s="290" t="s">
        <v>164</v>
      </c>
      <c r="D289" s="294"/>
      <c r="E289" s="294"/>
      <c r="F289" s="294"/>
      <c r="G289" s="294"/>
      <c r="H289" s="294"/>
      <c r="I289" s="294"/>
      <c r="J289" s="294"/>
      <c r="K289" s="294"/>
      <c r="L289" s="294"/>
      <c r="M289" s="294"/>
      <c r="N289" s="290"/>
      <c r="O289" s="294"/>
      <c r="P289" s="294"/>
      <c r="Q289" s="294"/>
      <c r="R289" s="294"/>
      <c r="S289" s="294"/>
      <c r="T289" s="294"/>
      <c r="U289" s="294"/>
      <c r="V289" s="294"/>
      <c r="W289" s="294"/>
      <c r="X289" s="294"/>
      <c r="Y289" s="410">
        <f>Y288</f>
        <v>0</v>
      </c>
      <c r="Z289" s="410">
        <f t="shared" ref="Z289" si="746">Z288</f>
        <v>0</v>
      </c>
      <c r="AA289" s="410">
        <f t="shared" ref="AA289" si="747">AA288</f>
        <v>0</v>
      </c>
      <c r="AB289" s="410">
        <f t="shared" ref="AB289" si="748">AB288</f>
        <v>0</v>
      </c>
      <c r="AC289" s="410">
        <f t="shared" ref="AC289" si="749">AC288</f>
        <v>0</v>
      </c>
      <c r="AD289" s="410">
        <f t="shared" ref="AD289" si="750">AD288</f>
        <v>0</v>
      </c>
      <c r="AE289" s="410">
        <f t="shared" ref="AE289" si="751">AE288</f>
        <v>0</v>
      </c>
      <c r="AF289" s="410">
        <f t="shared" ref="AF289" si="752">AF288</f>
        <v>0</v>
      </c>
      <c r="AG289" s="410">
        <f t="shared" ref="AG289" si="753">AG288</f>
        <v>0</v>
      </c>
      <c r="AH289" s="410">
        <f t="shared" ref="AH289" si="754">AH288</f>
        <v>0</v>
      </c>
      <c r="AI289" s="410">
        <f t="shared" ref="AI289" si="755">AI288</f>
        <v>0</v>
      </c>
      <c r="AJ289" s="410">
        <f t="shared" ref="AJ289" si="756">AJ288</f>
        <v>0</v>
      </c>
      <c r="AK289" s="410">
        <f t="shared" ref="AK289" si="757">AK288</f>
        <v>0</v>
      </c>
      <c r="AL289" s="410">
        <f t="shared" ref="AL289" si="758">AL288</f>
        <v>0</v>
      </c>
      <c r="AM289" s="305"/>
    </row>
    <row r="290" spans="1:39" ht="15"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0">
        <v>22</v>
      </c>
      <c r="B291" s="518" t="s">
        <v>115</v>
      </c>
      <c r="C291" s="290" t="s">
        <v>25</v>
      </c>
      <c r="D291" s="294">
        <v>122528</v>
      </c>
      <c r="E291" s="294">
        <v>122528</v>
      </c>
      <c r="F291" s="294">
        <v>122528</v>
      </c>
      <c r="G291" s="294">
        <v>122528</v>
      </c>
      <c r="H291" s="294">
        <v>122528</v>
      </c>
      <c r="I291" s="294">
        <v>122528</v>
      </c>
      <c r="J291" s="294">
        <v>122528</v>
      </c>
      <c r="K291" s="294">
        <v>122528</v>
      </c>
      <c r="L291" s="294">
        <v>122528</v>
      </c>
      <c r="M291" s="294">
        <v>122528</v>
      </c>
      <c r="N291" s="290"/>
      <c r="O291" s="294">
        <v>35</v>
      </c>
      <c r="P291" s="294">
        <v>35</v>
      </c>
      <c r="Q291" s="294">
        <v>35</v>
      </c>
      <c r="R291" s="294">
        <v>35</v>
      </c>
      <c r="S291" s="294">
        <v>35</v>
      </c>
      <c r="T291" s="294">
        <v>35</v>
      </c>
      <c r="U291" s="294">
        <v>35</v>
      </c>
      <c r="V291" s="294">
        <v>35</v>
      </c>
      <c r="W291" s="294">
        <v>35</v>
      </c>
      <c r="X291" s="294">
        <v>35</v>
      </c>
      <c r="Y291" s="409"/>
      <c r="Z291" s="409"/>
      <c r="AA291" s="409"/>
      <c r="AB291" s="409"/>
      <c r="AC291" s="409"/>
      <c r="AD291" s="409"/>
      <c r="AE291" s="409"/>
      <c r="AF291" s="409"/>
      <c r="AG291" s="409"/>
      <c r="AH291" s="409"/>
      <c r="AI291" s="409"/>
      <c r="AJ291" s="409"/>
      <c r="AK291" s="409"/>
      <c r="AL291" s="409"/>
      <c r="AM291" s="295">
        <f>SUM(Y291:AL291)</f>
        <v>0</v>
      </c>
    </row>
    <row r="292" spans="1:39" ht="15" outlineLevel="1">
      <c r="B292" s="293" t="s">
        <v>290</v>
      </c>
      <c r="C292" s="290" t="s">
        <v>164</v>
      </c>
      <c r="D292" s="294"/>
      <c r="E292" s="294"/>
      <c r="F292" s="294"/>
      <c r="G292" s="294"/>
      <c r="H292" s="294"/>
      <c r="I292" s="294"/>
      <c r="J292" s="294"/>
      <c r="K292" s="294"/>
      <c r="L292" s="294"/>
      <c r="M292" s="294"/>
      <c r="N292" s="290"/>
      <c r="O292" s="294"/>
      <c r="P292" s="294"/>
      <c r="Q292" s="294"/>
      <c r="R292" s="294"/>
      <c r="S292" s="294"/>
      <c r="T292" s="294"/>
      <c r="U292" s="294"/>
      <c r="V292" s="294"/>
      <c r="W292" s="294"/>
      <c r="X292" s="294"/>
      <c r="Y292" s="410">
        <f>Y291</f>
        <v>0</v>
      </c>
      <c r="Z292" s="410">
        <f t="shared" ref="Z292" si="759">Z291</f>
        <v>0</v>
      </c>
      <c r="AA292" s="410">
        <f t="shared" ref="AA292" si="760">AA291</f>
        <v>0</v>
      </c>
      <c r="AB292" s="410">
        <f t="shared" ref="AB292" si="761">AB291</f>
        <v>0</v>
      </c>
      <c r="AC292" s="410">
        <f t="shared" ref="AC292" si="762">AC291</f>
        <v>0</v>
      </c>
      <c r="AD292" s="410">
        <f t="shared" ref="AD292" si="763">AD291</f>
        <v>0</v>
      </c>
      <c r="AE292" s="410">
        <f t="shared" ref="AE292" si="764">AE291</f>
        <v>0</v>
      </c>
      <c r="AF292" s="410">
        <f t="shared" ref="AF292" si="765">AF291</f>
        <v>0</v>
      </c>
      <c r="AG292" s="410">
        <f t="shared" ref="AG292" si="766">AG291</f>
        <v>0</v>
      </c>
      <c r="AH292" s="410">
        <f t="shared" ref="AH292" si="767">AH291</f>
        <v>0</v>
      </c>
      <c r="AI292" s="410">
        <f t="shared" ref="AI292" si="768">AI291</f>
        <v>0</v>
      </c>
      <c r="AJ292" s="410">
        <f t="shared" ref="AJ292" si="769">AJ291</f>
        <v>0</v>
      </c>
      <c r="AK292" s="410">
        <f t="shared" ref="AK292" si="770">AK291</f>
        <v>0</v>
      </c>
      <c r="AL292" s="410">
        <f t="shared" ref="AL292" si="771">AL291</f>
        <v>0</v>
      </c>
      <c r="AM292" s="305"/>
    </row>
    <row r="293" spans="1:39" ht="15"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0">
        <v>23</v>
      </c>
      <c r="B294" s="518" t="s">
        <v>116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290</v>
      </c>
      <c r="C295" s="290" t="s">
        <v>164</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f>Y294</f>
        <v>0</v>
      </c>
      <c r="Z295" s="410">
        <f t="shared" ref="Z295" si="772">Z294</f>
        <v>0</v>
      </c>
      <c r="AA295" s="410">
        <f t="shared" ref="AA295" si="773">AA294</f>
        <v>0</v>
      </c>
      <c r="AB295" s="410">
        <f t="shared" ref="AB295" si="774">AB294</f>
        <v>0</v>
      </c>
      <c r="AC295" s="410">
        <f t="shared" ref="AC295" si="775">AC294</f>
        <v>0</v>
      </c>
      <c r="AD295" s="410">
        <f t="shared" ref="AD295" si="776">AD294</f>
        <v>0</v>
      </c>
      <c r="AE295" s="410">
        <f t="shared" ref="AE295" si="777">AE294</f>
        <v>0</v>
      </c>
      <c r="AF295" s="410">
        <f t="shared" ref="AF295" si="778">AF294</f>
        <v>0</v>
      </c>
      <c r="AG295" s="410">
        <f t="shared" ref="AG295" si="779">AG294</f>
        <v>0</v>
      </c>
      <c r="AH295" s="410">
        <f t="shared" ref="AH295" si="780">AH294</f>
        <v>0</v>
      </c>
      <c r="AI295" s="410">
        <f t="shared" ref="AI295" si="781">AI294</f>
        <v>0</v>
      </c>
      <c r="AJ295" s="410">
        <f t="shared" ref="AJ295" si="782">AJ294</f>
        <v>0</v>
      </c>
      <c r="AK295" s="410">
        <f t="shared" ref="AK295" si="783">AK294</f>
        <v>0</v>
      </c>
      <c r="AL295" s="410">
        <f t="shared" ref="AL295" si="784">AL294</f>
        <v>0</v>
      </c>
      <c r="AM295" s="305"/>
    </row>
    <row r="296" spans="1:39" ht="15"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15" outlineLevel="1">
      <c r="A297" s="520">
        <v>24</v>
      </c>
      <c r="B297" s="518" t="s">
        <v>117</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290</v>
      </c>
      <c r="C298" s="290" t="s">
        <v>164</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 t="shared" ref="Z298" si="785">Z297</f>
        <v>0</v>
      </c>
      <c r="AA298" s="410">
        <f t="shared" ref="AA298" si="786">AA297</f>
        <v>0</v>
      </c>
      <c r="AB298" s="410">
        <f t="shared" ref="AB298" si="787">AB297</f>
        <v>0</v>
      </c>
      <c r="AC298" s="410">
        <f t="shared" ref="AC298" si="788">AC297</f>
        <v>0</v>
      </c>
      <c r="AD298" s="410">
        <f t="shared" ref="AD298" si="789">AD297</f>
        <v>0</v>
      </c>
      <c r="AE298" s="410">
        <f t="shared" ref="AE298" si="790">AE297</f>
        <v>0</v>
      </c>
      <c r="AF298" s="410">
        <f t="shared" ref="AF298" si="791">AF297</f>
        <v>0</v>
      </c>
      <c r="AG298" s="410">
        <f t="shared" ref="AG298" si="792">AG297</f>
        <v>0</v>
      </c>
      <c r="AH298" s="410">
        <f t="shared" ref="AH298" si="793">AH297</f>
        <v>0</v>
      </c>
      <c r="AI298" s="410">
        <f t="shared" ref="AI298" si="794">AI297</f>
        <v>0</v>
      </c>
      <c r="AJ298" s="410">
        <f t="shared" ref="AJ298" si="795">AJ297</f>
        <v>0</v>
      </c>
      <c r="AK298" s="410">
        <f t="shared" ref="AK298" si="796">AK297</f>
        <v>0</v>
      </c>
      <c r="AL298" s="410">
        <f t="shared" ref="AL298" si="797">AL297</f>
        <v>0</v>
      </c>
      <c r="AM298" s="305"/>
    </row>
    <row r="299" spans="1:39" ht="15"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6" outlineLevel="1">
      <c r="B300" s="287" t="s">
        <v>501</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ht="15" outlineLevel="1">
      <c r="A301" s="520">
        <v>25</v>
      </c>
      <c r="B301" s="518" t="s">
        <v>118</v>
      </c>
      <c r="C301" s="290" t="s">
        <v>25</v>
      </c>
      <c r="D301" s="294">
        <v>26285</v>
      </c>
      <c r="E301" s="294">
        <v>26285</v>
      </c>
      <c r="F301" s="294">
        <v>26285</v>
      </c>
      <c r="G301" s="294">
        <v>26285</v>
      </c>
      <c r="H301" s="294">
        <v>26285</v>
      </c>
      <c r="I301" s="294">
        <v>26285</v>
      </c>
      <c r="J301" s="294">
        <v>26285</v>
      </c>
      <c r="K301" s="294">
        <v>26285</v>
      </c>
      <c r="L301" s="294">
        <v>26285</v>
      </c>
      <c r="M301" s="294">
        <v>26285</v>
      </c>
      <c r="N301" s="294">
        <v>12</v>
      </c>
      <c r="O301" s="294">
        <v>3</v>
      </c>
      <c r="P301" s="294">
        <v>3</v>
      </c>
      <c r="Q301" s="294">
        <v>3</v>
      </c>
      <c r="R301" s="294">
        <v>3</v>
      </c>
      <c r="S301" s="294">
        <v>3</v>
      </c>
      <c r="T301" s="294">
        <v>3</v>
      </c>
      <c r="U301" s="294">
        <v>3</v>
      </c>
      <c r="V301" s="294">
        <v>3</v>
      </c>
      <c r="W301" s="294">
        <v>3</v>
      </c>
      <c r="X301" s="294">
        <v>3</v>
      </c>
      <c r="Y301" s="425"/>
      <c r="Z301" s="409"/>
      <c r="AA301" s="409"/>
      <c r="AB301" s="409"/>
      <c r="AC301" s="409"/>
      <c r="AD301" s="409"/>
      <c r="AE301" s="409"/>
      <c r="AF301" s="409"/>
      <c r="AG301" s="414"/>
      <c r="AH301" s="414"/>
      <c r="AI301" s="414"/>
      <c r="AJ301" s="414"/>
      <c r="AK301" s="414"/>
      <c r="AL301" s="414"/>
      <c r="AM301" s="295">
        <f>SUM(Y301:AL301)</f>
        <v>0</v>
      </c>
    </row>
    <row r="302" spans="1:39" ht="15" outlineLevel="1">
      <c r="B302" s="293" t="s">
        <v>290</v>
      </c>
      <c r="C302" s="290" t="s">
        <v>164</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410">
        <f>Y301</f>
        <v>0</v>
      </c>
      <c r="Z302" s="410">
        <f t="shared" ref="Z302" si="798">Z301</f>
        <v>0</v>
      </c>
      <c r="AA302" s="410">
        <f t="shared" ref="AA302" si="799">AA301</f>
        <v>0</v>
      </c>
      <c r="AB302" s="410">
        <f t="shared" ref="AB302" si="800">AB301</f>
        <v>0</v>
      </c>
      <c r="AC302" s="410">
        <f t="shared" ref="AC302" si="801">AC301</f>
        <v>0</v>
      </c>
      <c r="AD302" s="410">
        <f t="shared" ref="AD302" si="802">AD301</f>
        <v>0</v>
      </c>
      <c r="AE302" s="410">
        <f t="shared" ref="AE302" si="803">AE301</f>
        <v>0</v>
      </c>
      <c r="AF302" s="410">
        <f t="shared" ref="AF302" si="804">AF301</f>
        <v>0</v>
      </c>
      <c r="AG302" s="410">
        <f t="shared" ref="AG302" si="805">AG301</f>
        <v>0</v>
      </c>
      <c r="AH302" s="410">
        <f t="shared" ref="AH302" si="806">AH301</f>
        <v>0</v>
      </c>
      <c r="AI302" s="410">
        <f t="shared" ref="AI302" si="807">AI301</f>
        <v>0</v>
      </c>
      <c r="AJ302" s="410">
        <f t="shared" ref="AJ302" si="808">AJ301</f>
        <v>0</v>
      </c>
      <c r="AK302" s="410">
        <f t="shared" ref="AK302" si="809">AK301</f>
        <v>0</v>
      </c>
      <c r="AL302" s="410">
        <f t="shared" ref="AL302" si="810">AL301</f>
        <v>0</v>
      </c>
      <c r="AM302" s="305"/>
    </row>
    <row r="303" spans="1:39" ht="15"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ht="15" outlineLevel="1">
      <c r="A304" s="520">
        <v>26</v>
      </c>
      <c r="B304" s="518" t="s">
        <v>119</v>
      </c>
      <c r="C304" s="290" t="s">
        <v>25</v>
      </c>
      <c r="D304" s="294">
        <v>760895</v>
      </c>
      <c r="E304" s="294">
        <v>742290</v>
      </c>
      <c r="F304" s="294">
        <v>742290</v>
      </c>
      <c r="G304" s="294">
        <v>742290</v>
      </c>
      <c r="H304" s="294">
        <v>742290</v>
      </c>
      <c r="I304" s="294">
        <v>725210</v>
      </c>
      <c r="J304" s="294">
        <v>725210</v>
      </c>
      <c r="K304" s="294">
        <v>725210</v>
      </c>
      <c r="L304" s="294">
        <v>725210</v>
      </c>
      <c r="M304" s="294">
        <v>725210</v>
      </c>
      <c r="N304" s="294">
        <v>12</v>
      </c>
      <c r="O304" s="294">
        <v>67</v>
      </c>
      <c r="P304" s="294">
        <v>65</v>
      </c>
      <c r="Q304" s="294">
        <v>65</v>
      </c>
      <c r="R304" s="294">
        <v>65</v>
      </c>
      <c r="S304" s="294">
        <v>65</v>
      </c>
      <c r="T304" s="294">
        <v>64</v>
      </c>
      <c r="U304" s="294">
        <v>64</v>
      </c>
      <c r="V304" s="294">
        <v>64</v>
      </c>
      <c r="W304" s="294">
        <v>64</v>
      </c>
      <c r="X304" s="294">
        <v>64</v>
      </c>
      <c r="Y304" s="425"/>
      <c r="Z304" s="409"/>
      <c r="AA304" s="409"/>
      <c r="AB304" s="409"/>
      <c r="AC304" s="409"/>
      <c r="AD304" s="409"/>
      <c r="AE304" s="409"/>
      <c r="AF304" s="409"/>
      <c r="AG304" s="414"/>
      <c r="AH304" s="414"/>
      <c r="AI304" s="414"/>
      <c r="AJ304" s="414"/>
      <c r="AK304" s="414"/>
      <c r="AL304" s="414"/>
      <c r="AM304" s="295">
        <f>SUM(Y304:AL304)</f>
        <v>0</v>
      </c>
    </row>
    <row r="305" spans="1:39" ht="15" outlineLevel="1">
      <c r="B305" s="293" t="s">
        <v>290</v>
      </c>
      <c r="C305" s="290" t="s">
        <v>164</v>
      </c>
      <c r="D305" s="294"/>
      <c r="E305" s="294"/>
      <c r="F305" s="294"/>
      <c r="G305" s="294"/>
      <c r="H305" s="294"/>
      <c r="I305" s="294"/>
      <c r="J305" s="294"/>
      <c r="K305" s="294"/>
      <c r="L305" s="294"/>
      <c r="M305" s="294"/>
      <c r="N305" s="294">
        <f>N304</f>
        <v>12</v>
      </c>
      <c r="O305" s="294"/>
      <c r="P305" s="294"/>
      <c r="Q305" s="294"/>
      <c r="R305" s="294"/>
      <c r="S305" s="294"/>
      <c r="T305" s="294"/>
      <c r="U305" s="294"/>
      <c r="V305" s="294"/>
      <c r="W305" s="294"/>
      <c r="X305" s="294"/>
      <c r="Y305" s="410">
        <f>Y304</f>
        <v>0</v>
      </c>
      <c r="Z305" s="410">
        <f t="shared" ref="Z305" si="811">Z304</f>
        <v>0</v>
      </c>
      <c r="AA305" s="410">
        <f t="shared" ref="AA305" si="812">AA304</f>
        <v>0</v>
      </c>
      <c r="AB305" s="410">
        <f t="shared" ref="AB305" si="813">AB304</f>
        <v>0</v>
      </c>
      <c r="AC305" s="410">
        <f t="shared" ref="AC305" si="814">AC304</f>
        <v>0</v>
      </c>
      <c r="AD305" s="410">
        <f t="shared" ref="AD305" si="815">AD304</f>
        <v>0</v>
      </c>
      <c r="AE305" s="410">
        <f t="shared" ref="AE305" si="816">AE304</f>
        <v>0</v>
      </c>
      <c r="AF305" s="410">
        <f t="shared" ref="AF305" si="817">AF304</f>
        <v>0</v>
      </c>
      <c r="AG305" s="410">
        <f t="shared" ref="AG305" si="818">AG304</f>
        <v>0</v>
      </c>
      <c r="AH305" s="410">
        <f t="shared" ref="AH305" si="819">AH304</f>
        <v>0</v>
      </c>
      <c r="AI305" s="410">
        <f t="shared" ref="AI305" si="820">AI304</f>
        <v>0</v>
      </c>
      <c r="AJ305" s="410">
        <f t="shared" ref="AJ305" si="821">AJ304</f>
        <v>0</v>
      </c>
      <c r="AK305" s="410">
        <f t="shared" ref="AK305" si="822">AK304</f>
        <v>0</v>
      </c>
      <c r="AL305" s="410">
        <f t="shared" ref="AL305" si="823">AL304</f>
        <v>0</v>
      </c>
      <c r="AM305" s="305"/>
    </row>
    <row r="306" spans="1:39" ht="15"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0">
        <v>27</v>
      </c>
      <c r="B307" s="518" t="s">
        <v>120</v>
      </c>
      <c r="C307" s="290" t="s">
        <v>25</v>
      </c>
      <c r="D307" s="294">
        <v>111021</v>
      </c>
      <c r="E307" s="294">
        <v>111021</v>
      </c>
      <c r="F307" s="294">
        <v>111021</v>
      </c>
      <c r="G307" s="294">
        <v>111021</v>
      </c>
      <c r="H307" s="294">
        <v>107107</v>
      </c>
      <c r="I307" s="294">
        <v>100317</v>
      </c>
      <c r="J307" s="294">
        <v>73061</v>
      </c>
      <c r="K307" s="294">
        <v>62379</v>
      </c>
      <c r="L307" s="294">
        <v>61036</v>
      </c>
      <c r="M307" s="294">
        <v>44785</v>
      </c>
      <c r="N307" s="294">
        <v>12</v>
      </c>
      <c r="O307" s="294">
        <v>26</v>
      </c>
      <c r="P307" s="294">
        <v>26</v>
      </c>
      <c r="Q307" s="294">
        <v>26</v>
      </c>
      <c r="R307" s="294">
        <v>26</v>
      </c>
      <c r="S307" s="294">
        <v>25</v>
      </c>
      <c r="T307" s="294">
        <v>24</v>
      </c>
      <c r="U307" s="294">
        <v>20</v>
      </c>
      <c r="V307" s="294">
        <v>18</v>
      </c>
      <c r="W307" s="294">
        <v>17</v>
      </c>
      <c r="X307" s="294">
        <v>13</v>
      </c>
      <c r="Y307" s="425"/>
      <c r="Z307" s="409"/>
      <c r="AA307" s="409"/>
      <c r="AB307" s="409"/>
      <c r="AC307" s="409"/>
      <c r="AD307" s="409"/>
      <c r="AE307" s="409"/>
      <c r="AF307" s="409"/>
      <c r="AG307" s="414"/>
      <c r="AH307" s="414"/>
      <c r="AI307" s="414"/>
      <c r="AJ307" s="414"/>
      <c r="AK307" s="414"/>
      <c r="AL307" s="414"/>
      <c r="AM307" s="295">
        <f>SUM(Y307:AL307)</f>
        <v>0</v>
      </c>
    </row>
    <row r="308" spans="1:39" ht="15" outlineLevel="1">
      <c r="B308" s="293" t="s">
        <v>290</v>
      </c>
      <c r="C308" s="290" t="s">
        <v>164</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 t="shared" ref="Z308" si="824">Z307</f>
        <v>0</v>
      </c>
      <c r="AA308" s="410">
        <f t="shared" ref="AA308" si="825">AA307</f>
        <v>0</v>
      </c>
      <c r="AB308" s="410">
        <f t="shared" ref="AB308" si="826">AB307</f>
        <v>0</v>
      </c>
      <c r="AC308" s="410">
        <f t="shared" ref="AC308" si="827">AC307</f>
        <v>0</v>
      </c>
      <c r="AD308" s="410">
        <f t="shared" ref="AD308" si="828">AD307</f>
        <v>0</v>
      </c>
      <c r="AE308" s="410">
        <f t="shared" ref="AE308" si="829">AE307</f>
        <v>0</v>
      </c>
      <c r="AF308" s="410">
        <f t="shared" ref="AF308" si="830">AF307</f>
        <v>0</v>
      </c>
      <c r="AG308" s="410">
        <f t="shared" ref="AG308" si="831">AG307</f>
        <v>0</v>
      </c>
      <c r="AH308" s="410">
        <f t="shared" ref="AH308" si="832">AH307</f>
        <v>0</v>
      </c>
      <c r="AI308" s="410">
        <f t="shared" ref="AI308" si="833">AI307</f>
        <v>0</v>
      </c>
      <c r="AJ308" s="410">
        <f t="shared" ref="AJ308" si="834">AJ307</f>
        <v>0</v>
      </c>
      <c r="AK308" s="410">
        <f t="shared" ref="AK308" si="835">AK307</f>
        <v>0</v>
      </c>
      <c r="AL308" s="410">
        <f t="shared" ref="AL308" si="836">AL307</f>
        <v>0</v>
      </c>
      <c r="AM308" s="305"/>
    </row>
    <row r="309" spans="1:39" ht="15"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0">
        <v>28</v>
      </c>
      <c r="B310" s="518" t="s">
        <v>121</v>
      </c>
      <c r="C310" s="290" t="s">
        <v>25</v>
      </c>
      <c r="D310" s="294">
        <v>103631</v>
      </c>
      <c r="E310" s="294">
        <v>103631</v>
      </c>
      <c r="F310" s="294">
        <v>103631</v>
      </c>
      <c r="G310" s="294">
        <v>103631</v>
      </c>
      <c r="H310" s="294">
        <v>103631</v>
      </c>
      <c r="I310" s="294">
        <v>103631</v>
      </c>
      <c r="J310" s="294">
        <v>103631</v>
      </c>
      <c r="K310" s="294">
        <v>103631</v>
      </c>
      <c r="L310" s="294">
        <v>103631</v>
      </c>
      <c r="M310" s="294">
        <v>103631</v>
      </c>
      <c r="N310" s="294">
        <v>12</v>
      </c>
      <c r="O310" s="294">
        <v>33</v>
      </c>
      <c r="P310" s="294">
        <v>33</v>
      </c>
      <c r="Q310" s="294">
        <v>33</v>
      </c>
      <c r="R310" s="294">
        <v>33</v>
      </c>
      <c r="S310" s="294">
        <v>33</v>
      </c>
      <c r="T310" s="294">
        <v>33</v>
      </c>
      <c r="U310" s="294">
        <v>33</v>
      </c>
      <c r="V310" s="294">
        <v>33</v>
      </c>
      <c r="W310" s="294">
        <v>33</v>
      </c>
      <c r="X310" s="294">
        <v>33</v>
      </c>
      <c r="Y310" s="425"/>
      <c r="Z310" s="409"/>
      <c r="AA310" s="409"/>
      <c r="AB310" s="409"/>
      <c r="AC310" s="409"/>
      <c r="AD310" s="409"/>
      <c r="AE310" s="409"/>
      <c r="AF310" s="409"/>
      <c r="AG310" s="414"/>
      <c r="AH310" s="414"/>
      <c r="AI310" s="414"/>
      <c r="AJ310" s="414"/>
      <c r="AK310" s="414"/>
      <c r="AL310" s="414"/>
      <c r="AM310" s="295">
        <f>SUM(Y310:AL310)</f>
        <v>0</v>
      </c>
    </row>
    <row r="311" spans="1:39" ht="15" outlineLevel="1">
      <c r="B311" s="293" t="s">
        <v>290</v>
      </c>
      <c r="C311" s="290" t="s">
        <v>164</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 si="837">Z310</f>
        <v>0</v>
      </c>
      <c r="AA311" s="410">
        <f t="shared" ref="AA311" si="838">AA310</f>
        <v>0</v>
      </c>
      <c r="AB311" s="410">
        <f t="shared" ref="AB311" si="839">AB310</f>
        <v>0</v>
      </c>
      <c r="AC311" s="410">
        <f t="shared" ref="AC311" si="840">AC310</f>
        <v>0</v>
      </c>
      <c r="AD311" s="410">
        <f t="shared" ref="AD311" si="841">AD310</f>
        <v>0</v>
      </c>
      <c r="AE311" s="410">
        <f t="shared" ref="AE311" si="842">AE310</f>
        <v>0</v>
      </c>
      <c r="AF311" s="410">
        <f t="shared" ref="AF311" si="843">AF310</f>
        <v>0</v>
      </c>
      <c r="AG311" s="410">
        <f t="shared" ref="AG311" si="844">AG310</f>
        <v>0</v>
      </c>
      <c r="AH311" s="410">
        <f t="shared" ref="AH311" si="845">AH310</f>
        <v>0</v>
      </c>
      <c r="AI311" s="410">
        <f t="shared" ref="AI311" si="846">AI310</f>
        <v>0</v>
      </c>
      <c r="AJ311" s="410">
        <f t="shared" ref="AJ311" si="847">AJ310</f>
        <v>0</v>
      </c>
      <c r="AK311" s="410">
        <f t="shared" ref="AK311" si="848">AK310</f>
        <v>0</v>
      </c>
      <c r="AL311" s="410">
        <f t="shared" ref="AL311" si="849">AL310</f>
        <v>0</v>
      </c>
      <c r="AM311" s="305"/>
    </row>
    <row r="312" spans="1:39" ht="15"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0">
        <v>29</v>
      </c>
      <c r="B313" s="518" t="s">
        <v>122</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ht="15" outlineLevel="1">
      <c r="B314" s="293" t="s">
        <v>290</v>
      </c>
      <c r="C314" s="290" t="s">
        <v>164</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 si="850">Z313</f>
        <v>0</v>
      </c>
      <c r="AA314" s="410">
        <f t="shared" ref="AA314" si="851">AA313</f>
        <v>0</v>
      </c>
      <c r="AB314" s="410">
        <f t="shared" ref="AB314" si="852">AB313</f>
        <v>0</v>
      </c>
      <c r="AC314" s="410">
        <f t="shared" ref="AC314" si="853">AC313</f>
        <v>0</v>
      </c>
      <c r="AD314" s="410">
        <f t="shared" ref="AD314" si="854">AD313</f>
        <v>0</v>
      </c>
      <c r="AE314" s="410">
        <f t="shared" ref="AE314" si="855">AE313</f>
        <v>0</v>
      </c>
      <c r="AF314" s="410">
        <f t="shared" ref="AF314" si="856">AF313</f>
        <v>0</v>
      </c>
      <c r="AG314" s="410">
        <f t="shared" ref="AG314" si="857">AG313</f>
        <v>0</v>
      </c>
      <c r="AH314" s="410">
        <f t="shared" ref="AH314" si="858">AH313</f>
        <v>0</v>
      </c>
      <c r="AI314" s="410">
        <f t="shared" ref="AI314" si="859">AI313</f>
        <v>0</v>
      </c>
      <c r="AJ314" s="410">
        <f t="shared" ref="AJ314" si="860">AJ313</f>
        <v>0</v>
      </c>
      <c r="AK314" s="410">
        <f t="shared" ref="AK314" si="861">AK313</f>
        <v>0</v>
      </c>
      <c r="AL314" s="410">
        <f t="shared" ref="AL314" si="862">AL313</f>
        <v>0</v>
      </c>
      <c r="AM314" s="305"/>
    </row>
    <row r="315" spans="1:39" ht="15"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0">
        <v>30</v>
      </c>
      <c r="B316" s="518" t="s">
        <v>123</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ht="15" outlineLevel="1">
      <c r="B317" s="293" t="s">
        <v>290</v>
      </c>
      <c r="C317" s="290" t="s">
        <v>164</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 si="863">Z316</f>
        <v>0</v>
      </c>
      <c r="AA317" s="410">
        <f t="shared" ref="AA317" si="864">AA316</f>
        <v>0</v>
      </c>
      <c r="AB317" s="410">
        <f t="shared" ref="AB317" si="865">AB316</f>
        <v>0</v>
      </c>
      <c r="AC317" s="410">
        <f t="shared" ref="AC317" si="866">AC316</f>
        <v>0</v>
      </c>
      <c r="AD317" s="410">
        <f t="shared" ref="AD317" si="867">AD316</f>
        <v>0</v>
      </c>
      <c r="AE317" s="410">
        <f t="shared" ref="AE317" si="868">AE316</f>
        <v>0</v>
      </c>
      <c r="AF317" s="410">
        <f t="shared" ref="AF317" si="869">AF316</f>
        <v>0</v>
      </c>
      <c r="AG317" s="410">
        <f t="shared" ref="AG317" si="870">AG316</f>
        <v>0</v>
      </c>
      <c r="AH317" s="410">
        <f t="shared" ref="AH317" si="871">AH316</f>
        <v>0</v>
      </c>
      <c r="AI317" s="410">
        <f t="shared" ref="AI317" si="872">AI316</f>
        <v>0</v>
      </c>
      <c r="AJ317" s="410">
        <f t="shared" ref="AJ317" si="873">AJ316</f>
        <v>0</v>
      </c>
      <c r="AK317" s="410">
        <f t="shared" ref="AK317" si="874">AK316</f>
        <v>0</v>
      </c>
      <c r="AL317" s="410">
        <f t="shared" ref="AL317" si="875">AL316</f>
        <v>0</v>
      </c>
      <c r="AM317" s="305"/>
    </row>
    <row r="318" spans="1:39" ht="15"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0">
        <v>31</v>
      </c>
      <c r="B319" s="518" t="s">
        <v>124</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ht="15" outlineLevel="1">
      <c r="B320" s="293" t="s">
        <v>290</v>
      </c>
      <c r="C320" s="290" t="s">
        <v>164</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876">Z319</f>
        <v>0</v>
      </c>
      <c r="AA320" s="410">
        <f t="shared" ref="AA320" si="877">AA319</f>
        <v>0</v>
      </c>
      <c r="AB320" s="410">
        <f t="shared" ref="AB320" si="878">AB319</f>
        <v>0</v>
      </c>
      <c r="AC320" s="410">
        <f t="shared" ref="AC320" si="879">AC319</f>
        <v>0</v>
      </c>
      <c r="AD320" s="410">
        <f t="shared" ref="AD320" si="880">AD319</f>
        <v>0</v>
      </c>
      <c r="AE320" s="410">
        <f t="shared" ref="AE320" si="881">AE319</f>
        <v>0</v>
      </c>
      <c r="AF320" s="410">
        <f t="shared" ref="AF320" si="882">AF319</f>
        <v>0</v>
      </c>
      <c r="AG320" s="410">
        <f t="shared" ref="AG320" si="883">AG319</f>
        <v>0</v>
      </c>
      <c r="AH320" s="410">
        <f t="shared" ref="AH320" si="884">AH319</f>
        <v>0</v>
      </c>
      <c r="AI320" s="410">
        <f t="shared" ref="AI320" si="885">AI319</f>
        <v>0</v>
      </c>
      <c r="AJ320" s="410">
        <f t="shared" ref="AJ320" si="886">AJ319</f>
        <v>0</v>
      </c>
      <c r="AK320" s="410">
        <f t="shared" ref="AK320" si="887">AK319</f>
        <v>0</v>
      </c>
      <c r="AL320" s="410">
        <f t="shared" ref="AL320" si="888">AL319</f>
        <v>0</v>
      </c>
      <c r="AM320" s="305"/>
    </row>
    <row r="321" spans="1:39" ht="15" outlineLevel="1">
      <c r="B321" s="518"/>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15" outlineLevel="1">
      <c r="A322" s="520">
        <v>32</v>
      </c>
      <c r="B322" s="518" t="s">
        <v>125</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ht="15" outlineLevel="1">
      <c r="B323" s="293" t="s">
        <v>290</v>
      </c>
      <c r="C323" s="290" t="s">
        <v>164</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Y322</f>
        <v>0</v>
      </c>
      <c r="Z323" s="410">
        <f t="shared" ref="Z323" si="889">Z322</f>
        <v>0</v>
      </c>
      <c r="AA323" s="410">
        <f t="shared" ref="AA323" si="890">AA322</f>
        <v>0</v>
      </c>
      <c r="AB323" s="410">
        <f t="shared" ref="AB323" si="891">AB322</f>
        <v>0</v>
      </c>
      <c r="AC323" s="410">
        <f t="shared" ref="AC323" si="892">AC322</f>
        <v>0</v>
      </c>
      <c r="AD323" s="410">
        <f t="shared" ref="AD323" si="893">AD322</f>
        <v>0</v>
      </c>
      <c r="AE323" s="410">
        <f t="shared" ref="AE323" si="894">AE322</f>
        <v>0</v>
      </c>
      <c r="AF323" s="410">
        <f t="shared" ref="AF323" si="895">AF322</f>
        <v>0</v>
      </c>
      <c r="AG323" s="410">
        <f t="shared" ref="AG323" si="896">AG322</f>
        <v>0</v>
      </c>
      <c r="AH323" s="410">
        <f t="shared" ref="AH323" si="897">AH322</f>
        <v>0</v>
      </c>
      <c r="AI323" s="410">
        <f t="shared" ref="AI323" si="898">AI322</f>
        <v>0</v>
      </c>
      <c r="AJ323" s="410">
        <f t="shared" ref="AJ323" si="899">AJ322</f>
        <v>0</v>
      </c>
      <c r="AK323" s="410">
        <f t="shared" ref="AK323" si="900">AK322</f>
        <v>0</v>
      </c>
      <c r="AL323" s="410">
        <f t="shared" ref="AL323" si="901">AL322</f>
        <v>0</v>
      </c>
      <c r="AM323" s="305"/>
    </row>
    <row r="324" spans="1:39" ht="15" outlineLevel="1">
      <c r="B324" s="518"/>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6" outlineLevel="1">
      <c r="B325" s="287" t="s">
        <v>502</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ht="15" outlineLevel="1">
      <c r="A326" s="520">
        <v>33</v>
      </c>
      <c r="B326" s="518" t="s">
        <v>126</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ht="15" outlineLevel="1">
      <c r="B327" s="293" t="s">
        <v>290</v>
      </c>
      <c r="C327" s="290" t="s">
        <v>164</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Y326</f>
        <v>0</v>
      </c>
      <c r="Z327" s="410">
        <f t="shared" ref="Z327" si="902">Z326</f>
        <v>0</v>
      </c>
      <c r="AA327" s="410">
        <f t="shared" ref="AA327" si="903">AA326</f>
        <v>0</v>
      </c>
      <c r="AB327" s="410">
        <f t="shared" ref="AB327" si="904">AB326</f>
        <v>0</v>
      </c>
      <c r="AC327" s="410">
        <f t="shared" ref="AC327" si="905">AC326</f>
        <v>0</v>
      </c>
      <c r="AD327" s="410">
        <f t="shared" ref="AD327" si="906">AD326</f>
        <v>0</v>
      </c>
      <c r="AE327" s="410">
        <f t="shared" ref="AE327" si="907">AE326</f>
        <v>0</v>
      </c>
      <c r="AF327" s="410">
        <f t="shared" ref="AF327" si="908">AF326</f>
        <v>0</v>
      </c>
      <c r="AG327" s="410">
        <f t="shared" ref="AG327" si="909">AG326</f>
        <v>0</v>
      </c>
      <c r="AH327" s="410">
        <f t="shared" ref="AH327" si="910">AH326</f>
        <v>0</v>
      </c>
      <c r="AI327" s="410">
        <f t="shared" ref="AI327" si="911">AI326</f>
        <v>0</v>
      </c>
      <c r="AJ327" s="410">
        <f t="shared" ref="AJ327" si="912">AJ326</f>
        <v>0</v>
      </c>
      <c r="AK327" s="410">
        <f t="shared" ref="AK327" si="913">AK326</f>
        <v>0</v>
      </c>
      <c r="AL327" s="410">
        <f t="shared" ref="AL327" si="914">AL326</f>
        <v>0</v>
      </c>
      <c r="AM327" s="305"/>
    </row>
    <row r="328" spans="1:39" ht="15" outlineLevel="1">
      <c r="B328" s="518"/>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ht="15" outlineLevel="1">
      <c r="A329" s="520">
        <v>34</v>
      </c>
      <c r="B329" s="518" t="s">
        <v>127</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ht="15" outlineLevel="1">
      <c r="B330" s="293" t="s">
        <v>290</v>
      </c>
      <c r="C330" s="290" t="s">
        <v>164</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915">Z329</f>
        <v>0</v>
      </c>
      <c r="AA330" s="410">
        <f t="shared" ref="AA330" si="916">AA329</f>
        <v>0</v>
      </c>
      <c r="AB330" s="410">
        <f t="shared" ref="AB330" si="917">AB329</f>
        <v>0</v>
      </c>
      <c r="AC330" s="410">
        <f t="shared" ref="AC330" si="918">AC329</f>
        <v>0</v>
      </c>
      <c r="AD330" s="410">
        <f t="shared" ref="AD330" si="919">AD329</f>
        <v>0</v>
      </c>
      <c r="AE330" s="410">
        <f t="shared" ref="AE330" si="920">AE329</f>
        <v>0</v>
      </c>
      <c r="AF330" s="410">
        <f t="shared" ref="AF330" si="921">AF329</f>
        <v>0</v>
      </c>
      <c r="AG330" s="410">
        <f t="shared" ref="AG330" si="922">AG329</f>
        <v>0</v>
      </c>
      <c r="AH330" s="410">
        <f t="shared" ref="AH330" si="923">AH329</f>
        <v>0</v>
      </c>
      <c r="AI330" s="410">
        <f t="shared" ref="AI330" si="924">AI329</f>
        <v>0</v>
      </c>
      <c r="AJ330" s="410">
        <f t="shared" ref="AJ330" si="925">AJ329</f>
        <v>0</v>
      </c>
      <c r="AK330" s="410">
        <f t="shared" ref="AK330" si="926">AK329</f>
        <v>0</v>
      </c>
      <c r="AL330" s="410">
        <f t="shared" ref="AL330" si="927">AL329</f>
        <v>0</v>
      </c>
      <c r="AM330" s="305"/>
    </row>
    <row r="331" spans="1:39" ht="15" outlineLevel="1">
      <c r="B331" s="518"/>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ht="15" outlineLevel="1">
      <c r="A332" s="520">
        <v>35</v>
      </c>
      <c r="B332" s="518" t="s">
        <v>128</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ht="15" outlineLevel="1">
      <c r="B333" s="293" t="s">
        <v>290</v>
      </c>
      <c r="C333" s="290" t="s">
        <v>164</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928">Z332</f>
        <v>0</v>
      </c>
      <c r="AA333" s="410">
        <f t="shared" ref="AA333" si="929">AA332</f>
        <v>0</v>
      </c>
      <c r="AB333" s="410">
        <f t="shared" ref="AB333" si="930">AB332</f>
        <v>0</v>
      </c>
      <c r="AC333" s="410">
        <f t="shared" ref="AC333" si="931">AC332</f>
        <v>0</v>
      </c>
      <c r="AD333" s="410">
        <f t="shared" ref="AD333" si="932">AD332</f>
        <v>0</v>
      </c>
      <c r="AE333" s="410">
        <f t="shared" ref="AE333" si="933">AE332</f>
        <v>0</v>
      </c>
      <c r="AF333" s="410">
        <f t="shared" ref="AF333" si="934">AF332</f>
        <v>0</v>
      </c>
      <c r="AG333" s="410">
        <f t="shared" ref="AG333" si="935">AG332</f>
        <v>0</v>
      </c>
      <c r="AH333" s="410">
        <f t="shared" ref="AH333" si="936">AH332</f>
        <v>0</v>
      </c>
      <c r="AI333" s="410">
        <f t="shared" ref="AI333" si="937">AI332</f>
        <v>0</v>
      </c>
      <c r="AJ333" s="410">
        <f t="shared" ref="AJ333" si="938">AJ332</f>
        <v>0</v>
      </c>
      <c r="AK333" s="410">
        <f t="shared" ref="AK333" si="939">AK332</f>
        <v>0</v>
      </c>
      <c r="AL333" s="410">
        <f t="shared" ref="AL333" si="940">AL332</f>
        <v>0</v>
      </c>
      <c r="AM333" s="305"/>
    </row>
    <row r="334" spans="1:39" ht="15"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6" outlineLevel="1">
      <c r="B335" s="287" t="s">
        <v>503</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0">
        <v>36</v>
      </c>
      <c r="B336" s="518" t="s">
        <v>129</v>
      </c>
      <c r="C336" s="290" t="s">
        <v>25</v>
      </c>
      <c r="D336" s="294"/>
      <c r="E336" s="294"/>
      <c r="F336" s="294"/>
      <c r="G336" s="294"/>
      <c r="H336" s="294"/>
      <c r="I336" s="294"/>
      <c r="J336" s="294"/>
      <c r="K336" s="294"/>
      <c r="L336" s="294"/>
      <c r="M336" s="294"/>
      <c r="N336" s="294">
        <v>0</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ht="15" outlineLevel="1">
      <c r="B337" s="293" t="s">
        <v>290</v>
      </c>
      <c r="C337" s="290" t="s">
        <v>164</v>
      </c>
      <c r="D337" s="294"/>
      <c r="E337" s="294"/>
      <c r="F337" s="294"/>
      <c r="G337" s="294"/>
      <c r="H337" s="294"/>
      <c r="I337" s="294"/>
      <c r="J337" s="294"/>
      <c r="K337" s="294"/>
      <c r="L337" s="294"/>
      <c r="M337" s="294"/>
      <c r="N337" s="294">
        <f>N336</f>
        <v>0</v>
      </c>
      <c r="O337" s="294"/>
      <c r="P337" s="294"/>
      <c r="Q337" s="294"/>
      <c r="R337" s="294"/>
      <c r="S337" s="294"/>
      <c r="T337" s="294"/>
      <c r="U337" s="294"/>
      <c r="V337" s="294"/>
      <c r="W337" s="294"/>
      <c r="X337" s="294"/>
      <c r="Y337" s="410">
        <f>Y336</f>
        <v>0</v>
      </c>
      <c r="Z337" s="410">
        <f t="shared" ref="Z337" si="941">Z336</f>
        <v>0</v>
      </c>
      <c r="AA337" s="410">
        <f t="shared" ref="AA337" si="942">AA336</f>
        <v>0</v>
      </c>
      <c r="AB337" s="410">
        <f t="shared" ref="AB337" si="943">AB336</f>
        <v>0</v>
      </c>
      <c r="AC337" s="410">
        <f t="shared" ref="AC337" si="944">AC336</f>
        <v>0</v>
      </c>
      <c r="AD337" s="410">
        <f t="shared" ref="AD337" si="945">AD336</f>
        <v>0</v>
      </c>
      <c r="AE337" s="410">
        <f t="shared" ref="AE337" si="946">AE336</f>
        <v>0</v>
      </c>
      <c r="AF337" s="410">
        <f t="shared" ref="AF337" si="947">AF336</f>
        <v>0</v>
      </c>
      <c r="AG337" s="410">
        <f t="shared" ref="AG337" si="948">AG336</f>
        <v>0</v>
      </c>
      <c r="AH337" s="410">
        <f t="shared" ref="AH337" si="949">AH336</f>
        <v>0</v>
      </c>
      <c r="AI337" s="410">
        <f t="shared" ref="AI337" si="950">AI336</f>
        <v>0</v>
      </c>
      <c r="AJ337" s="410">
        <f t="shared" ref="AJ337" si="951">AJ336</f>
        <v>0</v>
      </c>
      <c r="AK337" s="410">
        <f t="shared" ref="AK337" si="952">AK336</f>
        <v>0</v>
      </c>
      <c r="AL337" s="410">
        <f t="shared" ref="AL337" si="953">AL336</f>
        <v>0</v>
      </c>
      <c r="AM337" s="305"/>
    </row>
    <row r="338" spans="1:39" ht="15" outlineLevel="1">
      <c r="B338" s="518"/>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0">
        <v>37</v>
      </c>
      <c r="B339" s="518" t="s">
        <v>130</v>
      </c>
      <c r="C339" s="290" t="s">
        <v>25</v>
      </c>
      <c r="D339" s="294"/>
      <c r="E339" s="294"/>
      <c r="F339" s="294"/>
      <c r="G339" s="294"/>
      <c r="H339" s="294"/>
      <c r="I339" s="294"/>
      <c r="J339" s="294"/>
      <c r="K339" s="294"/>
      <c r="L339" s="294"/>
      <c r="M339" s="294"/>
      <c r="N339" s="294">
        <v>0</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ht="15" outlineLevel="1">
      <c r="B340" s="293" t="s">
        <v>290</v>
      </c>
      <c r="C340" s="290" t="s">
        <v>164</v>
      </c>
      <c r="D340" s="294"/>
      <c r="E340" s="294"/>
      <c r="F340" s="294"/>
      <c r="G340" s="294"/>
      <c r="H340" s="294"/>
      <c r="I340" s="294"/>
      <c r="J340" s="294"/>
      <c r="K340" s="294"/>
      <c r="L340" s="294"/>
      <c r="M340" s="294"/>
      <c r="N340" s="294">
        <f>N339</f>
        <v>0</v>
      </c>
      <c r="O340" s="294"/>
      <c r="P340" s="294"/>
      <c r="Q340" s="294"/>
      <c r="R340" s="294"/>
      <c r="S340" s="294"/>
      <c r="T340" s="294"/>
      <c r="U340" s="294"/>
      <c r="V340" s="294"/>
      <c r="W340" s="294"/>
      <c r="X340" s="294"/>
      <c r="Y340" s="410">
        <f>Y339</f>
        <v>0</v>
      </c>
      <c r="Z340" s="410">
        <f t="shared" ref="Z340" si="954">Z339</f>
        <v>0</v>
      </c>
      <c r="AA340" s="410">
        <f t="shared" ref="AA340" si="955">AA339</f>
        <v>0</v>
      </c>
      <c r="AB340" s="410">
        <f t="shared" ref="AB340" si="956">AB339</f>
        <v>0</v>
      </c>
      <c r="AC340" s="410">
        <f t="shared" ref="AC340" si="957">AC339</f>
        <v>0</v>
      </c>
      <c r="AD340" s="410">
        <f t="shared" ref="AD340" si="958">AD339</f>
        <v>0</v>
      </c>
      <c r="AE340" s="410">
        <f t="shared" ref="AE340" si="959">AE339</f>
        <v>0</v>
      </c>
      <c r="AF340" s="410">
        <f t="shared" ref="AF340" si="960">AF339</f>
        <v>0</v>
      </c>
      <c r="AG340" s="410">
        <f t="shared" ref="AG340" si="961">AG339</f>
        <v>0</v>
      </c>
      <c r="AH340" s="410">
        <f t="shared" ref="AH340" si="962">AH339</f>
        <v>0</v>
      </c>
      <c r="AI340" s="410">
        <f t="shared" ref="AI340" si="963">AI339</f>
        <v>0</v>
      </c>
      <c r="AJ340" s="410">
        <f t="shared" ref="AJ340" si="964">AJ339</f>
        <v>0</v>
      </c>
      <c r="AK340" s="410">
        <f t="shared" ref="AK340" si="965">AK339</f>
        <v>0</v>
      </c>
      <c r="AL340" s="410">
        <f t="shared" ref="AL340" si="966">AL339</f>
        <v>0</v>
      </c>
      <c r="AM340" s="305"/>
    </row>
    <row r="341" spans="1:39" ht="15" outlineLevel="1">
      <c r="B341" s="518"/>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ht="15" outlineLevel="1">
      <c r="A342" s="520">
        <v>38</v>
      </c>
      <c r="B342" s="518" t="s">
        <v>131</v>
      </c>
      <c r="C342" s="290" t="s">
        <v>25</v>
      </c>
      <c r="D342" s="294"/>
      <c r="E342" s="294"/>
      <c r="F342" s="294"/>
      <c r="G342" s="294"/>
      <c r="H342" s="294"/>
      <c r="I342" s="294"/>
      <c r="J342" s="294"/>
      <c r="K342" s="294"/>
      <c r="L342" s="294"/>
      <c r="M342" s="294"/>
      <c r="N342" s="294">
        <v>0</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ht="15" outlineLevel="1">
      <c r="B343" s="293" t="s">
        <v>290</v>
      </c>
      <c r="C343" s="290" t="s">
        <v>164</v>
      </c>
      <c r="D343" s="294"/>
      <c r="E343" s="294"/>
      <c r="F343" s="294"/>
      <c r="G343" s="294"/>
      <c r="H343" s="294"/>
      <c r="I343" s="294"/>
      <c r="J343" s="294"/>
      <c r="K343" s="294"/>
      <c r="L343" s="294"/>
      <c r="M343" s="294"/>
      <c r="N343" s="294">
        <f>N342</f>
        <v>0</v>
      </c>
      <c r="O343" s="294"/>
      <c r="P343" s="294"/>
      <c r="Q343" s="294"/>
      <c r="R343" s="294"/>
      <c r="S343" s="294"/>
      <c r="T343" s="294"/>
      <c r="U343" s="294"/>
      <c r="V343" s="294"/>
      <c r="W343" s="294"/>
      <c r="X343" s="294"/>
      <c r="Y343" s="410">
        <f>Y342</f>
        <v>0</v>
      </c>
      <c r="Z343" s="410">
        <f t="shared" ref="Z343" si="967">Z342</f>
        <v>0</v>
      </c>
      <c r="AA343" s="410">
        <f t="shared" ref="AA343" si="968">AA342</f>
        <v>0</v>
      </c>
      <c r="AB343" s="410">
        <f t="shared" ref="AB343" si="969">AB342</f>
        <v>0</v>
      </c>
      <c r="AC343" s="410">
        <f t="shared" ref="AC343" si="970">AC342</f>
        <v>0</v>
      </c>
      <c r="AD343" s="410">
        <f t="shared" ref="AD343" si="971">AD342</f>
        <v>0</v>
      </c>
      <c r="AE343" s="410">
        <f t="shared" ref="AE343" si="972">AE342</f>
        <v>0</v>
      </c>
      <c r="AF343" s="410">
        <f t="shared" ref="AF343" si="973">AF342</f>
        <v>0</v>
      </c>
      <c r="AG343" s="410">
        <f t="shared" ref="AG343" si="974">AG342</f>
        <v>0</v>
      </c>
      <c r="AH343" s="410">
        <f t="shared" ref="AH343" si="975">AH342</f>
        <v>0</v>
      </c>
      <c r="AI343" s="410">
        <f t="shared" ref="AI343" si="976">AI342</f>
        <v>0</v>
      </c>
      <c r="AJ343" s="410">
        <f t="shared" ref="AJ343" si="977">AJ342</f>
        <v>0</v>
      </c>
      <c r="AK343" s="410">
        <f t="shared" ref="AK343" si="978">AK342</f>
        <v>0</v>
      </c>
      <c r="AL343" s="410">
        <f t="shared" ref="AL343" si="979">AL342</f>
        <v>0</v>
      </c>
      <c r="AM343" s="305"/>
    </row>
    <row r="344" spans="1:39" ht="15" outlineLevel="1">
      <c r="B344" s="518"/>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0">
        <v>39</v>
      </c>
      <c r="B345" s="518" t="s">
        <v>132</v>
      </c>
      <c r="C345" s="290" t="s">
        <v>25</v>
      </c>
      <c r="D345" s="294"/>
      <c r="E345" s="294"/>
      <c r="F345" s="294"/>
      <c r="G345" s="294"/>
      <c r="H345" s="294"/>
      <c r="I345" s="294"/>
      <c r="J345" s="294"/>
      <c r="K345" s="294"/>
      <c r="L345" s="294"/>
      <c r="M345" s="294"/>
      <c r="N345" s="294">
        <v>0</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ht="15" outlineLevel="1">
      <c r="B346" s="293" t="s">
        <v>290</v>
      </c>
      <c r="C346" s="290" t="s">
        <v>164</v>
      </c>
      <c r="D346" s="294"/>
      <c r="E346" s="294"/>
      <c r="F346" s="294"/>
      <c r="G346" s="294"/>
      <c r="H346" s="294"/>
      <c r="I346" s="294"/>
      <c r="J346" s="294"/>
      <c r="K346" s="294"/>
      <c r="L346" s="294"/>
      <c r="M346" s="294"/>
      <c r="N346" s="294">
        <f>N345</f>
        <v>0</v>
      </c>
      <c r="O346" s="294"/>
      <c r="P346" s="294"/>
      <c r="Q346" s="294"/>
      <c r="R346" s="294"/>
      <c r="S346" s="294"/>
      <c r="T346" s="294"/>
      <c r="U346" s="294"/>
      <c r="V346" s="294"/>
      <c r="W346" s="294"/>
      <c r="X346" s="294"/>
      <c r="Y346" s="410">
        <f>Y345</f>
        <v>0</v>
      </c>
      <c r="Z346" s="410">
        <f t="shared" ref="Z346" si="980">Z345</f>
        <v>0</v>
      </c>
      <c r="AA346" s="410">
        <f t="shared" ref="AA346" si="981">AA345</f>
        <v>0</v>
      </c>
      <c r="AB346" s="410">
        <f t="shared" ref="AB346" si="982">AB345</f>
        <v>0</v>
      </c>
      <c r="AC346" s="410">
        <f t="shared" ref="AC346" si="983">AC345</f>
        <v>0</v>
      </c>
      <c r="AD346" s="410">
        <f t="shared" ref="AD346" si="984">AD345</f>
        <v>0</v>
      </c>
      <c r="AE346" s="410">
        <f t="shared" ref="AE346" si="985">AE345</f>
        <v>0</v>
      </c>
      <c r="AF346" s="410">
        <f t="shared" ref="AF346" si="986">AF345</f>
        <v>0</v>
      </c>
      <c r="AG346" s="410">
        <f t="shared" ref="AG346" si="987">AG345</f>
        <v>0</v>
      </c>
      <c r="AH346" s="410">
        <f t="shared" ref="AH346" si="988">AH345</f>
        <v>0</v>
      </c>
      <c r="AI346" s="410">
        <f t="shared" ref="AI346" si="989">AI345</f>
        <v>0</v>
      </c>
      <c r="AJ346" s="410">
        <f t="shared" ref="AJ346" si="990">AJ345</f>
        <v>0</v>
      </c>
      <c r="AK346" s="410">
        <f t="shared" ref="AK346" si="991">AK345</f>
        <v>0</v>
      </c>
      <c r="AL346" s="410">
        <f t="shared" ref="AL346" si="992">AL345</f>
        <v>0</v>
      </c>
      <c r="AM346" s="305"/>
    </row>
    <row r="347" spans="1:39" ht="15" outlineLevel="1">
      <c r="B347" s="518"/>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0">
        <v>40</v>
      </c>
      <c r="B348" s="518" t="s">
        <v>133</v>
      </c>
      <c r="C348" s="290" t="s">
        <v>25</v>
      </c>
      <c r="D348" s="294"/>
      <c r="E348" s="294"/>
      <c r="F348" s="294"/>
      <c r="G348" s="294"/>
      <c r="H348" s="294"/>
      <c r="I348" s="294"/>
      <c r="J348" s="294"/>
      <c r="K348" s="294"/>
      <c r="L348" s="294"/>
      <c r="M348" s="294"/>
      <c r="N348" s="294">
        <v>0</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ht="15" outlineLevel="1">
      <c r="B349" s="293" t="s">
        <v>290</v>
      </c>
      <c r="C349" s="290" t="s">
        <v>164</v>
      </c>
      <c r="D349" s="294"/>
      <c r="E349" s="294"/>
      <c r="F349" s="294"/>
      <c r="G349" s="294"/>
      <c r="H349" s="294"/>
      <c r="I349" s="294"/>
      <c r="J349" s="294"/>
      <c r="K349" s="294"/>
      <c r="L349" s="294"/>
      <c r="M349" s="294"/>
      <c r="N349" s="294">
        <f>N348</f>
        <v>0</v>
      </c>
      <c r="O349" s="294"/>
      <c r="P349" s="294"/>
      <c r="Q349" s="294"/>
      <c r="R349" s="294"/>
      <c r="S349" s="294"/>
      <c r="T349" s="294"/>
      <c r="U349" s="294"/>
      <c r="V349" s="294"/>
      <c r="W349" s="294"/>
      <c r="X349" s="294"/>
      <c r="Y349" s="410">
        <f>Y348</f>
        <v>0</v>
      </c>
      <c r="Z349" s="410">
        <f t="shared" ref="Z349" si="993">Z348</f>
        <v>0</v>
      </c>
      <c r="AA349" s="410">
        <f t="shared" ref="AA349" si="994">AA348</f>
        <v>0</v>
      </c>
      <c r="AB349" s="410">
        <f t="shared" ref="AB349" si="995">AB348</f>
        <v>0</v>
      </c>
      <c r="AC349" s="410">
        <f t="shared" ref="AC349" si="996">AC348</f>
        <v>0</v>
      </c>
      <c r="AD349" s="410">
        <f t="shared" ref="AD349" si="997">AD348</f>
        <v>0</v>
      </c>
      <c r="AE349" s="410">
        <f t="shared" ref="AE349" si="998">AE348</f>
        <v>0</v>
      </c>
      <c r="AF349" s="410">
        <f t="shared" ref="AF349" si="999">AF348</f>
        <v>0</v>
      </c>
      <c r="AG349" s="410">
        <f t="shared" ref="AG349" si="1000">AG348</f>
        <v>0</v>
      </c>
      <c r="AH349" s="410">
        <f t="shared" ref="AH349" si="1001">AH348</f>
        <v>0</v>
      </c>
      <c r="AI349" s="410">
        <f t="shared" ref="AI349" si="1002">AI348</f>
        <v>0</v>
      </c>
      <c r="AJ349" s="410">
        <f t="shared" ref="AJ349" si="1003">AJ348</f>
        <v>0</v>
      </c>
      <c r="AK349" s="410">
        <f t="shared" ref="AK349" si="1004">AK348</f>
        <v>0</v>
      </c>
      <c r="AL349" s="410">
        <f t="shared" ref="AL349" si="1005">AL348</f>
        <v>0</v>
      </c>
      <c r="AM349" s="305"/>
    </row>
    <row r="350" spans="1:39" ht="15" outlineLevel="1">
      <c r="B350" s="518"/>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0">
        <v>41</v>
      </c>
      <c r="B351" s="518" t="s">
        <v>134</v>
      </c>
      <c r="C351" s="290" t="s">
        <v>25</v>
      </c>
      <c r="D351" s="294"/>
      <c r="E351" s="294"/>
      <c r="F351" s="294"/>
      <c r="G351" s="294"/>
      <c r="H351" s="294"/>
      <c r="I351" s="294"/>
      <c r="J351" s="294"/>
      <c r="K351" s="294"/>
      <c r="L351" s="294"/>
      <c r="M351" s="294"/>
      <c r="N351" s="294">
        <v>0</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ht="15" outlineLevel="1">
      <c r="B352" s="293" t="s">
        <v>290</v>
      </c>
      <c r="C352" s="290" t="s">
        <v>164</v>
      </c>
      <c r="D352" s="294"/>
      <c r="E352" s="294"/>
      <c r="F352" s="294"/>
      <c r="G352" s="294"/>
      <c r="H352" s="294"/>
      <c r="I352" s="294"/>
      <c r="J352" s="294"/>
      <c r="K352" s="294"/>
      <c r="L352" s="294"/>
      <c r="M352" s="294"/>
      <c r="N352" s="294">
        <f>N351</f>
        <v>0</v>
      </c>
      <c r="O352" s="294"/>
      <c r="P352" s="294"/>
      <c r="Q352" s="294"/>
      <c r="R352" s="294"/>
      <c r="S352" s="294"/>
      <c r="T352" s="294"/>
      <c r="U352" s="294"/>
      <c r="V352" s="294"/>
      <c r="W352" s="294"/>
      <c r="X352" s="294"/>
      <c r="Y352" s="410">
        <f>Y351</f>
        <v>0</v>
      </c>
      <c r="Z352" s="410">
        <f t="shared" ref="Z352" si="1006">Z351</f>
        <v>0</v>
      </c>
      <c r="AA352" s="410">
        <f t="shared" ref="AA352" si="1007">AA351</f>
        <v>0</v>
      </c>
      <c r="AB352" s="410">
        <f t="shared" ref="AB352" si="1008">AB351</f>
        <v>0</v>
      </c>
      <c r="AC352" s="410">
        <f t="shared" ref="AC352" si="1009">AC351</f>
        <v>0</v>
      </c>
      <c r="AD352" s="410">
        <f t="shared" ref="AD352" si="1010">AD351</f>
        <v>0</v>
      </c>
      <c r="AE352" s="410">
        <f t="shared" ref="AE352" si="1011">AE351</f>
        <v>0</v>
      </c>
      <c r="AF352" s="410">
        <f t="shared" ref="AF352" si="1012">AF351</f>
        <v>0</v>
      </c>
      <c r="AG352" s="410">
        <f t="shared" ref="AG352" si="1013">AG351</f>
        <v>0</v>
      </c>
      <c r="AH352" s="410">
        <f t="shared" ref="AH352" si="1014">AH351</f>
        <v>0</v>
      </c>
      <c r="AI352" s="410">
        <f t="shared" ref="AI352" si="1015">AI351</f>
        <v>0</v>
      </c>
      <c r="AJ352" s="410">
        <f t="shared" ref="AJ352" si="1016">AJ351</f>
        <v>0</v>
      </c>
      <c r="AK352" s="410">
        <f t="shared" ref="AK352" si="1017">AK351</f>
        <v>0</v>
      </c>
      <c r="AL352" s="410">
        <f t="shared" ref="AL352" si="1018">AL351</f>
        <v>0</v>
      </c>
      <c r="AM352" s="305"/>
    </row>
    <row r="353" spans="1:39" ht="15" outlineLevel="1">
      <c r="B353" s="518"/>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30" outlineLevel="1">
      <c r="A354" s="520">
        <v>42</v>
      </c>
      <c r="B354" s="518" t="s">
        <v>135</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ht="15" outlineLevel="1">
      <c r="B355" s="293" t="s">
        <v>290</v>
      </c>
      <c r="C355" s="290" t="s">
        <v>164</v>
      </c>
      <c r="D355" s="294"/>
      <c r="E355" s="294"/>
      <c r="F355" s="294"/>
      <c r="G355" s="294"/>
      <c r="H355" s="294"/>
      <c r="I355" s="294"/>
      <c r="J355" s="294"/>
      <c r="K355" s="294"/>
      <c r="L355" s="294"/>
      <c r="M355" s="294"/>
      <c r="N355" s="466"/>
      <c r="O355" s="294"/>
      <c r="P355" s="294"/>
      <c r="Q355" s="294"/>
      <c r="R355" s="294"/>
      <c r="S355" s="294"/>
      <c r="T355" s="294"/>
      <c r="U355" s="294"/>
      <c r="V355" s="294"/>
      <c r="W355" s="294"/>
      <c r="X355" s="294"/>
      <c r="Y355" s="410">
        <f>Y354</f>
        <v>0</v>
      </c>
      <c r="Z355" s="410">
        <f t="shared" ref="Z355" si="1019">Z354</f>
        <v>0</v>
      </c>
      <c r="AA355" s="410">
        <f t="shared" ref="AA355" si="1020">AA354</f>
        <v>0</v>
      </c>
      <c r="AB355" s="410">
        <f t="shared" ref="AB355" si="1021">AB354</f>
        <v>0</v>
      </c>
      <c r="AC355" s="410">
        <f t="shared" ref="AC355" si="1022">AC354</f>
        <v>0</v>
      </c>
      <c r="AD355" s="410">
        <f t="shared" ref="AD355" si="1023">AD354</f>
        <v>0</v>
      </c>
      <c r="AE355" s="410">
        <f t="shared" ref="AE355" si="1024">AE354</f>
        <v>0</v>
      </c>
      <c r="AF355" s="410">
        <f t="shared" ref="AF355" si="1025">AF354</f>
        <v>0</v>
      </c>
      <c r="AG355" s="410">
        <f t="shared" ref="AG355" si="1026">AG354</f>
        <v>0</v>
      </c>
      <c r="AH355" s="410">
        <f t="shared" ref="AH355" si="1027">AH354</f>
        <v>0</v>
      </c>
      <c r="AI355" s="410">
        <f t="shared" ref="AI355" si="1028">AI354</f>
        <v>0</v>
      </c>
      <c r="AJ355" s="410">
        <f t="shared" ref="AJ355" si="1029">AJ354</f>
        <v>0</v>
      </c>
      <c r="AK355" s="410">
        <f t="shared" ref="AK355" si="1030">AK354</f>
        <v>0</v>
      </c>
      <c r="AL355" s="410">
        <f t="shared" ref="AL355" si="1031">AL354</f>
        <v>0</v>
      </c>
      <c r="AM355" s="305"/>
    </row>
    <row r="356" spans="1:39" ht="15" outlineLevel="1">
      <c r="B356" s="518"/>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15" outlineLevel="1">
      <c r="A357" s="520">
        <v>43</v>
      </c>
      <c r="B357" s="518" t="s">
        <v>136</v>
      </c>
      <c r="C357" s="290" t="s">
        <v>25</v>
      </c>
      <c r="D357" s="294"/>
      <c r="E357" s="294"/>
      <c r="F357" s="294"/>
      <c r="G357" s="294"/>
      <c r="H357" s="294"/>
      <c r="I357" s="294"/>
      <c r="J357" s="294"/>
      <c r="K357" s="294"/>
      <c r="L357" s="294"/>
      <c r="M357" s="294"/>
      <c r="N357" s="294">
        <v>0</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ht="15" outlineLevel="1">
      <c r="B358" s="293" t="s">
        <v>290</v>
      </c>
      <c r="C358" s="290" t="s">
        <v>164</v>
      </c>
      <c r="D358" s="294"/>
      <c r="E358" s="294"/>
      <c r="F358" s="294"/>
      <c r="G358" s="294"/>
      <c r="H358" s="294"/>
      <c r="I358" s="294"/>
      <c r="J358" s="294"/>
      <c r="K358" s="294"/>
      <c r="L358" s="294"/>
      <c r="M358" s="294"/>
      <c r="N358" s="294">
        <f>N357</f>
        <v>0</v>
      </c>
      <c r="O358" s="294"/>
      <c r="P358" s="294"/>
      <c r="Q358" s="294"/>
      <c r="R358" s="294"/>
      <c r="S358" s="294"/>
      <c r="T358" s="294"/>
      <c r="U358" s="294"/>
      <c r="V358" s="294"/>
      <c r="W358" s="294"/>
      <c r="X358" s="294"/>
      <c r="Y358" s="410">
        <f>Y357</f>
        <v>0</v>
      </c>
      <c r="Z358" s="410">
        <f t="shared" ref="Z358" si="1032">Z357</f>
        <v>0</v>
      </c>
      <c r="AA358" s="410">
        <f t="shared" ref="AA358" si="1033">AA357</f>
        <v>0</v>
      </c>
      <c r="AB358" s="410">
        <f t="shared" ref="AB358" si="1034">AB357</f>
        <v>0</v>
      </c>
      <c r="AC358" s="410">
        <f t="shared" ref="AC358" si="1035">AC357</f>
        <v>0</v>
      </c>
      <c r="AD358" s="410">
        <f t="shared" ref="AD358" si="1036">AD357</f>
        <v>0</v>
      </c>
      <c r="AE358" s="410">
        <f t="shared" ref="AE358" si="1037">AE357</f>
        <v>0</v>
      </c>
      <c r="AF358" s="410">
        <f t="shared" ref="AF358" si="1038">AF357</f>
        <v>0</v>
      </c>
      <c r="AG358" s="410">
        <f t="shared" ref="AG358" si="1039">AG357</f>
        <v>0</v>
      </c>
      <c r="AH358" s="410">
        <f t="shared" ref="AH358" si="1040">AH357</f>
        <v>0</v>
      </c>
      <c r="AI358" s="410">
        <f t="shared" ref="AI358" si="1041">AI357</f>
        <v>0</v>
      </c>
      <c r="AJ358" s="410">
        <f t="shared" ref="AJ358" si="1042">AJ357</f>
        <v>0</v>
      </c>
      <c r="AK358" s="410">
        <f t="shared" ref="AK358" si="1043">AK357</f>
        <v>0</v>
      </c>
      <c r="AL358" s="410">
        <f t="shared" ref="AL358" si="1044">AL357</f>
        <v>0</v>
      </c>
      <c r="AM358" s="305"/>
    </row>
    <row r="359" spans="1:39" ht="15" outlineLevel="1">
      <c r="B359" s="518"/>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0">
        <v>44</v>
      </c>
      <c r="B360" s="518" t="s">
        <v>137</v>
      </c>
      <c r="C360" s="290" t="s">
        <v>25</v>
      </c>
      <c r="D360" s="294"/>
      <c r="E360" s="294"/>
      <c r="F360" s="294"/>
      <c r="G360" s="294"/>
      <c r="H360" s="294"/>
      <c r="I360" s="294"/>
      <c r="J360" s="294"/>
      <c r="K360" s="294"/>
      <c r="L360" s="294"/>
      <c r="M360" s="294"/>
      <c r="N360" s="294">
        <v>0</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ht="15" outlineLevel="1">
      <c r="B361" s="293" t="s">
        <v>290</v>
      </c>
      <c r="C361" s="290" t="s">
        <v>164</v>
      </c>
      <c r="D361" s="294"/>
      <c r="E361" s="294"/>
      <c r="F361" s="294"/>
      <c r="G361" s="294"/>
      <c r="H361" s="294"/>
      <c r="I361" s="294"/>
      <c r="J361" s="294"/>
      <c r="K361" s="294"/>
      <c r="L361" s="294"/>
      <c r="M361" s="294"/>
      <c r="N361" s="294">
        <f>N360</f>
        <v>0</v>
      </c>
      <c r="O361" s="294"/>
      <c r="P361" s="294"/>
      <c r="Q361" s="294"/>
      <c r="R361" s="294"/>
      <c r="S361" s="294"/>
      <c r="T361" s="294"/>
      <c r="U361" s="294"/>
      <c r="V361" s="294"/>
      <c r="W361" s="294"/>
      <c r="X361" s="294"/>
      <c r="Y361" s="410">
        <f>Y360</f>
        <v>0</v>
      </c>
      <c r="Z361" s="410">
        <f t="shared" ref="Z361" si="1045">Z360</f>
        <v>0</v>
      </c>
      <c r="AA361" s="410">
        <f t="shared" ref="AA361" si="1046">AA360</f>
        <v>0</v>
      </c>
      <c r="AB361" s="410">
        <f t="shared" ref="AB361" si="1047">AB360</f>
        <v>0</v>
      </c>
      <c r="AC361" s="410">
        <f t="shared" ref="AC361" si="1048">AC360</f>
        <v>0</v>
      </c>
      <c r="AD361" s="410">
        <f t="shared" ref="AD361" si="1049">AD360</f>
        <v>0</v>
      </c>
      <c r="AE361" s="410">
        <f t="shared" ref="AE361" si="1050">AE360</f>
        <v>0</v>
      </c>
      <c r="AF361" s="410">
        <f t="shared" ref="AF361" si="1051">AF360</f>
        <v>0</v>
      </c>
      <c r="AG361" s="410">
        <f t="shared" ref="AG361" si="1052">AG360</f>
        <v>0</v>
      </c>
      <c r="AH361" s="410">
        <f t="shared" ref="AH361" si="1053">AH360</f>
        <v>0</v>
      </c>
      <c r="AI361" s="410">
        <f t="shared" ref="AI361" si="1054">AI360</f>
        <v>0</v>
      </c>
      <c r="AJ361" s="410">
        <f t="shared" ref="AJ361" si="1055">AJ360</f>
        <v>0</v>
      </c>
      <c r="AK361" s="410">
        <f t="shared" ref="AK361" si="1056">AK360</f>
        <v>0</v>
      </c>
      <c r="AL361" s="410">
        <f t="shared" ref="AL361" si="1057">AL360</f>
        <v>0</v>
      </c>
      <c r="AM361" s="305"/>
    </row>
    <row r="362" spans="1:39" ht="15" outlineLevel="1">
      <c r="B362" s="518"/>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0">
        <v>45</v>
      </c>
      <c r="B363" s="518" t="s">
        <v>138</v>
      </c>
      <c r="C363" s="290" t="s">
        <v>25</v>
      </c>
      <c r="D363" s="294"/>
      <c r="E363" s="294"/>
      <c r="F363" s="294"/>
      <c r="G363" s="294"/>
      <c r="H363" s="294"/>
      <c r="I363" s="294"/>
      <c r="J363" s="294"/>
      <c r="K363" s="294"/>
      <c r="L363" s="294"/>
      <c r="M363" s="294"/>
      <c r="N363" s="294">
        <v>0</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ht="15" outlineLevel="1">
      <c r="B364" s="293" t="s">
        <v>290</v>
      </c>
      <c r="C364" s="290" t="s">
        <v>164</v>
      </c>
      <c r="D364" s="294"/>
      <c r="E364" s="294"/>
      <c r="F364" s="294"/>
      <c r="G364" s="294"/>
      <c r="H364" s="294"/>
      <c r="I364" s="294"/>
      <c r="J364" s="294"/>
      <c r="K364" s="294"/>
      <c r="L364" s="294"/>
      <c r="M364" s="294"/>
      <c r="N364" s="294">
        <f>N363</f>
        <v>0</v>
      </c>
      <c r="O364" s="294"/>
      <c r="P364" s="294"/>
      <c r="Q364" s="294"/>
      <c r="R364" s="294"/>
      <c r="S364" s="294"/>
      <c r="T364" s="294"/>
      <c r="U364" s="294"/>
      <c r="V364" s="294"/>
      <c r="W364" s="294"/>
      <c r="X364" s="294"/>
      <c r="Y364" s="410">
        <f>Y363</f>
        <v>0</v>
      </c>
      <c r="Z364" s="410">
        <f t="shared" ref="Z364" si="1058">Z363</f>
        <v>0</v>
      </c>
      <c r="AA364" s="410">
        <f t="shared" ref="AA364" si="1059">AA363</f>
        <v>0</v>
      </c>
      <c r="AB364" s="410">
        <f t="shared" ref="AB364" si="1060">AB363</f>
        <v>0</v>
      </c>
      <c r="AC364" s="410">
        <f t="shared" ref="AC364" si="1061">AC363</f>
        <v>0</v>
      </c>
      <c r="AD364" s="410">
        <f t="shared" ref="AD364" si="1062">AD363</f>
        <v>0</v>
      </c>
      <c r="AE364" s="410">
        <f t="shared" ref="AE364" si="1063">AE363</f>
        <v>0</v>
      </c>
      <c r="AF364" s="410">
        <f t="shared" ref="AF364" si="1064">AF363</f>
        <v>0</v>
      </c>
      <c r="AG364" s="410">
        <f t="shared" ref="AG364" si="1065">AG363</f>
        <v>0</v>
      </c>
      <c r="AH364" s="410">
        <f t="shared" ref="AH364" si="1066">AH363</f>
        <v>0</v>
      </c>
      <c r="AI364" s="410">
        <f t="shared" ref="AI364" si="1067">AI363</f>
        <v>0</v>
      </c>
      <c r="AJ364" s="410">
        <f t="shared" ref="AJ364" si="1068">AJ363</f>
        <v>0</v>
      </c>
      <c r="AK364" s="410">
        <f t="shared" ref="AK364" si="1069">AK363</f>
        <v>0</v>
      </c>
      <c r="AL364" s="410">
        <f t="shared" ref="AL364" si="1070">AL363</f>
        <v>0</v>
      </c>
      <c r="AM364" s="305"/>
    </row>
    <row r="365" spans="1:39" ht="15" outlineLevel="1">
      <c r="B365" s="518"/>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0">
        <v>46</v>
      </c>
      <c r="B366" s="518" t="s">
        <v>139</v>
      </c>
      <c r="C366" s="290" t="s">
        <v>25</v>
      </c>
      <c r="D366" s="294"/>
      <c r="E366" s="294"/>
      <c r="F366" s="294"/>
      <c r="G366" s="294"/>
      <c r="H366" s="294"/>
      <c r="I366" s="294"/>
      <c r="J366" s="294"/>
      <c r="K366" s="294"/>
      <c r="L366" s="294"/>
      <c r="M366" s="294"/>
      <c r="N366" s="294">
        <v>0</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ht="15" outlineLevel="1">
      <c r="B367" s="293" t="s">
        <v>290</v>
      </c>
      <c r="C367" s="290" t="s">
        <v>164</v>
      </c>
      <c r="D367" s="294"/>
      <c r="E367" s="294"/>
      <c r="F367" s="294"/>
      <c r="G367" s="294"/>
      <c r="H367" s="294"/>
      <c r="I367" s="294"/>
      <c r="J367" s="294"/>
      <c r="K367" s="294"/>
      <c r="L367" s="294"/>
      <c r="M367" s="294"/>
      <c r="N367" s="294">
        <f>N366</f>
        <v>0</v>
      </c>
      <c r="O367" s="294"/>
      <c r="P367" s="294"/>
      <c r="Q367" s="294"/>
      <c r="R367" s="294"/>
      <c r="S367" s="294"/>
      <c r="T367" s="294"/>
      <c r="U367" s="294"/>
      <c r="V367" s="294"/>
      <c r="W367" s="294"/>
      <c r="X367" s="294"/>
      <c r="Y367" s="410">
        <f>Y366</f>
        <v>0</v>
      </c>
      <c r="Z367" s="410">
        <f t="shared" ref="Z367" si="1071">Z366</f>
        <v>0</v>
      </c>
      <c r="AA367" s="410">
        <f t="shared" ref="AA367" si="1072">AA366</f>
        <v>0</v>
      </c>
      <c r="AB367" s="410">
        <f t="shared" ref="AB367" si="1073">AB366</f>
        <v>0</v>
      </c>
      <c r="AC367" s="410">
        <f t="shared" ref="AC367" si="1074">AC366</f>
        <v>0</v>
      </c>
      <c r="AD367" s="410">
        <f t="shared" ref="AD367" si="1075">AD366</f>
        <v>0</v>
      </c>
      <c r="AE367" s="410">
        <f t="shared" ref="AE367" si="1076">AE366</f>
        <v>0</v>
      </c>
      <c r="AF367" s="410">
        <f t="shared" ref="AF367" si="1077">AF366</f>
        <v>0</v>
      </c>
      <c r="AG367" s="410">
        <f t="shared" ref="AG367" si="1078">AG366</f>
        <v>0</v>
      </c>
      <c r="AH367" s="410">
        <f t="shared" ref="AH367" si="1079">AH366</f>
        <v>0</v>
      </c>
      <c r="AI367" s="410">
        <f t="shared" ref="AI367" si="1080">AI366</f>
        <v>0</v>
      </c>
      <c r="AJ367" s="410">
        <f t="shared" ref="AJ367" si="1081">AJ366</f>
        <v>0</v>
      </c>
      <c r="AK367" s="410">
        <f t="shared" ref="AK367" si="1082">AK366</f>
        <v>0</v>
      </c>
      <c r="AL367" s="410">
        <f t="shared" ref="AL367" si="1083">AL366</f>
        <v>0</v>
      </c>
      <c r="AM367" s="305"/>
    </row>
    <row r="368" spans="1:39" ht="15" outlineLevel="1">
      <c r="B368" s="518"/>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0">
        <v>47</v>
      </c>
      <c r="B369" s="518" t="s">
        <v>140</v>
      </c>
      <c r="C369" s="290" t="s">
        <v>25</v>
      </c>
      <c r="D369" s="294"/>
      <c r="E369" s="294"/>
      <c r="F369" s="294"/>
      <c r="G369" s="294"/>
      <c r="H369" s="294"/>
      <c r="I369" s="294"/>
      <c r="J369" s="294"/>
      <c r="K369" s="294"/>
      <c r="L369" s="294"/>
      <c r="M369" s="294"/>
      <c r="N369" s="294">
        <v>0</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ht="15" outlineLevel="1">
      <c r="B370" s="293" t="s">
        <v>290</v>
      </c>
      <c r="C370" s="290" t="s">
        <v>164</v>
      </c>
      <c r="D370" s="294"/>
      <c r="E370" s="294"/>
      <c r="F370" s="294"/>
      <c r="G370" s="294"/>
      <c r="H370" s="294"/>
      <c r="I370" s="294"/>
      <c r="J370" s="294"/>
      <c r="K370" s="294"/>
      <c r="L370" s="294"/>
      <c r="M370" s="294"/>
      <c r="N370" s="294">
        <f>N369</f>
        <v>0</v>
      </c>
      <c r="O370" s="294"/>
      <c r="P370" s="294"/>
      <c r="Q370" s="294"/>
      <c r="R370" s="294"/>
      <c r="S370" s="294"/>
      <c r="T370" s="294"/>
      <c r="U370" s="294"/>
      <c r="V370" s="294"/>
      <c r="W370" s="294"/>
      <c r="X370" s="294"/>
      <c r="Y370" s="410">
        <f>Y369</f>
        <v>0</v>
      </c>
      <c r="Z370" s="410">
        <f t="shared" ref="Z370" si="1084">Z369</f>
        <v>0</v>
      </c>
      <c r="AA370" s="410">
        <f t="shared" ref="AA370" si="1085">AA369</f>
        <v>0</v>
      </c>
      <c r="AB370" s="410">
        <f t="shared" ref="AB370" si="1086">AB369</f>
        <v>0</v>
      </c>
      <c r="AC370" s="410">
        <f t="shared" ref="AC370" si="1087">AC369</f>
        <v>0</v>
      </c>
      <c r="AD370" s="410">
        <f t="shared" ref="AD370" si="1088">AD369</f>
        <v>0</v>
      </c>
      <c r="AE370" s="410">
        <f t="shared" ref="AE370" si="1089">AE369</f>
        <v>0</v>
      </c>
      <c r="AF370" s="410">
        <f t="shared" ref="AF370" si="1090">AF369</f>
        <v>0</v>
      </c>
      <c r="AG370" s="410">
        <f t="shared" ref="AG370" si="1091">AG369</f>
        <v>0</v>
      </c>
      <c r="AH370" s="410">
        <f t="shared" ref="AH370" si="1092">AH369</f>
        <v>0</v>
      </c>
      <c r="AI370" s="410">
        <f t="shared" ref="AI370" si="1093">AI369</f>
        <v>0</v>
      </c>
      <c r="AJ370" s="410">
        <f t="shared" ref="AJ370" si="1094">AJ369</f>
        <v>0</v>
      </c>
      <c r="AK370" s="410">
        <f t="shared" ref="AK370" si="1095">AK369</f>
        <v>0</v>
      </c>
      <c r="AL370" s="410">
        <f t="shared" ref="AL370" si="1096">AL369</f>
        <v>0</v>
      </c>
      <c r="AM370" s="305"/>
    </row>
    <row r="371" spans="1:42" ht="15" outlineLevel="1">
      <c r="B371" s="518"/>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30" outlineLevel="1">
      <c r="A372" s="520">
        <v>48</v>
      </c>
      <c r="B372" s="518" t="s">
        <v>141</v>
      </c>
      <c r="C372" s="290" t="s">
        <v>25</v>
      </c>
      <c r="D372" s="294"/>
      <c r="E372" s="294"/>
      <c r="F372" s="294"/>
      <c r="G372" s="294"/>
      <c r="H372" s="294"/>
      <c r="I372" s="294"/>
      <c r="J372" s="294"/>
      <c r="K372" s="294"/>
      <c r="L372" s="294"/>
      <c r="M372" s="294"/>
      <c r="N372" s="294">
        <v>0</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ht="15" outlineLevel="1">
      <c r="B373" s="293" t="s">
        <v>290</v>
      </c>
      <c r="C373" s="290" t="s">
        <v>164</v>
      </c>
      <c r="D373" s="294"/>
      <c r="E373" s="294"/>
      <c r="F373" s="294"/>
      <c r="G373" s="294"/>
      <c r="H373" s="294"/>
      <c r="I373" s="294"/>
      <c r="J373" s="294"/>
      <c r="K373" s="294"/>
      <c r="L373" s="294"/>
      <c r="M373" s="294"/>
      <c r="N373" s="294">
        <f>N372</f>
        <v>0</v>
      </c>
      <c r="O373" s="294"/>
      <c r="P373" s="294"/>
      <c r="Q373" s="294"/>
      <c r="R373" s="294"/>
      <c r="S373" s="294"/>
      <c r="T373" s="294"/>
      <c r="U373" s="294"/>
      <c r="V373" s="294"/>
      <c r="W373" s="294"/>
      <c r="X373" s="294"/>
      <c r="Y373" s="410">
        <f>Y372</f>
        <v>0</v>
      </c>
      <c r="Z373" s="410">
        <f t="shared" ref="Z373" si="1097">Z372</f>
        <v>0</v>
      </c>
      <c r="AA373" s="410">
        <f t="shared" ref="AA373" si="1098">AA372</f>
        <v>0</v>
      </c>
      <c r="AB373" s="410">
        <f t="shared" ref="AB373" si="1099">AB372</f>
        <v>0</v>
      </c>
      <c r="AC373" s="410">
        <f t="shared" ref="AC373" si="1100">AC372</f>
        <v>0</v>
      </c>
      <c r="AD373" s="410">
        <f t="shared" ref="AD373" si="1101">AD372</f>
        <v>0</v>
      </c>
      <c r="AE373" s="410">
        <f t="shared" ref="AE373" si="1102">AE372</f>
        <v>0</v>
      </c>
      <c r="AF373" s="410">
        <f t="shared" ref="AF373" si="1103">AF372</f>
        <v>0</v>
      </c>
      <c r="AG373" s="410">
        <f t="shared" ref="AG373" si="1104">AG372</f>
        <v>0</v>
      </c>
      <c r="AH373" s="410">
        <f t="shared" ref="AH373" si="1105">AH372</f>
        <v>0</v>
      </c>
      <c r="AI373" s="410">
        <f t="shared" ref="AI373" si="1106">AI372</f>
        <v>0</v>
      </c>
      <c r="AJ373" s="410">
        <f t="shared" ref="AJ373" si="1107">AJ372</f>
        <v>0</v>
      </c>
      <c r="AK373" s="410">
        <f t="shared" ref="AK373" si="1108">AK372</f>
        <v>0</v>
      </c>
      <c r="AL373" s="410">
        <f t="shared" ref="AL373" si="1109">AL372</f>
        <v>0</v>
      </c>
      <c r="AM373" s="305"/>
    </row>
    <row r="374" spans="1:42" ht="15" outlineLevel="1">
      <c r="B374" s="518"/>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0">
        <v>49</v>
      </c>
      <c r="B375" s="518" t="s">
        <v>142</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ht="15" outlineLevel="1">
      <c r="B376" s="293" t="s">
        <v>290</v>
      </c>
      <c r="C376" s="290" t="s">
        <v>164</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 si="1110">Z375</f>
        <v>0</v>
      </c>
      <c r="AA376" s="410">
        <f t="shared" ref="AA376" si="1111">AA375</f>
        <v>0</v>
      </c>
      <c r="AB376" s="410">
        <f t="shared" ref="AB376" si="1112">AB375</f>
        <v>0</v>
      </c>
      <c r="AC376" s="410">
        <f t="shared" ref="AC376" si="1113">AC375</f>
        <v>0</v>
      </c>
      <c r="AD376" s="410">
        <f t="shared" ref="AD376" si="1114">AD375</f>
        <v>0</v>
      </c>
      <c r="AE376" s="410">
        <f t="shared" ref="AE376" si="1115">AE375</f>
        <v>0</v>
      </c>
      <c r="AF376" s="410">
        <f t="shared" ref="AF376" si="1116">AF375</f>
        <v>0</v>
      </c>
      <c r="AG376" s="410">
        <f t="shared" ref="AG376" si="1117">AG375</f>
        <v>0</v>
      </c>
      <c r="AH376" s="410">
        <f t="shared" ref="AH376" si="1118">AH375</f>
        <v>0</v>
      </c>
      <c r="AI376" s="410">
        <f t="shared" ref="AI376" si="1119">AI375</f>
        <v>0</v>
      </c>
      <c r="AJ376" s="410">
        <f t="shared" ref="AJ376" si="1120">AJ375</f>
        <v>0</v>
      </c>
      <c r="AK376" s="410">
        <f t="shared" ref="AK376" si="1121">AK375</f>
        <v>0</v>
      </c>
      <c r="AL376" s="410">
        <f t="shared" ref="AL376" si="1122">AL375</f>
        <v>0</v>
      </c>
      <c r="AM376" s="305"/>
    </row>
    <row r="377" spans="1:42" ht="15"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6">
      <c r="B378" s="326" t="s">
        <v>275</v>
      </c>
      <c r="C378" s="328"/>
      <c r="D378" s="328">
        <f>SUM(D221:D376)</f>
        <v>1571493</v>
      </c>
      <c r="E378" s="328"/>
      <c r="F378" s="328"/>
      <c r="G378" s="328"/>
      <c r="H378" s="328"/>
      <c r="I378" s="328"/>
      <c r="J378" s="328"/>
      <c r="K378" s="328"/>
      <c r="L378" s="328"/>
      <c r="M378" s="328"/>
      <c r="N378" s="328"/>
      <c r="O378" s="328">
        <f>SUM(O221:O376)</f>
        <v>193</v>
      </c>
      <c r="P378" s="328"/>
      <c r="Q378" s="328"/>
      <c r="R378" s="328"/>
      <c r="S378" s="328"/>
      <c r="T378" s="328"/>
      <c r="U378" s="328"/>
      <c r="V378" s="328"/>
      <c r="W378" s="328"/>
      <c r="X378" s="328"/>
      <c r="Y378" s="328">
        <f>IF(Y219="kWh",SUMPRODUCT(D221:D376,Y221:Y376))</f>
        <v>0</v>
      </c>
      <c r="Z378" s="328">
        <f>IF(Z219="kWh",SUMPRODUCT(D221:D376,Z221:Z376))</f>
        <v>0</v>
      </c>
      <c r="AA378" s="328">
        <f>IF(AA219="kw",SUMPRODUCT(N221:N376,O221:O376,AA221:AA376),SUMPRODUCT(D221:D376,AA221:AA376))</f>
        <v>0</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6">
      <c r="B379" s="390" t="s">
        <v>276</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716874.66</v>
      </c>
      <c r="Z379" s="391">
        <f>HLOOKUP(Z218,'2. LRAMVA Threshold'!$B$42:$Q$53,8,FALSE)</f>
        <v>319363.99</v>
      </c>
      <c r="AA379" s="391">
        <f>HLOOKUP(AA218,'2. LRAMVA Threshold'!$B$42:$Q$53,8,FALSE)</f>
        <v>2466.6799999999998</v>
      </c>
      <c r="AB379" s="391">
        <f>HLOOKUP(AB218,'2. LRAMVA Threshold'!$B$42:$Q$53,8,FALSE)</f>
        <v>585.48</v>
      </c>
      <c r="AC379" s="391">
        <f>HLOOKUP(AC218,'2. LRAMVA Threshold'!$B$42:$Q$53,8,FALSE)</f>
        <v>9457.8700000000008</v>
      </c>
      <c r="AD379" s="391">
        <f>HLOOKUP(AD218,'2. LRAMVA Threshold'!$B$42:$Q$53,8,FALSE)</f>
        <v>1.63</v>
      </c>
      <c r="AE379" s="391">
        <f>HLOOKUP(AE218,'2. LRAMVA Threshold'!$B$42:$Q$53,8,FALSE)</f>
        <v>49.49</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ht="15">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ht="15">
      <c r="B381" s="323" t="s">
        <v>277</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1.21E-2</v>
      </c>
      <c r="Z381" s="340">
        <f>HLOOKUP(Z$35,'3.  Distribution Rates'!$C$122:$P$133,8,FALSE)</f>
        <v>1.8800000000000001E-2</v>
      </c>
      <c r="AA381" s="340">
        <f>HLOOKUP(AA$35,'3.  Distribution Rates'!$C$122:$P$133,8,FALSE)</f>
        <v>3.6314000000000002</v>
      </c>
      <c r="AB381" s="340">
        <f>HLOOKUP(AB$35,'3.  Distribution Rates'!$C$122:$P$133,8,FALSE)</f>
        <v>2.8645999999999998</v>
      </c>
      <c r="AC381" s="340">
        <f>HLOOKUP(AC$35,'3.  Distribution Rates'!$C$122:$P$133,8,FALSE)</f>
        <v>1.06E-2</v>
      </c>
      <c r="AD381" s="340">
        <f>HLOOKUP(AD$35,'3.  Distribution Rates'!$C$122:$P$133,8,FALSE)</f>
        <v>12.2509</v>
      </c>
      <c r="AE381" s="340">
        <f>HLOOKUP(AE$35,'3.  Distribution Rates'!$C$122:$P$133,8,FALSE)</f>
        <v>9.1103000000000005</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ht="15">
      <c r="B382" s="323" t="s">
        <v>278</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0</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7">
        <f t="shared" ref="AM382:AM387" si="1123">SUM(Y382:AL382)</f>
        <v>0</v>
      </c>
    </row>
    <row r="383" spans="1:42" ht="15">
      <c r="B383" s="323" t="s">
        <v>279</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0</v>
      </c>
      <c r="Z383" s="377">
        <f>'4.  2011-2014 LRAM'!Z268*Z381</f>
        <v>0</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7">
        <f t="shared" si="1123"/>
        <v>0</v>
      </c>
    </row>
    <row r="384" spans="1:42" ht="15">
      <c r="B384" s="323" t="s">
        <v>280</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0</v>
      </c>
      <c r="Z384" s="377">
        <f>'4.  2011-2014 LRAM'!Z397*Z381</f>
        <v>0</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7">
        <f t="shared" si="1123"/>
        <v>0</v>
      </c>
    </row>
    <row r="385" spans="2:39" ht="15">
      <c r="B385" s="323" t="s">
        <v>281</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0</v>
      </c>
      <c r="Z385" s="377">
        <f>'4.  2011-2014 LRAM'!Z527*Z381</f>
        <v>0</v>
      </c>
      <c r="AA385" s="377">
        <f>'4.  2011-2014 LRAM'!AA527*AA381</f>
        <v>0</v>
      </c>
      <c r="AB385" s="377">
        <f>'4.  2011-2014 LRAM'!AB527*AB381</f>
        <v>0</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7">
        <f t="shared" si="1123"/>
        <v>0</v>
      </c>
    </row>
    <row r="386" spans="2:39" ht="15">
      <c r="B386" s="323" t="s">
        <v>282</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4">Y208*Y381</f>
        <v>3565.4827999999998</v>
      </c>
      <c r="Z386" s="377">
        <f t="shared" si="1124"/>
        <v>3964.7184640000005</v>
      </c>
      <c r="AA386" s="377">
        <f t="shared" si="1124"/>
        <v>3529.7208000000001</v>
      </c>
      <c r="AB386" s="377">
        <f t="shared" si="1124"/>
        <v>0</v>
      </c>
      <c r="AC386" s="377">
        <f t="shared" si="1124"/>
        <v>0</v>
      </c>
      <c r="AD386" s="377">
        <f t="shared" si="1124"/>
        <v>0</v>
      </c>
      <c r="AE386" s="377">
        <f t="shared" si="1124"/>
        <v>5466.18</v>
      </c>
      <c r="AF386" s="377">
        <f t="shared" si="1124"/>
        <v>0</v>
      </c>
      <c r="AG386" s="377">
        <f t="shared" si="1124"/>
        <v>0</v>
      </c>
      <c r="AH386" s="377">
        <f t="shared" si="1124"/>
        <v>0</v>
      </c>
      <c r="AI386" s="377">
        <f t="shared" si="1124"/>
        <v>0</v>
      </c>
      <c r="AJ386" s="377">
        <f t="shared" si="1124"/>
        <v>0</v>
      </c>
      <c r="AK386" s="377">
        <f t="shared" si="1124"/>
        <v>0</v>
      </c>
      <c r="AL386" s="377">
        <f t="shared" si="1124"/>
        <v>0</v>
      </c>
      <c r="AM386" s="627">
        <f t="shared" si="1123"/>
        <v>16526.102063999999</v>
      </c>
    </row>
    <row r="387" spans="2:39" ht="15">
      <c r="B387" s="323" t="s">
        <v>291</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0</v>
      </c>
      <c r="Z387" s="377">
        <f t="shared" ref="Z387:AL387" si="1125">Z378*Z381</f>
        <v>0</v>
      </c>
      <c r="AA387" s="377">
        <f t="shared" si="1125"/>
        <v>0</v>
      </c>
      <c r="AB387" s="377">
        <f t="shared" si="1125"/>
        <v>0</v>
      </c>
      <c r="AC387" s="377">
        <f t="shared" si="1125"/>
        <v>0</v>
      </c>
      <c r="AD387" s="377">
        <f t="shared" si="1125"/>
        <v>0</v>
      </c>
      <c r="AE387" s="377">
        <f t="shared" si="1125"/>
        <v>0</v>
      </c>
      <c r="AF387" s="377">
        <f t="shared" si="1125"/>
        <v>0</v>
      </c>
      <c r="AG387" s="377">
        <f t="shared" si="1125"/>
        <v>0</v>
      </c>
      <c r="AH387" s="377">
        <f t="shared" si="1125"/>
        <v>0</v>
      </c>
      <c r="AI387" s="377">
        <f t="shared" si="1125"/>
        <v>0</v>
      </c>
      <c r="AJ387" s="377">
        <f t="shared" si="1125"/>
        <v>0</v>
      </c>
      <c r="AK387" s="377">
        <f t="shared" si="1125"/>
        <v>0</v>
      </c>
      <c r="AL387" s="377">
        <f t="shared" si="1125"/>
        <v>0</v>
      </c>
      <c r="AM387" s="627">
        <f t="shared" si="1123"/>
        <v>0</v>
      </c>
    </row>
    <row r="388" spans="2:39" ht="15.6">
      <c r="B388" s="348" t="s">
        <v>283</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3565.4827999999998</v>
      </c>
      <c r="Z388" s="345">
        <f t="shared" ref="Z388:AE388" si="1126">SUM(Z382:Z387)</f>
        <v>3964.7184640000005</v>
      </c>
      <c r="AA388" s="345">
        <f t="shared" si="1126"/>
        <v>3529.7208000000001</v>
      </c>
      <c r="AB388" s="345">
        <f t="shared" si="1126"/>
        <v>0</v>
      </c>
      <c r="AC388" s="345">
        <f t="shared" si="1126"/>
        <v>0</v>
      </c>
      <c r="AD388" s="345">
        <f t="shared" si="1126"/>
        <v>0</v>
      </c>
      <c r="AE388" s="345">
        <f t="shared" si="1126"/>
        <v>5466.18</v>
      </c>
      <c r="AF388" s="345">
        <f>SUM(AF382:AF387)</f>
        <v>0</v>
      </c>
      <c r="AG388" s="345">
        <f t="shared" ref="AG388:AL388" si="1127">SUM(AG382:AG387)</f>
        <v>0</v>
      </c>
      <c r="AH388" s="345">
        <f t="shared" si="1127"/>
        <v>0</v>
      </c>
      <c r="AI388" s="345">
        <f t="shared" si="1127"/>
        <v>0</v>
      </c>
      <c r="AJ388" s="345">
        <f t="shared" si="1127"/>
        <v>0</v>
      </c>
      <c r="AK388" s="345">
        <f t="shared" si="1127"/>
        <v>0</v>
      </c>
      <c r="AL388" s="345">
        <f t="shared" si="1127"/>
        <v>0</v>
      </c>
      <c r="AM388" s="406">
        <f>SUM(AM382:AM387)</f>
        <v>16526.102063999999</v>
      </c>
    </row>
    <row r="389" spans="2:39" ht="15.6">
      <c r="B389" s="348" t="s">
        <v>284</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8674.1833860000006</v>
      </c>
      <c r="Z389" s="346">
        <f t="shared" ref="Z389:AE389" si="1128">Z379*Z381</f>
        <v>6004.0430120000001</v>
      </c>
      <c r="AA389" s="346">
        <f t="shared" si="1128"/>
        <v>8957.5017520000001</v>
      </c>
      <c r="AB389" s="346">
        <f t="shared" si="1128"/>
        <v>1677.1660079999999</v>
      </c>
      <c r="AC389" s="346">
        <f t="shared" si="1128"/>
        <v>100.25342200000001</v>
      </c>
      <c r="AD389" s="346">
        <f t="shared" si="1128"/>
        <v>19.968966999999999</v>
      </c>
      <c r="AE389" s="346">
        <f t="shared" si="1128"/>
        <v>450.86874700000004</v>
      </c>
      <c r="AF389" s="346">
        <f>AF379*AF381</f>
        <v>0</v>
      </c>
      <c r="AG389" s="346">
        <f t="shared" ref="AG389:AL389" si="1129">AG379*AG381</f>
        <v>0</v>
      </c>
      <c r="AH389" s="346">
        <f t="shared" si="1129"/>
        <v>0</v>
      </c>
      <c r="AI389" s="346">
        <f t="shared" si="1129"/>
        <v>0</v>
      </c>
      <c r="AJ389" s="346">
        <f t="shared" si="1129"/>
        <v>0</v>
      </c>
      <c r="AK389" s="346">
        <f t="shared" si="1129"/>
        <v>0</v>
      </c>
      <c r="AL389" s="346">
        <f t="shared" si="1129"/>
        <v>0</v>
      </c>
      <c r="AM389" s="406">
        <f>SUM(Y389:AL389)</f>
        <v>25883.985294000006</v>
      </c>
    </row>
    <row r="390" spans="2:39" ht="15.6">
      <c r="B390" s="348" t="s">
        <v>285</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-9357.8832300000067</v>
      </c>
    </row>
    <row r="391" spans="2:39" ht="15">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ht="15">
      <c r="B392" s="438" t="s">
        <v>286</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0</v>
      </c>
      <c r="Z392" s="290">
        <f>SUMPRODUCT(E221:E376,Z221:Z376)</f>
        <v>0</v>
      </c>
      <c r="AA392" s="290">
        <f t="shared" ref="AA392:AL392" si="1130">IF(AA219="kw",SUMPRODUCT($N$221:$N$376,$P$221:$P$376,AA221:AA376),SUMPRODUCT($E$221:$E$376,AA221:AA376))</f>
        <v>0</v>
      </c>
      <c r="AB392" s="290">
        <f t="shared" si="1130"/>
        <v>0</v>
      </c>
      <c r="AC392" s="290">
        <f t="shared" si="1130"/>
        <v>0</v>
      </c>
      <c r="AD392" s="290">
        <f t="shared" si="1130"/>
        <v>0</v>
      </c>
      <c r="AE392" s="290">
        <f t="shared" si="1130"/>
        <v>0</v>
      </c>
      <c r="AF392" s="290">
        <f t="shared" si="1130"/>
        <v>0</v>
      </c>
      <c r="AG392" s="290">
        <f t="shared" si="1130"/>
        <v>0</v>
      </c>
      <c r="AH392" s="290">
        <f t="shared" si="1130"/>
        <v>0</v>
      </c>
      <c r="AI392" s="290">
        <f t="shared" si="1130"/>
        <v>0</v>
      </c>
      <c r="AJ392" s="290">
        <f t="shared" si="1130"/>
        <v>0</v>
      </c>
      <c r="AK392" s="290">
        <f t="shared" si="1130"/>
        <v>0</v>
      </c>
      <c r="AL392" s="290">
        <f t="shared" si="1130"/>
        <v>0</v>
      </c>
      <c r="AM392" s="347"/>
    </row>
    <row r="393" spans="2:39" ht="15">
      <c r="B393" s="438" t="s">
        <v>287</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0</v>
      </c>
      <c r="Z393" s="290">
        <f>SUMPRODUCT(F221:F376,Z221:Z376)</f>
        <v>0</v>
      </c>
      <c r="AA393" s="290">
        <f t="shared" ref="AA393:AL393" si="1131">IF(AA219="kw",SUMPRODUCT($N$221:$N$376,$Q$221:$Q$376,AA221:AA376),SUMPRODUCT($F$221:$F$376,AA221:AA376))</f>
        <v>0</v>
      </c>
      <c r="AB393" s="290">
        <f t="shared" si="1131"/>
        <v>0</v>
      </c>
      <c r="AC393" s="290">
        <f t="shared" si="1131"/>
        <v>0</v>
      </c>
      <c r="AD393" s="290">
        <f t="shared" si="1131"/>
        <v>0</v>
      </c>
      <c r="AE393" s="290">
        <f t="shared" si="1131"/>
        <v>0</v>
      </c>
      <c r="AF393" s="290">
        <f t="shared" si="1131"/>
        <v>0</v>
      </c>
      <c r="AG393" s="290">
        <f t="shared" si="1131"/>
        <v>0</v>
      </c>
      <c r="AH393" s="290">
        <f t="shared" si="1131"/>
        <v>0</v>
      </c>
      <c r="AI393" s="290">
        <f t="shared" si="1131"/>
        <v>0</v>
      </c>
      <c r="AJ393" s="290">
        <f t="shared" si="1131"/>
        <v>0</v>
      </c>
      <c r="AK393" s="290">
        <f t="shared" si="1131"/>
        <v>0</v>
      </c>
      <c r="AL393" s="290">
        <f t="shared" si="1131"/>
        <v>0</v>
      </c>
      <c r="AM393" s="336"/>
    </row>
    <row r="394" spans="2:39" ht="15">
      <c r="B394" s="438" t="s">
        <v>288</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0</v>
      </c>
      <c r="Z394" s="290">
        <f>SUMPRODUCT(G221:G376,Z221:Z376)</f>
        <v>0</v>
      </c>
      <c r="AA394" s="290">
        <f t="shared" ref="AA394:AL394" si="1132">IF(AA219="kw",SUMPRODUCT($N$221:$N$376,$R$221:$R$376,AA221:AA376),SUMPRODUCT($G$221:$G$376,AA221:AA376))</f>
        <v>0</v>
      </c>
      <c r="AB394" s="290">
        <f t="shared" si="1132"/>
        <v>0</v>
      </c>
      <c r="AC394" s="290">
        <f t="shared" si="1132"/>
        <v>0</v>
      </c>
      <c r="AD394" s="290">
        <f t="shared" si="1132"/>
        <v>0</v>
      </c>
      <c r="AE394" s="290">
        <f t="shared" si="1132"/>
        <v>0</v>
      </c>
      <c r="AF394" s="290">
        <f t="shared" si="1132"/>
        <v>0</v>
      </c>
      <c r="AG394" s="290">
        <f t="shared" si="1132"/>
        <v>0</v>
      </c>
      <c r="AH394" s="290">
        <f t="shared" si="1132"/>
        <v>0</v>
      </c>
      <c r="AI394" s="290">
        <f t="shared" si="1132"/>
        <v>0</v>
      </c>
      <c r="AJ394" s="290">
        <f t="shared" si="1132"/>
        <v>0</v>
      </c>
      <c r="AK394" s="290">
        <f t="shared" si="1132"/>
        <v>0</v>
      </c>
      <c r="AL394" s="290">
        <f t="shared" si="1132"/>
        <v>0</v>
      </c>
      <c r="AM394" s="336"/>
    </row>
    <row r="395" spans="2:39" ht="15">
      <c r="B395" s="439" t="s">
        <v>289</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0</v>
      </c>
      <c r="Z395" s="325">
        <f>SUMPRODUCT(H221:H376,Z221:Z376)</f>
        <v>0</v>
      </c>
      <c r="AA395" s="325">
        <f t="shared" ref="AA395:AL395" si="1133">IF(AA219="kw",SUMPRODUCT($N$221:$N$376,$S$221:$S$376,AA221:AA376),SUMPRODUCT($H$221:$H$376,AA221:AA376))</f>
        <v>0</v>
      </c>
      <c r="AB395" s="325">
        <f t="shared" si="1133"/>
        <v>0</v>
      </c>
      <c r="AC395" s="325">
        <f t="shared" si="1133"/>
        <v>0</v>
      </c>
      <c r="AD395" s="325">
        <f t="shared" si="1133"/>
        <v>0</v>
      </c>
      <c r="AE395" s="325">
        <f t="shared" si="1133"/>
        <v>0</v>
      </c>
      <c r="AF395" s="325">
        <f t="shared" si="1133"/>
        <v>0</v>
      </c>
      <c r="AG395" s="325">
        <f t="shared" si="1133"/>
        <v>0</v>
      </c>
      <c r="AH395" s="325">
        <f t="shared" si="1133"/>
        <v>0</v>
      </c>
      <c r="AI395" s="325">
        <f t="shared" si="1133"/>
        <v>0</v>
      </c>
      <c r="AJ395" s="325">
        <f t="shared" si="1133"/>
        <v>0</v>
      </c>
      <c r="AK395" s="325">
        <f t="shared" si="1133"/>
        <v>0</v>
      </c>
      <c r="AL395" s="325">
        <f t="shared" si="1133"/>
        <v>0</v>
      </c>
      <c r="AM395" s="385"/>
    </row>
    <row r="396" spans="2:39" ht="21" customHeight="1">
      <c r="B396" s="367" t="s">
        <v>592</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6">
      <c r="B399" s="279" t="s">
        <v>292</v>
      </c>
      <c r="C399" s="280"/>
      <c r="D399" s="588" t="s">
        <v>527</v>
      </c>
      <c r="E399" s="252"/>
      <c r="F399" s="590"/>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03" t="s">
        <v>212</v>
      </c>
      <c r="C400" s="805" t="s">
        <v>33</v>
      </c>
      <c r="D400" s="283" t="s">
        <v>423</v>
      </c>
      <c r="E400" s="807" t="s">
        <v>210</v>
      </c>
      <c r="F400" s="808"/>
      <c r="G400" s="808"/>
      <c r="H400" s="808"/>
      <c r="I400" s="808"/>
      <c r="J400" s="808"/>
      <c r="K400" s="808"/>
      <c r="L400" s="808"/>
      <c r="M400" s="809"/>
      <c r="N400" s="810" t="s">
        <v>214</v>
      </c>
      <c r="O400" s="283" t="s">
        <v>424</v>
      </c>
      <c r="P400" s="807" t="s">
        <v>213</v>
      </c>
      <c r="Q400" s="808"/>
      <c r="R400" s="808"/>
      <c r="S400" s="808"/>
      <c r="T400" s="808"/>
      <c r="U400" s="808"/>
      <c r="V400" s="808"/>
      <c r="W400" s="808"/>
      <c r="X400" s="809"/>
      <c r="Y400" s="800" t="s">
        <v>244</v>
      </c>
      <c r="Z400" s="801"/>
      <c r="AA400" s="801"/>
      <c r="AB400" s="801"/>
      <c r="AC400" s="801"/>
      <c r="AD400" s="801"/>
      <c r="AE400" s="801"/>
      <c r="AF400" s="801"/>
      <c r="AG400" s="801"/>
      <c r="AH400" s="801"/>
      <c r="AI400" s="801"/>
      <c r="AJ400" s="801"/>
      <c r="AK400" s="801"/>
      <c r="AL400" s="801"/>
      <c r="AM400" s="802"/>
    </row>
    <row r="401" spans="1:39" ht="61.5" customHeight="1">
      <c r="B401" s="804"/>
      <c r="C401" s="806"/>
      <c r="D401" s="284">
        <v>2017</v>
      </c>
      <c r="E401" s="284">
        <v>2018</v>
      </c>
      <c r="F401" s="284">
        <v>2019</v>
      </c>
      <c r="G401" s="284">
        <v>2020</v>
      </c>
      <c r="H401" s="284">
        <v>2021</v>
      </c>
      <c r="I401" s="284">
        <v>2022</v>
      </c>
      <c r="J401" s="284">
        <v>2023</v>
      </c>
      <c r="K401" s="284">
        <v>2024</v>
      </c>
      <c r="L401" s="284">
        <v>2025</v>
      </c>
      <c r="M401" s="284">
        <v>2026</v>
      </c>
      <c r="N401" s="811"/>
      <c r="O401" s="284">
        <v>2017</v>
      </c>
      <c r="P401" s="284">
        <v>2018</v>
      </c>
      <c r="Q401" s="284">
        <v>2019</v>
      </c>
      <c r="R401" s="284">
        <v>2020</v>
      </c>
      <c r="S401" s="284">
        <v>2021</v>
      </c>
      <c r="T401" s="284">
        <v>2022</v>
      </c>
      <c r="U401" s="284">
        <v>2023</v>
      </c>
      <c r="V401" s="284">
        <v>2024</v>
      </c>
      <c r="W401" s="284">
        <v>2025</v>
      </c>
      <c r="X401" s="284">
        <v>2026</v>
      </c>
      <c r="Y401" s="284" t="str">
        <f>'1.  LRAMVA Summary'!D50</f>
        <v>Residential</v>
      </c>
      <c r="Z401" s="284" t="str">
        <f>'1.  LRAMVA Summary'!E50</f>
        <v>General Service &lt; 50 kW</v>
      </c>
      <c r="AA401" s="284" t="str">
        <f>'1.  LRAMVA Summary'!F50</f>
        <v>General Service 50 to 2999 kW</v>
      </c>
      <c r="AB401" s="284" t="str">
        <f>'1.  LRAMVA Summary'!G50</f>
        <v>General Service 3000-4999 kW</v>
      </c>
      <c r="AC401" s="284" t="str">
        <f>'1.  LRAMVA Summary'!H50</f>
        <v>Unmetered Scattered Load</v>
      </c>
      <c r="AD401" s="284" t="str">
        <f>'1.  LRAMVA Summary'!I50</f>
        <v>Sentinel Lighting</v>
      </c>
      <c r="AE401" s="284" t="str">
        <f>'1.  LRAMVA Summary'!J50</f>
        <v xml:space="preserve">Street Lighting </v>
      </c>
      <c r="AF401" s="284" t="str">
        <f>'1.  LRAMVA Summary'!K50</f>
        <v/>
      </c>
      <c r="AG401" s="284" t="str">
        <f>'1.  LRAMVA Summary'!L50</f>
        <v/>
      </c>
      <c r="AH401" s="284" t="str">
        <f>'1.  LRAMVA Summary'!M50</f>
        <v/>
      </c>
      <c r="AI401" s="284" t="str">
        <f>'1.  LRAMVA Summary'!N50</f>
        <v/>
      </c>
      <c r="AJ401" s="284" t="str">
        <f>'1.  LRAMVA Summary'!O50</f>
        <v/>
      </c>
      <c r="AK401" s="284" t="str">
        <f>'1.  LRAMVA Summary'!P50</f>
        <v/>
      </c>
      <c r="AL401" s="284" t="str">
        <f>'1.  LRAMVA Summary'!Q50</f>
        <v/>
      </c>
      <c r="AM401" s="286" t="str">
        <f>'1.  LRAMVA Summary'!R50</f>
        <v>Total</v>
      </c>
    </row>
    <row r="402" spans="1:39" ht="15.75" customHeight="1">
      <c r="A402" s="530"/>
      <c r="B402" s="522" t="s">
        <v>505</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Summary'!D51</f>
        <v>kWh</v>
      </c>
      <c r="Z402" s="290" t="str">
        <f>'1.  LRAMVA Summary'!E51</f>
        <v>kWh</v>
      </c>
      <c r="AA402" s="290" t="str">
        <f>'1.  LRAMVA Summary'!F51</f>
        <v>kW</v>
      </c>
      <c r="AB402" s="290" t="str">
        <f>'1.  LRAMVA Summary'!G51</f>
        <v>kW</v>
      </c>
      <c r="AC402" s="290" t="str">
        <f>'1.  LRAMVA Summary'!H51</f>
        <v>kWh</v>
      </c>
      <c r="AD402" s="290" t="str">
        <f>'1.  LRAMVA Summary'!I51</f>
        <v>kW</v>
      </c>
      <c r="AE402" s="290" t="str">
        <f>'1.  LRAMVA Summary'!J51</f>
        <v>kW</v>
      </c>
      <c r="AF402" s="290">
        <f>'1.  LRAMVA Summary'!K51</f>
        <v>0</v>
      </c>
      <c r="AG402" s="290">
        <f>'1.  LRAMVA Summary'!L51</f>
        <v>0</v>
      </c>
      <c r="AH402" s="290">
        <f>'1.  LRAMVA Summary'!M51</f>
        <v>0</v>
      </c>
      <c r="AI402" s="290">
        <f>'1.  LRAMVA Summary'!N51</f>
        <v>0</v>
      </c>
      <c r="AJ402" s="290">
        <f>'1.  LRAMVA Summary'!O51</f>
        <v>0</v>
      </c>
      <c r="AK402" s="290">
        <f>'1.  LRAMVA Summary'!P51</f>
        <v>0</v>
      </c>
      <c r="AL402" s="290">
        <f>'1.  LRAMVA Summary'!Q51</f>
        <v>0</v>
      </c>
      <c r="AM402" s="291"/>
    </row>
    <row r="403" spans="1:39" ht="15.6" outlineLevel="1">
      <c r="A403" s="530"/>
      <c r="B403" s="502" t="s">
        <v>498</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ht="15" outlineLevel="1">
      <c r="A404" s="530">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ht="15" outlineLevel="1">
      <c r="A405" s="530"/>
      <c r="B405" s="430" t="s">
        <v>309</v>
      </c>
      <c r="C405" s="290" t="s">
        <v>164</v>
      </c>
      <c r="D405" s="294"/>
      <c r="E405" s="294"/>
      <c r="F405" s="294"/>
      <c r="G405" s="294"/>
      <c r="H405" s="294"/>
      <c r="I405" s="294"/>
      <c r="J405" s="294"/>
      <c r="K405" s="294"/>
      <c r="L405" s="294"/>
      <c r="M405" s="294"/>
      <c r="N405" s="466"/>
      <c r="O405" s="294"/>
      <c r="P405" s="294"/>
      <c r="Q405" s="294"/>
      <c r="R405" s="294"/>
      <c r="S405" s="294"/>
      <c r="T405" s="294"/>
      <c r="U405" s="294"/>
      <c r="V405" s="294"/>
      <c r="W405" s="294"/>
      <c r="X405" s="294"/>
      <c r="Y405" s="410">
        <f>Y404</f>
        <v>0</v>
      </c>
      <c r="Z405" s="410">
        <f t="shared" ref="Z405" si="1134">Z404</f>
        <v>0</v>
      </c>
      <c r="AA405" s="410">
        <f t="shared" ref="AA405" si="1135">AA404</f>
        <v>0</v>
      </c>
      <c r="AB405" s="410">
        <f t="shared" ref="AB405" si="1136">AB404</f>
        <v>0</v>
      </c>
      <c r="AC405" s="410">
        <f t="shared" ref="AC405" si="1137">AC404</f>
        <v>0</v>
      </c>
      <c r="AD405" s="410">
        <f t="shared" ref="AD405" si="1138">AD404</f>
        <v>0</v>
      </c>
      <c r="AE405" s="410">
        <f t="shared" ref="AE405" si="1139">AE404</f>
        <v>0</v>
      </c>
      <c r="AF405" s="410">
        <f t="shared" ref="AF405" si="1140">AF404</f>
        <v>0</v>
      </c>
      <c r="AG405" s="410">
        <f t="shared" ref="AG405" si="1141">AG404</f>
        <v>0</v>
      </c>
      <c r="AH405" s="410">
        <f t="shared" ref="AH405" si="1142">AH404</f>
        <v>0</v>
      </c>
      <c r="AI405" s="410">
        <f t="shared" ref="AI405" si="1143">AI404</f>
        <v>0</v>
      </c>
      <c r="AJ405" s="410">
        <f t="shared" ref="AJ405" si="1144">AJ404</f>
        <v>0</v>
      </c>
      <c r="AK405" s="410">
        <f t="shared" ref="AK405" si="1145">AK404</f>
        <v>0</v>
      </c>
      <c r="AL405" s="410">
        <f t="shared" ref="AL405" si="1146">AL404</f>
        <v>0</v>
      </c>
      <c r="AM405" s="296"/>
    </row>
    <row r="406" spans="1:39" ht="15.6" outlineLevel="1">
      <c r="A406" s="530"/>
      <c r="B406" s="523"/>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ht="15" outlineLevel="1">
      <c r="A407" s="530">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ht="15" outlineLevel="1">
      <c r="A408" s="530"/>
      <c r="B408" s="430" t="s">
        <v>309</v>
      </c>
      <c r="C408" s="290" t="s">
        <v>164</v>
      </c>
      <c r="D408" s="294"/>
      <c r="E408" s="294"/>
      <c r="F408" s="294"/>
      <c r="G408" s="294"/>
      <c r="H408" s="294"/>
      <c r="I408" s="294"/>
      <c r="J408" s="294"/>
      <c r="K408" s="294"/>
      <c r="L408" s="294"/>
      <c r="M408" s="294"/>
      <c r="N408" s="466"/>
      <c r="O408" s="294"/>
      <c r="P408" s="294"/>
      <c r="Q408" s="294"/>
      <c r="R408" s="294"/>
      <c r="S408" s="294"/>
      <c r="T408" s="294"/>
      <c r="U408" s="294"/>
      <c r="V408" s="294"/>
      <c r="W408" s="294"/>
      <c r="X408" s="294"/>
      <c r="Y408" s="410">
        <f>Y407</f>
        <v>0</v>
      </c>
      <c r="Z408" s="410">
        <f t="shared" ref="Z408" si="1147">Z407</f>
        <v>0</v>
      </c>
      <c r="AA408" s="410">
        <f t="shared" ref="AA408" si="1148">AA407</f>
        <v>0</v>
      </c>
      <c r="AB408" s="410">
        <f t="shared" ref="AB408" si="1149">AB407</f>
        <v>0</v>
      </c>
      <c r="AC408" s="410">
        <f t="shared" ref="AC408" si="1150">AC407</f>
        <v>0</v>
      </c>
      <c r="AD408" s="410">
        <f t="shared" ref="AD408" si="1151">AD407</f>
        <v>0</v>
      </c>
      <c r="AE408" s="410">
        <f t="shared" ref="AE408" si="1152">AE407</f>
        <v>0</v>
      </c>
      <c r="AF408" s="410">
        <f t="shared" ref="AF408" si="1153">AF407</f>
        <v>0</v>
      </c>
      <c r="AG408" s="410">
        <f t="shared" ref="AG408" si="1154">AG407</f>
        <v>0</v>
      </c>
      <c r="AH408" s="410">
        <f t="shared" ref="AH408" si="1155">AH407</f>
        <v>0</v>
      </c>
      <c r="AI408" s="410">
        <f t="shared" ref="AI408" si="1156">AI407</f>
        <v>0</v>
      </c>
      <c r="AJ408" s="410">
        <f t="shared" ref="AJ408" si="1157">AJ407</f>
        <v>0</v>
      </c>
      <c r="AK408" s="410">
        <f t="shared" ref="AK408" si="1158">AK407</f>
        <v>0</v>
      </c>
      <c r="AL408" s="410">
        <f t="shared" ref="AL408" si="1159">AL407</f>
        <v>0</v>
      </c>
      <c r="AM408" s="296"/>
    </row>
    <row r="409" spans="1:39" ht="15.6" outlineLevel="1">
      <c r="A409" s="530"/>
      <c r="B409" s="523"/>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ht="15" outlineLevel="1">
      <c r="A410" s="530">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ht="15" outlineLevel="1">
      <c r="A411" s="530"/>
      <c r="B411" s="430" t="s">
        <v>309</v>
      </c>
      <c r="C411" s="290" t="s">
        <v>164</v>
      </c>
      <c r="D411" s="294"/>
      <c r="E411" s="294"/>
      <c r="F411" s="294"/>
      <c r="G411" s="294"/>
      <c r="H411" s="294"/>
      <c r="I411" s="294"/>
      <c r="J411" s="294"/>
      <c r="K411" s="294"/>
      <c r="L411" s="294"/>
      <c r="M411" s="294"/>
      <c r="N411" s="466"/>
      <c r="O411" s="294"/>
      <c r="P411" s="294"/>
      <c r="Q411" s="294"/>
      <c r="R411" s="294"/>
      <c r="S411" s="294"/>
      <c r="T411" s="294"/>
      <c r="U411" s="294"/>
      <c r="V411" s="294"/>
      <c r="W411" s="294"/>
      <c r="X411" s="294"/>
      <c r="Y411" s="410">
        <f>Y410</f>
        <v>0</v>
      </c>
      <c r="Z411" s="410">
        <f t="shared" ref="Z411" si="1160">Z410</f>
        <v>0</v>
      </c>
      <c r="AA411" s="410">
        <f t="shared" ref="AA411" si="1161">AA410</f>
        <v>0</v>
      </c>
      <c r="AB411" s="410">
        <f t="shared" ref="AB411" si="1162">AB410</f>
        <v>0</v>
      </c>
      <c r="AC411" s="410">
        <f t="shared" ref="AC411" si="1163">AC410</f>
        <v>0</v>
      </c>
      <c r="AD411" s="410">
        <f t="shared" ref="AD411" si="1164">AD410</f>
        <v>0</v>
      </c>
      <c r="AE411" s="410">
        <f t="shared" ref="AE411" si="1165">AE410</f>
        <v>0</v>
      </c>
      <c r="AF411" s="410">
        <f t="shared" ref="AF411" si="1166">AF410</f>
        <v>0</v>
      </c>
      <c r="AG411" s="410">
        <f t="shared" ref="AG411" si="1167">AG410</f>
        <v>0</v>
      </c>
      <c r="AH411" s="410">
        <f t="shared" ref="AH411" si="1168">AH410</f>
        <v>0</v>
      </c>
      <c r="AI411" s="410">
        <f t="shared" ref="AI411" si="1169">AI410</f>
        <v>0</v>
      </c>
      <c r="AJ411" s="410">
        <f t="shared" ref="AJ411" si="1170">AJ410</f>
        <v>0</v>
      </c>
      <c r="AK411" s="410">
        <f t="shared" ref="AK411" si="1171">AK410</f>
        <v>0</v>
      </c>
      <c r="AL411" s="410">
        <f t="shared" ref="AL411" si="1172">AL410</f>
        <v>0</v>
      </c>
      <c r="AM411" s="296"/>
    </row>
    <row r="412" spans="1:39" ht="15" outlineLevel="1">
      <c r="A412" s="530"/>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ht="15" outlineLevel="1">
      <c r="A413" s="530">
        <v>4</v>
      </c>
      <c r="B413" s="427" t="s">
        <v>98</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ht="15" outlineLevel="1">
      <c r="A414" s="530"/>
      <c r="B414" s="430" t="s">
        <v>309</v>
      </c>
      <c r="C414" s="290" t="s">
        <v>164</v>
      </c>
      <c r="D414" s="294"/>
      <c r="E414" s="294"/>
      <c r="F414" s="294"/>
      <c r="G414" s="294"/>
      <c r="H414" s="294"/>
      <c r="I414" s="294"/>
      <c r="J414" s="294"/>
      <c r="K414" s="294"/>
      <c r="L414" s="294"/>
      <c r="M414" s="294"/>
      <c r="N414" s="466"/>
      <c r="O414" s="294"/>
      <c r="P414" s="294"/>
      <c r="Q414" s="294"/>
      <c r="R414" s="294"/>
      <c r="S414" s="294"/>
      <c r="T414" s="294"/>
      <c r="U414" s="294"/>
      <c r="V414" s="294"/>
      <c r="W414" s="294"/>
      <c r="X414" s="294"/>
      <c r="Y414" s="410">
        <f>Y413</f>
        <v>0</v>
      </c>
      <c r="Z414" s="410">
        <f t="shared" ref="Z414" si="1173">Z413</f>
        <v>0</v>
      </c>
      <c r="AA414" s="410">
        <f t="shared" ref="AA414" si="1174">AA413</f>
        <v>0</v>
      </c>
      <c r="AB414" s="410">
        <f t="shared" ref="AB414" si="1175">AB413</f>
        <v>0</v>
      </c>
      <c r="AC414" s="410">
        <f t="shared" ref="AC414" si="1176">AC413</f>
        <v>0</v>
      </c>
      <c r="AD414" s="410">
        <f t="shared" ref="AD414" si="1177">AD413</f>
        <v>0</v>
      </c>
      <c r="AE414" s="410">
        <f t="shared" ref="AE414" si="1178">AE413</f>
        <v>0</v>
      </c>
      <c r="AF414" s="410">
        <f t="shared" ref="AF414" si="1179">AF413</f>
        <v>0</v>
      </c>
      <c r="AG414" s="410">
        <f t="shared" ref="AG414" si="1180">AG413</f>
        <v>0</v>
      </c>
      <c r="AH414" s="410">
        <f t="shared" ref="AH414" si="1181">AH413</f>
        <v>0</v>
      </c>
      <c r="AI414" s="410">
        <f t="shared" ref="AI414" si="1182">AI413</f>
        <v>0</v>
      </c>
      <c r="AJ414" s="410">
        <f t="shared" ref="AJ414" si="1183">AJ413</f>
        <v>0</v>
      </c>
      <c r="AK414" s="410">
        <f t="shared" ref="AK414" si="1184">AK413</f>
        <v>0</v>
      </c>
      <c r="AL414" s="410">
        <f t="shared" ref="AL414" si="1185">AL413</f>
        <v>0</v>
      </c>
      <c r="AM414" s="296"/>
    </row>
    <row r="415" spans="1:39" ht="15" outlineLevel="1">
      <c r="A415" s="530"/>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0">
        <v>5</v>
      </c>
      <c r="B416" s="427" t="s">
        <v>99</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ht="15" outlineLevel="1">
      <c r="A417" s="530"/>
      <c r="B417" s="430" t="s">
        <v>309</v>
      </c>
      <c r="C417" s="290" t="s">
        <v>164</v>
      </c>
      <c r="D417" s="294"/>
      <c r="E417" s="294"/>
      <c r="F417" s="294"/>
      <c r="G417" s="294"/>
      <c r="H417" s="294"/>
      <c r="I417" s="294"/>
      <c r="J417" s="294"/>
      <c r="K417" s="294"/>
      <c r="L417" s="294"/>
      <c r="M417" s="294"/>
      <c r="N417" s="466"/>
      <c r="O417" s="294"/>
      <c r="P417" s="294"/>
      <c r="Q417" s="294"/>
      <c r="R417" s="294"/>
      <c r="S417" s="294"/>
      <c r="T417" s="294"/>
      <c r="U417" s="294"/>
      <c r="V417" s="294"/>
      <c r="W417" s="294"/>
      <c r="X417" s="294"/>
      <c r="Y417" s="410">
        <f>Y416</f>
        <v>0</v>
      </c>
      <c r="Z417" s="410">
        <f t="shared" ref="Z417" si="1186">Z416</f>
        <v>0</v>
      </c>
      <c r="AA417" s="410">
        <f t="shared" ref="AA417" si="1187">AA416</f>
        <v>0</v>
      </c>
      <c r="AB417" s="410">
        <f t="shared" ref="AB417" si="1188">AB416</f>
        <v>0</v>
      </c>
      <c r="AC417" s="410">
        <f t="shared" ref="AC417" si="1189">AC416</f>
        <v>0</v>
      </c>
      <c r="AD417" s="410">
        <f t="shared" ref="AD417" si="1190">AD416</f>
        <v>0</v>
      </c>
      <c r="AE417" s="410">
        <f t="shared" ref="AE417" si="1191">AE416</f>
        <v>0</v>
      </c>
      <c r="AF417" s="410">
        <f t="shared" ref="AF417" si="1192">AF416</f>
        <v>0</v>
      </c>
      <c r="AG417" s="410">
        <f t="shared" ref="AG417" si="1193">AG416</f>
        <v>0</v>
      </c>
      <c r="AH417" s="410">
        <f t="shared" ref="AH417" si="1194">AH416</f>
        <v>0</v>
      </c>
      <c r="AI417" s="410">
        <f t="shared" ref="AI417" si="1195">AI416</f>
        <v>0</v>
      </c>
      <c r="AJ417" s="410">
        <f t="shared" ref="AJ417" si="1196">AJ416</f>
        <v>0</v>
      </c>
      <c r="AK417" s="410">
        <f t="shared" ref="AK417" si="1197">AK416</f>
        <v>0</v>
      </c>
      <c r="AL417" s="410">
        <f t="shared" ref="AL417" si="1198">AL416</f>
        <v>0</v>
      </c>
      <c r="AM417" s="296"/>
    </row>
    <row r="418" spans="1:39" ht="15" outlineLevel="1">
      <c r="A418" s="530"/>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6" outlineLevel="1">
      <c r="A419" s="530"/>
      <c r="B419" s="512" t="s">
        <v>499</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ht="15" outlineLevel="1">
      <c r="A420" s="530">
        <v>6</v>
      </c>
      <c r="B420" s="427" t="s">
        <v>100</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ht="15" outlineLevel="1">
      <c r="A421" s="530"/>
      <c r="B421" s="430" t="s">
        <v>309</v>
      </c>
      <c r="C421" s="290" t="s">
        <v>164</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1199">Z420</f>
        <v>0</v>
      </c>
      <c r="AA421" s="410">
        <f t="shared" ref="AA421" si="1200">AA420</f>
        <v>0</v>
      </c>
      <c r="AB421" s="410">
        <f t="shared" ref="AB421" si="1201">AB420</f>
        <v>0</v>
      </c>
      <c r="AC421" s="410">
        <f t="shared" ref="AC421" si="1202">AC420</f>
        <v>0</v>
      </c>
      <c r="AD421" s="410">
        <f t="shared" ref="AD421" si="1203">AD420</f>
        <v>0</v>
      </c>
      <c r="AE421" s="410">
        <f t="shared" ref="AE421" si="1204">AE420</f>
        <v>0</v>
      </c>
      <c r="AF421" s="410">
        <f t="shared" ref="AF421" si="1205">AF420</f>
        <v>0</v>
      </c>
      <c r="AG421" s="410">
        <f t="shared" ref="AG421" si="1206">AG420</f>
        <v>0</v>
      </c>
      <c r="AH421" s="410">
        <f t="shared" ref="AH421" si="1207">AH420</f>
        <v>0</v>
      </c>
      <c r="AI421" s="410">
        <f t="shared" ref="AI421" si="1208">AI420</f>
        <v>0</v>
      </c>
      <c r="AJ421" s="410">
        <f t="shared" ref="AJ421" si="1209">AJ420</f>
        <v>0</v>
      </c>
      <c r="AK421" s="410">
        <f t="shared" ref="AK421" si="1210">AK420</f>
        <v>0</v>
      </c>
      <c r="AL421" s="410">
        <f t="shared" ref="AL421" si="1211">AL420</f>
        <v>0</v>
      </c>
      <c r="AM421" s="310"/>
    </row>
    <row r="422" spans="1:39" ht="15" outlineLevel="1">
      <c r="A422" s="530"/>
      <c r="B422" s="524"/>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0">
        <v>7</v>
      </c>
      <c r="B423" s="427" t="s">
        <v>101</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ht="15" outlineLevel="1">
      <c r="A424" s="530"/>
      <c r="B424" s="430" t="s">
        <v>309</v>
      </c>
      <c r="C424" s="290" t="s">
        <v>164</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1212">Z423</f>
        <v>0</v>
      </c>
      <c r="AA424" s="410">
        <f t="shared" ref="AA424" si="1213">AA423</f>
        <v>0</v>
      </c>
      <c r="AB424" s="410">
        <f t="shared" ref="AB424" si="1214">AB423</f>
        <v>0</v>
      </c>
      <c r="AC424" s="410">
        <f t="shared" ref="AC424" si="1215">AC423</f>
        <v>0</v>
      </c>
      <c r="AD424" s="410">
        <f t="shared" ref="AD424" si="1216">AD423</f>
        <v>0</v>
      </c>
      <c r="AE424" s="410">
        <f t="shared" ref="AE424" si="1217">AE423</f>
        <v>0</v>
      </c>
      <c r="AF424" s="410">
        <f t="shared" ref="AF424" si="1218">AF423</f>
        <v>0</v>
      </c>
      <c r="AG424" s="410">
        <f t="shared" ref="AG424" si="1219">AG423</f>
        <v>0</v>
      </c>
      <c r="AH424" s="410">
        <f t="shared" ref="AH424" si="1220">AH423</f>
        <v>0</v>
      </c>
      <c r="AI424" s="410">
        <f t="shared" ref="AI424" si="1221">AI423</f>
        <v>0</v>
      </c>
      <c r="AJ424" s="410">
        <f t="shared" ref="AJ424" si="1222">AJ423</f>
        <v>0</v>
      </c>
      <c r="AK424" s="410">
        <f t="shared" ref="AK424" si="1223">AK423</f>
        <v>0</v>
      </c>
      <c r="AL424" s="410">
        <f t="shared" ref="AL424" si="1224">AL423</f>
        <v>0</v>
      </c>
      <c r="AM424" s="310"/>
    </row>
    <row r="425" spans="1:39" ht="15" outlineLevel="1">
      <c r="A425" s="530"/>
      <c r="B425" s="525"/>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0">
        <v>8</v>
      </c>
      <c r="B426" s="427" t="s">
        <v>102</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ht="15" outlineLevel="1">
      <c r="A427" s="530"/>
      <c r="B427" s="430" t="s">
        <v>309</v>
      </c>
      <c r="C427" s="290" t="s">
        <v>164</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1225">Z426</f>
        <v>0</v>
      </c>
      <c r="AA427" s="410">
        <f t="shared" ref="AA427" si="1226">AA426</f>
        <v>0</v>
      </c>
      <c r="AB427" s="410">
        <f t="shared" ref="AB427" si="1227">AB426</f>
        <v>0</v>
      </c>
      <c r="AC427" s="410">
        <f t="shared" ref="AC427" si="1228">AC426</f>
        <v>0</v>
      </c>
      <c r="AD427" s="410">
        <f t="shared" ref="AD427" si="1229">AD426</f>
        <v>0</v>
      </c>
      <c r="AE427" s="410">
        <f t="shared" ref="AE427" si="1230">AE426</f>
        <v>0</v>
      </c>
      <c r="AF427" s="410">
        <f t="shared" ref="AF427" si="1231">AF426</f>
        <v>0</v>
      </c>
      <c r="AG427" s="410">
        <f t="shared" ref="AG427" si="1232">AG426</f>
        <v>0</v>
      </c>
      <c r="AH427" s="410">
        <f t="shared" ref="AH427" si="1233">AH426</f>
        <v>0</v>
      </c>
      <c r="AI427" s="410">
        <f t="shared" ref="AI427" si="1234">AI426</f>
        <v>0</v>
      </c>
      <c r="AJ427" s="410">
        <f t="shared" ref="AJ427" si="1235">AJ426</f>
        <v>0</v>
      </c>
      <c r="AK427" s="410">
        <f t="shared" ref="AK427" si="1236">AK426</f>
        <v>0</v>
      </c>
      <c r="AL427" s="410">
        <f t="shared" ref="AL427" si="1237">AL426</f>
        <v>0</v>
      </c>
      <c r="AM427" s="310"/>
    </row>
    <row r="428" spans="1:39" ht="15" outlineLevel="1">
      <c r="A428" s="530"/>
      <c r="B428" s="525"/>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0">
        <v>9</v>
      </c>
      <c r="B429" s="427" t="s">
        <v>103</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ht="15" outlineLevel="1">
      <c r="A430" s="530"/>
      <c r="B430" s="430" t="s">
        <v>309</v>
      </c>
      <c r="C430" s="290" t="s">
        <v>164</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1238">Z429</f>
        <v>0</v>
      </c>
      <c r="AA430" s="410">
        <f t="shared" ref="AA430" si="1239">AA429</f>
        <v>0</v>
      </c>
      <c r="AB430" s="410">
        <f t="shared" ref="AB430" si="1240">AB429</f>
        <v>0</v>
      </c>
      <c r="AC430" s="410">
        <f t="shared" ref="AC430" si="1241">AC429</f>
        <v>0</v>
      </c>
      <c r="AD430" s="410">
        <f t="shared" ref="AD430" si="1242">AD429</f>
        <v>0</v>
      </c>
      <c r="AE430" s="410">
        <f t="shared" ref="AE430" si="1243">AE429</f>
        <v>0</v>
      </c>
      <c r="AF430" s="410">
        <f t="shared" ref="AF430" si="1244">AF429</f>
        <v>0</v>
      </c>
      <c r="AG430" s="410">
        <f t="shared" ref="AG430" si="1245">AG429</f>
        <v>0</v>
      </c>
      <c r="AH430" s="410">
        <f t="shared" ref="AH430" si="1246">AH429</f>
        <v>0</v>
      </c>
      <c r="AI430" s="410">
        <f t="shared" ref="AI430" si="1247">AI429</f>
        <v>0</v>
      </c>
      <c r="AJ430" s="410">
        <f t="shared" ref="AJ430" si="1248">AJ429</f>
        <v>0</v>
      </c>
      <c r="AK430" s="410">
        <f t="shared" ref="AK430" si="1249">AK429</f>
        <v>0</v>
      </c>
      <c r="AL430" s="410">
        <f t="shared" ref="AL430" si="1250">AL429</f>
        <v>0</v>
      </c>
      <c r="AM430" s="310"/>
    </row>
    <row r="431" spans="1:39" ht="15" outlineLevel="1">
      <c r="A431" s="530"/>
      <c r="B431" s="525"/>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0">
        <v>10</v>
      </c>
      <c r="B432" s="427" t="s">
        <v>104</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ht="15" outlineLevel="1">
      <c r="A433" s="530"/>
      <c r="B433" s="430" t="s">
        <v>309</v>
      </c>
      <c r="C433" s="290" t="s">
        <v>164</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251">Z432</f>
        <v>0</v>
      </c>
      <c r="AA433" s="410">
        <f t="shared" ref="AA433" si="1252">AA432</f>
        <v>0</v>
      </c>
      <c r="AB433" s="410">
        <f t="shared" ref="AB433" si="1253">AB432</f>
        <v>0</v>
      </c>
      <c r="AC433" s="410">
        <f t="shared" ref="AC433" si="1254">AC432</f>
        <v>0</v>
      </c>
      <c r="AD433" s="410">
        <f t="shared" ref="AD433" si="1255">AD432</f>
        <v>0</v>
      </c>
      <c r="AE433" s="410">
        <f t="shared" ref="AE433" si="1256">AE432</f>
        <v>0</v>
      </c>
      <c r="AF433" s="410">
        <f t="shared" ref="AF433" si="1257">AF432</f>
        <v>0</v>
      </c>
      <c r="AG433" s="410">
        <f t="shared" ref="AG433" si="1258">AG432</f>
        <v>0</v>
      </c>
      <c r="AH433" s="410">
        <f t="shared" ref="AH433" si="1259">AH432</f>
        <v>0</v>
      </c>
      <c r="AI433" s="410">
        <f t="shared" ref="AI433" si="1260">AI432</f>
        <v>0</v>
      </c>
      <c r="AJ433" s="410">
        <f t="shared" ref="AJ433" si="1261">AJ432</f>
        <v>0</v>
      </c>
      <c r="AK433" s="410">
        <f t="shared" ref="AK433" si="1262">AK432</f>
        <v>0</v>
      </c>
      <c r="AL433" s="410">
        <f t="shared" ref="AL433" si="1263">AL432</f>
        <v>0</v>
      </c>
      <c r="AM433" s="310"/>
    </row>
    <row r="434" spans="1:40" ht="15" outlineLevel="1">
      <c r="A434" s="530"/>
      <c r="B434" s="525"/>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6" outlineLevel="1">
      <c r="A435" s="530"/>
      <c r="B435" s="502"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0">
        <v>11</v>
      </c>
      <c r="B436" s="427" t="s">
        <v>105</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ht="15" outlineLevel="1">
      <c r="A437" s="530"/>
      <c r="B437" s="430" t="s">
        <v>309</v>
      </c>
      <c r="C437" s="290" t="s">
        <v>164</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264">Z436</f>
        <v>0</v>
      </c>
      <c r="AA437" s="410">
        <f t="shared" ref="AA437" si="1265">AA436</f>
        <v>0</v>
      </c>
      <c r="AB437" s="410">
        <f t="shared" ref="AB437" si="1266">AB436</f>
        <v>0</v>
      </c>
      <c r="AC437" s="410">
        <f t="shared" ref="AC437" si="1267">AC436</f>
        <v>0</v>
      </c>
      <c r="AD437" s="410">
        <f t="shared" ref="AD437" si="1268">AD436</f>
        <v>0</v>
      </c>
      <c r="AE437" s="410">
        <f t="shared" ref="AE437" si="1269">AE436</f>
        <v>0</v>
      </c>
      <c r="AF437" s="410">
        <f t="shared" ref="AF437" si="1270">AF436</f>
        <v>0</v>
      </c>
      <c r="AG437" s="410">
        <f t="shared" ref="AG437" si="1271">AG436</f>
        <v>0</v>
      </c>
      <c r="AH437" s="410">
        <f t="shared" ref="AH437" si="1272">AH436</f>
        <v>0</v>
      </c>
      <c r="AI437" s="410">
        <f t="shared" ref="AI437" si="1273">AI436</f>
        <v>0</v>
      </c>
      <c r="AJ437" s="410">
        <f t="shared" ref="AJ437" si="1274">AJ436</f>
        <v>0</v>
      </c>
      <c r="AK437" s="410">
        <f t="shared" ref="AK437" si="1275">AK436</f>
        <v>0</v>
      </c>
      <c r="AL437" s="410">
        <f t="shared" ref="AL437" si="1276">AL436</f>
        <v>0</v>
      </c>
      <c r="AM437" s="296"/>
    </row>
    <row r="438" spans="1:40" ht="15" outlineLevel="1">
      <c r="A438" s="530"/>
      <c r="B438" s="526"/>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30" outlineLevel="1">
      <c r="A439" s="530">
        <v>12</v>
      </c>
      <c r="B439" s="427" t="s">
        <v>106</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ht="15" outlineLevel="1">
      <c r="A440" s="530"/>
      <c r="B440" s="430" t="s">
        <v>309</v>
      </c>
      <c r="C440" s="290" t="s">
        <v>164</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277">Z439</f>
        <v>0</v>
      </c>
      <c r="AA440" s="410">
        <f t="shared" ref="AA440" si="1278">AA439</f>
        <v>0</v>
      </c>
      <c r="AB440" s="410">
        <f t="shared" ref="AB440" si="1279">AB439</f>
        <v>0</v>
      </c>
      <c r="AC440" s="410">
        <f t="shared" ref="AC440" si="1280">AC439</f>
        <v>0</v>
      </c>
      <c r="AD440" s="410">
        <f t="shared" ref="AD440" si="1281">AD439</f>
        <v>0</v>
      </c>
      <c r="AE440" s="410">
        <f t="shared" ref="AE440" si="1282">AE439</f>
        <v>0</v>
      </c>
      <c r="AF440" s="410">
        <f t="shared" ref="AF440" si="1283">AF439</f>
        <v>0</v>
      </c>
      <c r="AG440" s="410">
        <f t="shared" ref="AG440" si="1284">AG439</f>
        <v>0</v>
      </c>
      <c r="AH440" s="410">
        <f t="shared" ref="AH440" si="1285">AH439</f>
        <v>0</v>
      </c>
      <c r="AI440" s="410">
        <f t="shared" ref="AI440" si="1286">AI439</f>
        <v>0</v>
      </c>
      <c r="AJ440" s="410">
        <f t="shared" ref="AJ440" si="1287">AJ439</f>
        <v>0</v>
      </c>
      <c r="AK440" s="410">
        <f t="shared" ref="AK440" si="1288">AK439</f>
        <v>0</v>
      </c>
      <c r="AL440" s="410">
        <f t="shared" ref="AL440" si="1289">AL439</f>
        <v>0</v>
      </c>
      <c r="AM440" s="296"/>
    </row>
    <row r="441" spans="1:40" ht="15" outlineLevel="1">
      <c r="A441" s="530"/>
      <c r="B441" s="526"/>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0">
        <v>13</v>
      </c>
      <c r="B442" s="427" t="s">
        <v>107</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ht="15" outlineLevel="1">
      <c r="A443" s="530"/>
      <c r="B443" s="430" t="s">
        <v>309</v>
      </c>
      <c r="C443" s="290" t="s">
        <v>164</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290">Z442</f>
        <v>0</v>
      </c>
      <c r="AA443" s="410">
        <f t="shared" ref="AA443" si="1291">AA442</f>
        <v>0</v>
      </c>
      <c r="AB443" s="410">
        <f t="shared" ref="AB443" si="1292">AB442</f>
        <v>0</v>
      </c>
      <c r="AC443" s="410">
        <f t="shared" ref="AC443" si="1293">AC442</f>
        <v>0</v>
      </c>
      <c r="AD443" s="410">
        <f t="shared" ref="AD443" si="1294">AD442</f>
        <v>0</v>
      </c>
      <c r="AE443" s="410">
        <f t="shared" ref="AE443" si="1295">AE442</f>
        <v>0</v>
      </c>
      <c r="AF443" s="410">
        <f t="shared" ref="AF443" si="1296">AF442</f>
        <v>0</v>
      </c>
      <c r="AG443" s="410">
        <f t="shared" ref="AG443" si="1297">AG442</f>
        <v>0</v>
      </c>
      <c r="AH443" s="410">
        <f t="shared" ref="AH443" si="1298">AH442</f>
        <v>0</v>
      </c>
      <c r="AI443" s="410">
        <f t="shared" ref="AI443" si="1299">AI442</f>
        <v>0</v>
      </c>
      <c r="AJ443" s="410">
        <f t="shared" ref="AJ443" si="1300">AJ442</f>
        <v>0</v>
      </c>
      <c r="AK443" s="410">
        <f t="shared" ref="AK443" si="1301">AK442</f>
        <v>0</v>
      </c>
      <c r="AL443" s="410">
        <f t="shared" ref="AL443" si="1302">AL442</f>
        <v>0</v>
      </c>
      <c r="AM443" s="305"/>
    </row>
    <row r="444" spans="1:40" ht="15" outlineLevel="1">
      <c r="A444" s="530"/>
      <c r="B444" s="526"/>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6" outlineLevel="1">
      <c r="A445" s="530"/>
      <c r="B445" s="502" t="s">
        <v>108</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ht="15" outlineLevel="1">
      <c r="A446" s="530">
        <v>14</v>
      </c>
      <c r="B446" s="526" t="s">
        <v>109</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ht="15" outlineLevel="1">
      <c r="A447" s="530"/>
      <c r="B447" s="430" t="s">
        <v>309</v>
      </c>
      <c r="C447" s="290" t="s">
        <v>164</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303">Z446</f>
        <v>0</v>
      </c>
      <c r="AA447" s="410">
        <f t="shared" ref="AA447" si="1304">AA446</f>
        <v>0</v>
      </c>
      <c r="AB447" s="410">
        <f t="shared" ref="AB447" si="1305">AB446</f>
        <v>0</v>
      </c>
      <c r="AC447" s="410">
        <f t="shared" ref="AC447" si="1306">AC446</f>
        <v>0</v>
      </c>
      <c r="AD447" s="410">
        <f t="shared" ref="AD447" si="1307">AD446</f>
        <v>0</v>
      </c>
      <c r="AE447" s="410">
        <f t="shared" ref="AE447" si="1308">AE446</f>
        <v>0</v>
      </c>
      <c r="AF447" s="410">
        <f t="shared" ref="AF447" si="1309">AF446</f>
        <v>0</v>
      </c>
      <c r="AG447" s="410">
        <f t="shared" ref="AG447" si="1310">AG446</f>
        <v>0</v>
      </c>
      <c r="AH447" s="410">
        <f t="shared" ref="AH447" si="1311">AH446</f>
        <v>0</v>
      </c>
      <c r="AI447" s="410">
        <f t="shared" ref="AI447" si="1312">AI446</f>
        <v>0</v>
      </c>
      <c r="AJ447" s="410">
        <f t="shared" ref="AJ447" si="1313">AJ446</f>
        <v>0</v>
      </c>
      <c r="AK447" s="410">
        <f t="shared" ref="AK447" si="1314">AK446</f>
        <v>0</v>
      </c>
      <c r="AL447" s="410">
        <f t="shared" ref="AL447" si="1315">AL446</f>
        <v>0</v>
      </c>
      <c r="AM447" s="296"/>
    </row>
    <row r="448" spans="1:40" ht="15" outlineLevel="1">
      <c r="A448" s="530"/>
      <c r="B448" s="526"/>
      <c r="C448" s="304"/>
      <c r="D448" s="290"/>
      <c r="E448" s="290"/>
      <c r="F448" s="290"/>
      <c r="G448" s="290"/>
      <c r="H448" s="290"/>
      <c r="I448" s="290"/>
      <c r="J448" s="290"/>
      <c r="K448" s="290"/>
      <c r="L448" s="290"/>
      <c r="M448" s="290"/>
      <c r="N448" s="466"/>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8"/>
    </row>
    <row r="449" spans="1:40" s="308" customFormat="1" ht="15.6" outlineLevel="1">
      <c r="A449" s="530"/>
      <c r="B449" s="502" t="s">
        <v>491</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5"/>
      <c r="AN449" s="629"/>
    </row>
    <row r="450" spans="1:40" ht="15" outlineLevel="1">
      <c r="A450" s="530">
        <v>15</v>
      </c>
      <c r="B450" s="430" t="s">
        <v>496</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ht="15" outlineLevel="1">
      <c r="A451" s="530"/>
      <c r="B451" s="430" t="s">
        <v>309</v>
      </c>
      <c r="C451" s="290" t="s">
        <v>164</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316">Z450</f>
        <v>0</v>
      </c>
      <c r="AA451" s="410">
        <f t="shared" si="1316"/>
        <v>0</v>
      </c>
      <c r="AB451" s="410">
        <f t="shared" si="1316"/>
        <v>0</v>
      </c>
      <c r="AC451" s="410">
        <f t="shared" si="1316"/>
        <v>0</v>
      </c>
      <c r="AD451" s="410">
        <f t="shared" si="1316"/>
        <v>0</v>
      </c>
      <c r="AE451" s="410">
        <f t="shared" si="1316"/>
        <v>0</v>
      </c>
      <c r="AF451" s="410">
        <f t="shared" si="1316"/>
        <v>0</v>
      </c>
      <c r="AG451" s="410">
        <f t="shared" si="1316"/>
        <v>0</v>
      </c>
      <c r="AH451" s="410">
        <f t="shared" si="1316"/>
        <v>0</v>
      </c>
      <c r="AI451" s="410">
        <f t="shared" si="1316"/>
        <v>0</v>
      </c>
      <c r="AJ451" s="410">
        <f t="shared" si="1316"/>
        <v>0</v>
      </c>
      <c r="AK451" s="410">
        <f t="shared" si="1316"/>
        <v>0</v>
      </c>
      <c r="AL451" s="410">
        <f t="shared" si="1316"/>
        <v>0</v>
      </c>
      <c r="AM451" s="296"/>
    </row>
    <row r="452" spans="1:40" ht="15" outlineLevel="1">
      <c r="A452" s="530"/>
      <c r="B452" s="526"/>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ht="15" outlineLevel="1">
      <c r="A453" s="530">
        <v>16</v>
      </c>
      <c r="B453" s="527" t="s">
        <v>492</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ht="15" outlineLevel="1">
      <c r="A454" s="530"/>
      <c r="B454" s="527" t="s">
        <v>309</v>
      </c>
      <c r="C454" s="290" t="s">
        <v>164</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17">Z453</f>
        <v>0</v>
      </c>
      <c r="AA454" s="410">
        <f t="shared" si="1317"/>
        <v>0</v>
      </c>
      <c r="AB454" s="410">
        <f t="shared" si="1317"/>
        <v>0</v>
      </c>
      <c r="AC454" s="410">
        <f t="shared" si="1317"/>
        <v>0</v>
      </c>
      <c r="AD454" s="410">
        <f t="shared" si="1317"/>
        <v>0</v>
      </c>
      <c r="AE454" s="410">
        <f t="shared" si="1317"/>
        <v>0</v>
      </c>
      <c r="AF454" s="410">
        <f t="shared" si="1317"/>
        <v>0</v>
      </c>
      <c r="AG454" s="410">
        <f t="shared" si="1317"/>
        <v>0</v>
      </c>
      <c r="AH454" s="410">
        <f t="shared" si="1317"/>
        <v>0</v>
      </c>
      <c r="AI454" s="410">
        <f t="shared" si="1317"/>
        <v>0</v>
      </c>
      <c r="AJ454" s="410">
        <f t="shared" si="1317"/>
        <v>0</v>
      </c>
      <c r="AK454" s="410">
        <f t="shared" si="1317"/>
        <v>0</v>
      </c>
      <c r="AL454" s="410">
        <f t="shared" si="1317"/>
        <v>0</v>
      </c>
      <c r="AM454" s="296"/>
    </row>
    <row r="455" spans="1:40" s="282" customFormat="1" ht="15" outlineLevel="1">
      <c r="A455" s="530"/>
      <c r="B455" s="527"/>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6" outlineLevel="1">
      <c r="A456" s="530"/>
      <c r="B456" s="528" t="s">
        <v>497</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ht="15" outlineLevel="1">
      <c r="A457" s="530">
        <v>17</v>
      </c>
      <c r="B457" s="427" t="s">
        <v>113</v>
      </c>
      <c r="C457" s="290" t="s">
        <v>25</v>
      </c>
      <c r="D457" s="294"/>
      <c r="E457" s="294"/>
      <c r="F457" s="294"/>
      <c r="G457" s="294"/>
      <c r="H457" s="294"/>
      <c r="I457" s="294"/>
      <c r="J457" s="294"/>
      <c r="K457" s="294"/>
      <c r="L457" s="294"/>
      <c r="M457" s="294"/>
      <c r="N457" s="294">
        <v>0</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ht="15" outlineLevel="1">
      <c r="A458" s="530"/>
      <c r="B458" s="430" t="s">
        <v>309</v>
      </c>
      <c r="C458" s="290" t="s">
        <v>164</v>
      </c>
      <c r="D458" s="294"/>
      <c r="E458" s="294"/>
      <c r="F458" s="294"/>
      <c r="G458" s="294"/>
      <c r="H458" s="294"/>
      <c r="I458" s="294"/>
      <c r="J458" s="294"/>
      <c r="K458" s="294"/>
      <c r="L458" s="294"/>
      <c r="M458" s="294"/>
      <c r="N458" s="294">
        <f>N457</f>
        <v>0</v>
      </c>
      <c r="O458" s="294"/>
      <c r="P458" s="294"/>
      <c r="Q458" s="294"/>
      <c r="R458" s="294"/>
      <c r="S458" s="294"/>
      <c r="T458" s="294"/>
      <c r="U458" s="294"/>
      <c r="V458" s="294"/>
      <c r="W458" s="294"/>
      <c r="X458" s="294"/>
      <c r="Y458" s="410">
        <f>Y457</f>
        <v>0</v>
      </c>
      <c r="Z458" s="410">
        <f t="shared" ref="Z458:AL458" si="1318">Z457</f>
        <v>0</v>
      </c>
      <c r="AA458" s="410">
        <f t="shared" si="1318"/>
        <v>0</v>
      </c>
      <c r="AB458" s="410">
        <f t="shared" si="1318"/>
        <v>0</v>
      </c>
      <c r="AC458" s="410">
        <f t="shared" si="1318"/>
        <v>0</v>
      </c>
      <c r="AD458" s="410">
        <f t="shared" si="1318"/>
        <v>0</v>
      </c>
      <c r="AE458" s="410">
        <f t="shared" si="1318"/>
        <v>0</v>
      </c>
      <c r="AF458" s="410">
        <f t="shared" si="1318"/>
        <v>0</v>
      </c>
      <c r="AG458" s="410">
        <f t="shared" si="1318"/>
        <v>0</v>
      </c>
      <c r="AH458" s="410">
        <f t="shared" si="1318"/>
        <v>0</v>
      </c>
      <c r="AI458" s="410">
        <f t="shared" si="1318"/>
        <v>0</v>
      </c>
      <c r="AJ458" s="410">
        <f t="shared" si="1318"/>
        <v>0</v>
      </c>
      <c r="AK458" s="410">
        <f t="shared" si="1318"/>
        <v>0</v>
      </c>
      <c r="AL458" s="410">
        <f t="shared" si="1318"/>
        <v>0</v>
      </c>
      <c r="AM458" s="305"/>
    </row>
    <row r="459" spans="1:40" ht="15" outlineLevel="1">
      <c r="A459" s="530"/>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ht="15" outlineLevel="1">
      <c r="A460" s="530">
        <v>18</v>
      </c>
      <c r="B460" s="427" t="s">
        <v>110</v>
      </c>
      <c r="C460" s="290" t="s">
        <v>25</v>
      </c>
      <c r="D460" s="294"/>
      <c r="E460" s="294"/>
      <c r="F460" s="294"/>
      <c r="G460" s="294"/>
      <c r="H460" s="294"/>
      <c r="I460" s="294"/>
      <c r="J460" s="294"/>
      <c r="K460" s="294"/>
      <c r="L460" s="294"/>
      <c r="M460" s="294"/>
      <c r="N460" s="294">
        <v>0</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ht="15" outlineLevel="1">
      <c r="A461" s="530"/>
      <c r="B461" s="430" t="s">
        <v>309</v>
      </c>
      <c r="C461" s="290" t="s">
        <v>164</v>
      </c>
      <c r="D461" s="294"/>
      <c r="E461" s="294"/>
      <c r="F461" s="294"/>
      <c r="G461" s="294"/>
      <c r="H461" s="294"/>
      <c r="I461" s="294"/>
      <c r="J461" s="294"/>
      <c r="K461" s="294"/>
      <c r="L461" s="294"/>
      <c r="M461" s="294"/>
      <c r="N461" s="294">
        <f>N460</f>
        <v>0</v>
      </c>
      <c r="O461" s="294"/>
      <c r="P461" s="294"/>
      <c r="Q461" s="294"/>
      <c r="R461" s="294"/>
      <c r="S461" s="294"/>
      <c r="T461" s="294"/>
      <c r="U461" s="294"/>
      <c r="V461" s="294"/>
      <c r="W461" s="294"/>
      <c r="X461" s="294"/>
      <c r="Y461" s="410">
        <f>Y460</f>
        <v>0</v>
      </c>
      <c r="Z461" s="410">
        <f t="shared" ref="Z461:AL461" si="1319">Z460</f>
        <v>0</v>
      </c>
      <c r="AA461" s="410">
        <f t="shared" si="1319"/>
        <v>0</v>
      </c>
      <c r="AB461" s="410">
        <f t="shared" si="1319"/>
        <v>0</v>
      </c>
      <c r="AC461" s="410">
        <f t="shared" si="1319"/>
        <v>0</v>
      </c>
      <c r="AD461" s="410">
        <f t="shared" si="1319"/>
        <v>0</v>
      </c>
      <c r="AE461" s="410">
        <f t="shared" si="1319"/>
        <v>0</v>
      </c>
      <c r="AF461" s="410">
        <f t="shared" si="1319"/>
        <v>0</v>
      </c>
      <c r="AG461" s="410">
        <f t="shared" si="1319"/>
        <v>0</v>
      </c>
      <c r="AH461" s="410">
        <f t="shared" si="1319"/>
        <v>0</v>
      </c>
      <c r="AI461" s="410">
        <f t="shared" si="1319"/>
        <v>0</v>
      </c>
      <c r="AJ461" s="410">
        <f t="shared" si="1319"/>
        <v>0</v>
      </c>
      <c r="AK461" s="410">
        <f t="shared" si="1319"/>
        <v>0</v>
      </c>
      <c r="AL461" s="410">
        <f t="shared" si="1319"/>
        <v>0</v>
      </c>
      <c r="AM461" s="305"/>
    </row>
    <row r="462" spans="1:40" ht="15" outlineLevel="1">
      <c r="A462" s="530"/>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ht="15" outlineLevel="1">
      <c r="A463" s="530">
        <v>19</v>
      </c>
      <c r="B463" s="427" t="s">
        <v>112</v>
      </c>
      <c r="C463" s="290" t="s">
        <v>25</v>
      </c>
      <c r="D463" s="294"/>
      <c r="E463" s="294"/>
      <c r="F463" s="294"/>
      <c r="G463" s="294"/>
      <c r="H463" s="294"/>
      <c r="I463" s="294"/>
      <c r="J463" s="294"/>
      <c r="K463" s="294"/>
      <c r="L463" s="294"/>
      <c r="M463" s="294"/>
      <c r="N463" s="294">
        <v>0</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ht="15" outlineLevel="1">
      <c r="A464" s="530"/>
      <c r="B464" s="430" t="s">
        <v>309</v>
      </c>
      <c r="C464" s="290" t="s">
        <v>164</v>
      </c>
      <c r="D464" s="294"/>
      <c r="E464" s="294"/>
      <c r="F464" s="294"/>
      <c r="G464" s="294"/>
      <c r="H464" s="294"/>
      <c r="I464" s="294"/>
      <c r="J464" s="294"/>
      <c r="K464" s="294"/>
      <c r="L464" s="294"/>
      <c r="M464" s="294"/>
      <c r="N464" s="294">
        <f>N463</f>
        <v>0</v>
      </c>
      <c r="O464" s="294"/>
      <c r="P464" s="294"/>
      <c r="Q464" s="294"/>
      <c r="R464" s="294"/>
      <c r="S464" s="294"/>
      <c r="T464" s="294"/>
      <c r="U464" s="294"/>
      <c r="V464" s="294"/>
      <c r="W464" s="294"/>
      <c r="X464" s="294"/>
      <c r="Y464" s="410">
        <f>Y463</f>
        <v>0</v>
      </c>
      <c r="Z464" s="410">
        <f t="shared" ref="Z464:AL464" si="1320">Z463</f>
        <v>0</v>
      </c>
      <c r="AA464" s="410">
        <f t="shared" si="1320"/>
        <v>0</v>
      </c>
      <c r="AB464" s="410">
        <f t="shared" si="1320"/>
        <v>0</v>
      </c>
      <c r="AC464" s="410">
        <f t="shared" si="1320"/>
        <v>0</v>
      </c>
      <c r="AD464" s="410">
        <f t="shared" si="1320"/>
        <v>0</v>
      </c>
      <c r="AE464" s="410">
        <f t="shared" si="1320"/>
        <v>0</v>
      </c>
      <c r="AF464" s="410">
        <f t="shared" si="1320"/>
        <v>0</v>
      </c>
      <c r="AG464" s="410">
        <f t="shared" si="1320"/>
        <v>0</v>
      </c>
      <c r="AH464" s="410">
        <f t="shared" si="1320"/>
        <v>0</v>
      </c>
      <c r="AI464" s="410">
        <f t="shared" si="1320"/>
        <v>0</v>
      </c>
      <c r="AJ464" s="410">
        <f t="shared" si="1320"/>
        <v>0</v>
      </c>
      <c r="AK464" s="410">
        <f t="shared" si="1320"/>
        <v>0</v>
      </c>
      <c r="AL464" s="410">
        <f t="shared" si="1320"/>
        <v>0</v>
      </c>
      <c r="AM464" s="296"/>
    </row>
    <row r="465" spans="1:39" ht="15" outlineLevel="1">
      <c r="A465" s="530"/>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ht="15" outlineLevel="1">
      <c r="A466" s="530">
        <v>20</v>
      </c>
      <c r="B466" s="427" t="s">
        <v>111</v>
      </c>
      <c r="C466" s="290" t="s">
        <v>25</v>
      </c>
      <c r="D466" s="294"/>
      <c r="E466" s="294"/>
      <c r="F466" s="294"/>
      <c r="G466" s="294"/>
      <c r="H466" s="294"/>
      <c r="I466" s="294"/>
      <c r="J466" s="294"/>
      <c r="K466" s="294"/>
      <c r="L466" s="294"/>
      <c r="M466" s="294"/>
      <c r="N466" s="294">
        <v>0</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ht="15" outlineLevel="1">
      <c r="A467" s="530"/>
      <c r="B467" s="430" t="s">
        <v>309</v>
      </c>
      <c r="C467" s="290" t="s">
        <v>164</v>
      </c>
      <c r="D467" s="294"/>
      <c r="E467" s="294"/>
      <c r="F467" s="294"/>
      <c r="G467" s="294"/>
      <c r="H467" s="294"/>
      <c r="I467" s="294"/>
      <c r="J467" s="294"/>
      <c r="K467" s="294"/>
      <c r="L467" s="294"/>
      <c r="M467" s="294"/>
      <c r="N467" s="294">
        <f>N466</f>
        <v>0</v>
      </c>
      <c r="O467" s="294"/>
      <c r="P467" s="294"/>
      <c r="Q467" s="294"/>
      <c r="R467" s="294"/>
      <c r="S467" s="294"/>
      <c r="T467" s="294"/>
      <c r="U467" s="294"/>
      <c r="V467" s="294"/>
      <c r="W467" s="294"/>
      <c r="X467" s="294"/>
      <c r="Y467" s="410">
        <f t="shared" ref="Y467:AL467" si="1321">Y466</f>
        <v>0</v>
      </c>
      <c r="Z467" s="410">
        <f t="shared" si="1321"/>
        <v>0</v>
      </c>
      <c r="AA467" s="410">
        <f t="shared" si="1321"/>
        <v>0</v>
      </c>
      <c r="AB467" s="410">
        <f t="shared" si="1321"/>
        <v>0</v>
      </c>
      <c r="AC467" s="410">
        <f t="shared" si="1321"/>
        <v>0</v>
      </c>
      <c r="AD467" s="410">
        <f t="shared" si="1321"/>
        <v>0</v>
      </c>
      <c r="AE467" s="410">
        <f t="shared" si="1321"/>
        <v>0</v>
      </c>
      <c r="AF467" s="410">
        <f t="shared" si="1321"/>
        <v>0</v>
      </c>
      <c r="AG467" s="410">
        <f t="shared" si="1321"/>
        <v>0</v>
      </c>
      <c r="AH467" s="410">
        <f t="shared" si="1321"/>
        <v>0</v>
      </c>
      <c r="AI467" s="410">
        <f t="shared" si="1321"/>
        <v>0</v>
      </c>
      <c r="AJ467" s="410">
        <f t="shared" si="1321"/>
        <v>0</v>
      </c>
      <c r="AK467" s="410">
        <f t="shared" si="1321"/>
        <v>0</v>
      </c>
      <c r="AL467" s="410">
        <f t="shared" si="1321"/>
        <v>0</v>
      </c>
      <c r="AM467" s="305"/>
    </row>
    <row r="468" spans="1:39" ht="15.6" outlineLevel="1">
      <c r="A468" s="530"/>
      <c r="B468" s="529"/>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6" outlineLevel="1">
      <c r="A469" s="530"/>
      <c r="B469" s="522" t="s">
        <v>504</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6" outlineLevel="1">
      <c r="A470" s="530"/>
      <c r="B470" s="502" t="s">
        <v>500</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ht="15" outlineLevel="1">
      <c r="A471" s="530">
        <v>21</v>
      </c>
      <c r="B471" s="427" t="s">
        <v>114</v>
      </c>
      <c r="C471" s="290" t="s">
        <v>25</v>
      </c>
      <c r="D471" s="294"/>
      <c r="E471" s="294"/>
      <c r="F471" s="294"/>
      <c r="G471" s="294"/>
      <c r="H471" s="294"/>
      <c r="I471" s="294"/>
      <c r="J471" s="294"/>
      <c r="K471" s="294"/>
      <c r="L471" s="294"/>
      <c r="M471" s="294"/>
      <c r="N471" s="290"/>
      <c r="O471" s="294"/>
      <c r="P471" s="294"/>
      <c r="Q471" s="294"/>
      <c r="R471" s="294"/>
      <c r="S471" s="294"/>
      <c r="T471" s="294"/>
      <c r="U471" s="294"/>
      <c r="V471" s="294"/>
      <c r="W471" s="294"/>
      <c r="X471" s="294"/>
      <c r="Y471" s="409"/>
      <c r="Z471" s="409"/>
      <c r="AA471" s="409"/>
      <c r="AB471" s="409"/>
      <c r="AC471" s="409"/>
      <c r="AD471" s="409"/>
      <c r="AE471" s="409"/>
      <c r="AF471" s="409"/>
      <c r="AG471" s="409"/>
      <c r="AH471" s="409"/>
      <c r="AI471" s="409"/>
      <c r="AJ471" s="409"/>
      <c r="AK471" s="409"/>
      <c r="AL471" s="409"/>
      <c r="AM471" s="295">
        <f>SUM(Y471:AL471)</f>
        <v>0</v>
      </c>
    </row>
    <row r="472" spans="1:39" ht="15" outlineLevel="1">
      <c r="A472" s="530"/>
      <c r="B472" s="430" t="s">
        <v>309</v>
      </c>
      <c r="C472" s="290" t="s">
        <v>164</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410">
        <f>Y471</f>
        <v>0</v>
      </c>
      <c r="Z472" s="410">
        <f t="shared" ref="Z472" si="1322">Z471</f>
        <v>0</v>
      </c>
      <c r="AA472" s="410">
        <f t="shared" ref="AA472" si="1323">AA471</f>
        <v>0</v>
      </c>
      <c r="AB472" s="410">
        <f t="shared" ref="AB472" si="1324">AB471</f>
        <v>0</v>
      </c>
      <c r="AC472" s="410">
        <f t="shared" ref="AC472" si="1325">AC471</f>
        <v>0</v>
      </c>
      <c r="AD472" s="410">
        <f t="shared" ref="AD472" si="1326">AD471</f>
        <v>0</v>
      </c>
      <c r="AE472" s="410">
        <f t="shared" ref="AE472" si="1327">AE471</f>
        <v>0</v>
      </c>
      <c r="AF472" s="410">
        <f t="shared" ref="AF472" si="1328">AF471</f>
        <v>0</v>
      </c>
      <c r="AG472" s="410">
        <f t="shared" ref="AG472" si="1329">AG471</f>
        <v>0</v>
      </c>
      <c r="AH472" s="410">
        <f t="shared" ref="AH472" si="1330">AH471</f>
        <v>0</v>
      </c>
      <c r="AI472" s="410">
        <f t="shared" ref="AI472" si="1331">AI471</f>
        <v>0</v>
      </c>
      <c r="AJ472" s="410">
        <f t="shared" ref="AJ472" si="1332">AJ471</f>
        <v>0</v>
      </c>
      <c r="AK472" s="410">
        <f t="shared" ref="AK472" si="1333">AK471</f>
        <v>0</v>
      </c>
      <c r="AL472" s="410">
        <f t="shared" ref="AL472" si="1334">AL471</f>
        <v>0</v>
      </c>
      <c r="AM472" s="305"/>
    </row>
    <row r="473" spans="1:39" ht="15" outlineLevel="1">
      <c r="A473" s="530"/>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0">
        <v>22</v>
      </c>
      <c r="B474" s="427" t="s">
        <v>115</v>
      </c>
      <c r="C474" s="290" t="s">
        <v>25</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09"/>
      <c r="Z474" s="409"/>
      <c r="AA474" s="409"/>
      <c r="AB474" s="409"/>
      <c r="AC474" s="409"/>
      <c r="AD474" s="409"/>
      <c r="AE474" s="409"/>
      <c r="AF474" s="409"/>
      <c r="AG474" s="409"/>
      <c r="AH474" s="409"/>
      <c r="AI474" s="409"/>
      <c r="AJ474" s="409"/>
      <c r="AK474" s="409"/>
      <c r="AL474" s="409"/>
      <c r="AM474" s="295">
        <f>SUM(Y474:AL474)</f>
        <v>0</v>
      </c>
    </row>
    <row r="475" spans="1:39" ht="15" outlineLevel="1">
      <c r="A475" s="530"/>
      <c r="B475" s="430" t="s">
        <v>309</v>
      </c>
      <c r="C475" s="290" t="s">
        <v>164</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410">
        <f>Y474</f>
        <v>0</v>
      </c>
      <c r="Z475" s="410">
        <f t="shared" ref="Z475" si="1335">Z474</f>
        <v>0</v>
      </c>
      <c r="AA475" s="410">
        <f t="shared" ref="AA475" si="1336">AA474</f>
        <v>0</v>
      </c>
      <c r="AB475" s="410">
        <f t="shared" ref="AB475" si="1337">AB474</f>
        <v>0</v>
      </c>
      <c r="AC475" s="410">
        <f t="shared" ref="AC475" si="1338">AC474</f>
        <v>0</v>
      </c>
      <c r="AD475" s="410">
        <f t="shared" ref="AD475" si="1339">AD474</f>
        <v>0</v>
      </c>
      <c r="AE475" s="410">
        <f t="shared" ref="AE475" si="1340">AE474</f>
        <v>0</v>
      </c>
      <c r="AF475" s="410">
        <f t="shared" ref="AF475" si="1341">AF474</f>
        <v>0</v>
      </c>
      <c r="AG475" s="410">
        <f t="shared" ref="AG475" si="1342">AG474</f>
        <v>0</v>
      </c>
      <c r="AH475" s="410">
        <f t="shared" ref="AH475" si="1343">AH474</f>
        <v>0</v>
      </c>
      <c r="AI475" s="410">
        <f t="shared" ref="AI475" si="1344">AI474</f>
        <v>0</v>
      </c>
      <c r="AJ475" s="410">
        <f t="shared" ref="AJ475" si="1345">AJ474</f>
        <v>0</v>
      </c>
      <c r="AK475" s="410">
        <f t="shared" ref="AK475" si="1346">AK474</f>
        <v>0</v>
      </c>
      <c r="AL475" s="410">
        <f t="shared" ref="AL475" si="1347">AL474</f>
        <v>0</v>
      </c>
      <c r="AM475" s="305"/>
    </row>
    <row r="476" spans="1:39" ht="15" outlineLevel="1">
      <c r="A476" s="530"/>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ht="30" outlineLevel="1">
      <c r="A477" s="530">
        <v>23</v>
      </c>
      <c r="B477" s="427" t="s">
        <v>116</v>
      </c>
      <c r="C477" s="290" t="s">
        <v>25</v>
      </c>
      <c r="D477" s="294"/>
      <c r="E477" s="294"/>
      <c r="F477" s="294"/>
      <c r="G477" s="294"/>
      <c r="H477" s="294"/>
      <c r="I477" s="294"/>
      <c r="J477" s="294"/>
      <c r="K477" s="294"/>
      <c r="L477" s="294"/>
      <c r="M477" s="294"/>
      <c r="N477" s="290"/>
      <c r="O477" s="294"/>
      <c r="P477" s="294"/>
      <c r="Q477" s="294"/>
      <c r="R477" s="294"/>
      <c r="S477" s="294"/>
      <c r="T477" s="294"/>
      <c r="U477" s="294"/>
      <c r="V477" s="294"/>
      <c r="W477" s="294"/>
      <c r="X477" s="294"/>
      <c r="Y477" s="409"/>
      <c r="Z477" s="409"/>
      <c r="AA477" s="409"/>
      <c r="AB477" s="409"/>
      <c r="AC477" s="409"/>
      <c r="AD477" s="409"/>
      <c r="AE477" s="409"/>
      <c r="AF477" s="409"/>
      <c r="AG477" s="409"/>
      <c r="AH477" s="409"/>
      <c r="AI477" s="409"/>
      <c r="AJ477" s="409"/>
      <c r="AK477" s="409"/>
      <c r="AL477" s="409"/>
      <c r="AM477" s="295">
        <f>SUM(Y477:AL477)</f>
        <v>0</v>
      </c>
    </row>
    <row r="478" spans="1:39" ht="15" outlineLevel="1">
      <c r="A478" s="530"/>
      <c r="B478" s="430" t="s">
        <v>309</v>
      </c>
      <c r="C478" s="290" t="s">
        <v>164</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0</v>
      </c>
      <c r="Z478" s="410">
        <f t="shared" ref="Z478" si="1348">Z477</f>
        <v>0</v>
      </c>
      <c r="AA478" s="410">
        <f t="shared" ref="AA478" si="1349">AA477</f>
        <v>0</v>
      </c>
      <c r="AB478" s="410">
        <f t="shared" ref="AB478" si="1350">AB477</f>
        <v>0</v>
      </c>
      <c r="AC478" s="410">
        <f t="shared" ref="AC478" si="1351">AC477</f>
        <v>0</v>
      </c>
      <c r="AD478" s="410">
        <f t="shared" ref="AD478" si="1352">AD477</f>
        <v>0</v>
      </c>
      <c r="AE478" s="410">
        <f t="shared" ref="AE478" si="1353">AE477</f>
        <v>0</v>
      </c>
      <c r="AF478" s="410">
        <f t="shared" ref="AF478" si="1354">AF477</f>
        <v>0</v>
      </c>
      <c r="AG478" s="410">
        <f t="shared" ref="AG478" si="1355">AG477</f>
        <v>0</v>
      </c>
      <c r="AH478" s="410">
        <f t="shared" ref="AH478" si="1356">AH477</f>
        <v>0</v>
      </c>
      <c r="AI478" s="410">
        <f t="shared" ref="AI478" si="1357">AI477</f>
        <v>0</v>
      </c>
      <c r="AJ478" s="410">
        <f t="shared" ref="AJ478" si="1358">AJ477</f>
        <v>0</v>
      </c>
      <c r="AK478" s="410">
        <f t="shared" ref="AK478" si="1359">AK477</f>
        <v>0</v>
      </c>
      <c r="AL478" s="410">
        <f t="shared" ref="AL478" si="1360">AL477</f>
        <v>0</v>
      </c>
      <c r="AM478" s="305"/>
    </row>
    <row r="479" spans="1:39" ht="15" outlineLevel="1">
      <c r="A479" s="530"/>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15" outlineLevel="1">
      <c r="A480" s="530">
        <v>24</v>
      </c>
      <c r="B480" s="427" t="s">
        <v>117</v>
      </c>
      <c r="C480" s="290" t="s">
        <v>25</v>
      </c>
      <c r="D480" s="294"/>
      <c r="E480" s="294"/>
      <c r="F480" s="294"/>
      <c r="G480" s="294"/>
      <c r="H480" s="294"/>
      <c r="I480" s="294"/>
      <c r="J480" s="294"/>
      <c r="K480" s="294"/>
      <c r="L480" s="294"/>
      <c r="M480" s="294"/>
      <c r="N480" s="290"/>
      <c r="O480" s="294"/>
      <c r="P480" s="294"/>
      <c r="Q480" s="294"/>
      <c r="R480" s="294"/>
      <c r="S480" s="294"/>
      <c r="T480" s="294"/>
      <c r="U480" s="294"/>
      <c r="V480" s="294"/>
      <c r="W480" s="294"/>
      <c r="X480" s="294"/>
      <c r="Y480" s="409"/>
      <c r="Z480" s="409"/>
      <c r="AA480" s="409"/>
      <c r="AB480" s="409"/>
      <c r="AC480" s="409"/>
      <c r="AD480" s="409"/>
      <c r="AE480" s="409"/>
      <c r="AF480" s="409"/>
      <c r="AG480" s="409"/>
      <c r="AH480" s="409"/>
      <c r="AI480" s="409"/>
      <c r="AJ480" s="409"/>
      <c r="AK480" s="409"/>
      <c r="AL480" s="409"/>
      <c r="AM480" s="295">
        <f>SUM(Y480:AL480)</f>
        <v>0</v>
      </c>
    </row>
    <row r="481" spans="1:39" ht="15" outlineLevel="1">
      <c r="A481" s="530"/>
      <c r="B481" s="430" t="s">
        <v>309</v>
      </c>
      <c r="C481" s="290" t="s">
        <v>164</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0</v>
      </c>
      <c r="Z481" s="410">
        <f t="shared" ref="Z481" si="1361">Z480</f>
        <v>0</v>
      </c>
      <c r="AA481" s="410">
        <f t="shared" ref="AA481" si="1362">AA480</f>
        <v>0</v>
      </c>
      <c r="AB481" s="410">
        <f t="shared" ref="AB481" si="1363">AB480</f>
        <v>0</v>
      </c>
      <c r="AC481" s="410">
        <f t="shared" ref="AC481" si="1364">AC480</f>
        <v>0</v>
      </c>
      <c r="AD481" s="410">
        <f t="shared" ref="AD481" si="1365">AD480</f>
        <v>0</v>
      </c>
      <c r="AE481" s="410">
        <f t="shared" ref="AE481" si="1366">AE480</f>
        <v>0</v>
      </c>
      <c r="AF481" s="410">
        <f t="shared" ref="AF481" si="1367">AF480</f>
        <v>0</v>
      </c>
      <c r="AG481" s="410">
        <f t="shared" ref="AG481" si="1368">AG480</f>
        <v>0</v>
      </c>
      <c r="AH481" s="410">
        <f t="shared" ref="AH481" si="1369">AH480</f>
        <v>0</v>
      </c>
      <c r="AI481" s="410">
        <f t="shared" ref="AI481" si="1370">AI480</f>
        <v>0</v>
      </c>
      <c r="AJ481" s="410">
        <f t="shared" ref="AJ481" si="1371">AJ480</f>
        <v>0</v>
      </c>
      <c r="AK481" s="410">
        <f t="shared" ref="AK481" si="1372">AK480</f>
        <v>0</v>
      </c>
      <c r="AL481" s="410">
        <f t="shared" ref="AL481" si="1373">AL480</f>
        <v>0</v>
      </c>
      <c r="AM481" s="305"/>
    </row>
    <row r="482" spans="1:39" ht="15" outlineLevel="1">
      <c r="A482" s="530"/>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6" outlineLevel="1">
      <c r="A483" s="530"/>
      <c r="B483" s="502" t="s">
        <v>501</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ht="15" outlineLevel="1">
      <c r="A484" s="530">
        <v>25</v>
      </c>
      <c r="B484" s="427" t="s">
        <v>118</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ht="15" outlineLevel="1">
      <c r="A485" s="530"/>
      <c r="B485" s="430" t="s">
        <v>309</v>
      </c>
      <c r="C485" s="290" t="s">
        <v>164</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374">Z484</f>
        <v>0</v>
      </c>
      <c r="AA485" s="410">
        <f t="shared" ref="AA485" si="1375">AA484</f>
        <v>0</v>
      </c>
      <c r="AB485" s="410">
        <f t="shared" ref="AB485" si="1376">AB484</f>
        <v>0</v>
      </c>
      <c r="AC485" s="410">
        <f t="shared" ref="AC485" si="1377">AC484</f>
        <v>0</v>
      </c>
      <c r="AD485" s="410">
        <f t="shared" ref="AD485" si="1378">AD484</f>
        <v>0</v>
      </c>
      <c r="AE485" s="410">
        <f t="shared" ref="AE485" si="1379">AE484</f>
        <v>0</v>
      </c>
      <c r="AF485" s="410">
        <f t="shared" ref="AF485" si="1380">AF484</f>
        <v>0</v>
      </c>
      <c r="AG485" s="410">
        <f t="shared" ref="AG485" si="1381">AG484</f>
        <v>0</v>
      </c>
      <c r="AH485" s="410">
        <f t="shared" ref="AH485" si="1382">AH484</f>
        <v>0</v>
      </c>
      <c r="AI485" s="410">
        <f t="shared" ref="AI485" si="1383">AI484</f>
        <v>0</v>
      </c>
      <c r="AJ485" s="410">
        <f t="shared" ref="AJ485" si="1384">AJ484</f>
        <v>0</v>
      </c>
      <c r="AK485" s="410">
        <f t="shared" ref="AK485" si="1385">AK484</f>
        <v>0</v>
      </c>
      <c r="AL485" s="410">
        <f t="shared" ref="AL485" si="1386">AL484</f>
        <v>0</v>
      </c>
      <c r="AM485" s="305"/>
    </row>
    <row r="486" spans="1:39" ht="15" outlineLevel="1">
      <c r="A486" s="530"/>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ht="15" outlineLevel="1">
      <c r="A487" s="530">
        <v>26</v>
      </c>
      <c r="B487" s="427" t="s">
        <v>119</v>
      </c>
      <c r="C487" s="290" t="s">
        <v>25</v>
      </c>
      <c r="D487" s="294"/>
      <c r="E487" s="294"/>
      <c r="F487" s="294"/>
      <c r="G487" s="294"/>
      <c r="H487" s="294"/>
      <c r="I487" s="294"/>
      <c r="J487" s="294"/>
      <c r="K487" s="294"/>
      <c r="L487" s="294"/>
      <c r="M487" s="294"/>
      <c r="N487" s="294">
        <v>12</v>
      </c>
      <c r="O487" s="294"/>
      <c r="P487" s="294"/>
      <c r="Q487" s="294"/>
      <c r="R487" s="294"/>
      <c r="S487" s="294"/>
      <c r="T487" s="294"/>
      <c r="U487" s="294"/>
      <c r="V487" s="294"/>
      <c r="W487" s="294"/>
      <c r="X487" s="294"/>
      <c r="Y487" s="425"/>
      <c r="Z487" s="409"/>
      <c r="AA487" s="409"/>
      <c r="AB487" s="409"/>
      <c r="AC487" s="409"/>
      <c r="AD487" s="409"/>
      <c r="AE487" s="409"/>
      <c r="AF487" s="414"/>
      <c r="AG487" s="414"/>
      <c r="AH487" s="414"/>
      <c r="AI487" s="414"/>
      <c r="AJ487" s="414"/>
      <c r="AK487" s="414"/>
      <c r="AL487" s="414"/>
      <c r="AM487" s="295">
        <f>SUM(Y487:AL487)</f>
        <v>0</v>
      </c>
    </row>
    <row r="488" spans="1:39" ht="15" outlineLevel="1">
      <c r="A488" s="530"/>
      <c r="B488" s="430" t="s">
        <v>309</v>
      </c>
      <c r="C488" s="290" t="s">
        <v>164</v>
      </c>
      <c r="D488" s="294"/>
      <c r="E488" s="294"/>
      <c r="F488" s="294"/>
      <c r="G488" s="294"/>
      <c r="H488" s="294"/>
      <c r="I488" s="294"/>
      <c r="J488" s="294"/>
      <c r="K488" s="294"/>
      <c r="L488" s="294"/>
      <c r="M488" s="294"/>
      <c r="N488" s="294">
        <f>N487</f>
        <v>12</v>
      </c>
      <c r="O488" s="294"/>
      <c r="P488" s="294"/>
      <c r="Q488" s="294"/>
      <c r="R488" s="294"/>
      <c r="S488" s="294"/>
      <c r="T488" s="294"/>
      <c r="U488" s="294"/>
      <c r="V488" s="294"/>
      <c r="W488" s="294"/>
      <c r="X488" s="294"/>
      <c r="Y488" s="410">
        <f>Y487</f>
        <v>0</v>
      </c>
      <c r="Z488" s="410">
        <f t="shared" ref="Z488" si="1387">Z487</f>
        <v>0</v>
      </c>
      <c r="AA488" s="410">
        <f t="shared" ref="AA488" si="1388">AA487</f>
        <v>0</v>
      </c>
      <c r="AB488" s="410">
        <f t="shared" ref="AB488" si="1389">AB487</f>
        <v>0</v>
      </c>
      <c r="AC488" s="410">
        <f t="shared" ref="AC488" si="1390">AC487</f>
        <v>0</v>
      </c>
      <c r="AD488" s="410">
        <f t="shared" ref="AD488" si="1391">AD487</f>
        <v>0</v>
      </c>
      <c r="AE488" s="410">
        <f t="shared" ref="AE488" si="1392">AE487</f>
        <v>0</v>
      </c>
      <c r="AF488" s="410">
        <f t="shared" ref="AF488" si="1393">AF487</f>
        <v>0</v>
      </c>
      <c r="AG488" s="410">
        <f t="shared" ref="AG488" si="1394">AG487</f>
        <v>0</v>
      </c>
      <c r="AH488" s="410">
        <f t="shared" ref="AH488" si="1395">AH487</f>
        <v>0</v>
      </c>
      <c r="AI488" s="410">
        <f t="shared" ref="AI488" si="1396">AI487</f>
        <v>0</v>
      </c>
      <c r="AJ488" s="410">
        <f t="shared" ref="AJ488" si="1397">AJ487</f>
        <v>0</v>
      </c>
      <c r="AK488" s="410">
        <f t="shared" ref="AK488" si="1398">AK487</f>
        <v>0</v>
      </c>
      <c r="AL488" s="410">
        <f t="shared" ref="AL488" si="1399">AL487</f>
        <v>0</v>
      </c>
      <c r="AM488" s="305"/>
    </row>
    <row r="489" spans="1:39" ht="15" outlineLevel="1">
      <c r="A489" s="530"/>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0">
        <v>27</v>
      </c>
      <c r="B490" s="427" t="s">
        <v>120</v>
      </c>
      <c r="C490" s="290" t="s">
        <v>25</v>
      </c>
      <c r="D490" s="294"/>
      <c r="E490" s="294"/>
      <c r="F490" s="294"/>
      <c r="G490" s="294"/>
      <c r="H490" s="294"/>
      <c r="I490" s="294"/>
      <c r="J490" s="294"/>
      <c r="K490" s="294"/>
      <c r="L490" s="294"/>
      <c r="M490" s="294"/>
      <c r="N490" s="294">
        <v>12</v>
      </c>
      <c r="O490" s="294"/>
      <c r="P490" s="294"/>
      <c r="Q490" s="294"/>
      <c r="R490" s="294"/>
      <c r="S490" s="294"/>
      <c r="T490" s="294"/>
      <c r="U490" s="294"/>
      <c r="V490" s="294"/>
      <c r="W490" s="294"/>
      <c r="X490" s="294"/>
      <c r="Y490" s="425"/>
      <c r="Z490" s="409"/>
      <c r="AA490" s="409"/>
      <c r="AB490" s="409"/>
      <c r="AC490" s="409"/>
      <c r="AD490" s="409"/>
      <c r="AE490" s="409"/>
      <c r="AF490" s="414"/>
      <c r="AG490" s="414"/>
      <c r="AH490" s="414"/>
      <c r="AI490" s="414"/>
      <c r="AJ490" s="414"/>
      <c r="AK490" s="414"/>
      <c r="AL490" s="414"/>
      <c r="AM490" s="295">
        <f>SUM(Y490:AL490)</f>
        <v>0</v>
      </c>
    </row>
    <row r="491" spans="1:39" ht="15" outlineLevel="1">
      <c r="A491" s="530"/>
      <c r="B491" s="430" t="s">
        <v>309</v>
      </c>
      <c r="C491" s="290" t="s">
        <v>164</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400">Z490</f>
        <v>0</v>
      </c>
      <c r="AA491" s="410">
        <f t="shared" ref="AA491" si="1401">AA490</f>
        <v>0</v>
      </c>
      <c r="AB491" s="410">
        <f t="shared" ref="AB491" si="1402">AB490</f>
        <v>0</v>
      </c>
      <c r="AC491" s="410">
        <f t="shared" ref="AC491" si="1403">AC490</f>
        <v>0</v>
      </c>
      <c r="AD491" s="410">
        <f t="shared" ref="AD491" si="1404">AD490</f>
        <v>0</v>
      </c>
      <c r="AE491" s="410">
        <f t="shared" ref="AE491" si="1405">AE490</f>
        <v>0</v>
      </c>
      <c r="AF491" s="410">
        <f t="shared" ref="AF491" si="1406">AF490</f>
        <v>0</v>
      </c>
      <c r="AG491" s="410">
        <f t="shared" ref="AG491" si="1407">AG490</f>
        <v>0</v>
      </c>
      <c r="AH491" s="410">
        <f t="shared" ref="AH491" si="1408">AH490</f>
        <v>0</v>
      </c>
      <c r="AI491" s="410">
        <f t="shared" ref="AI491" si="1409">AI490</f>
        <v>0</v>
      </c>
      <c r="AJ491" s="410">
        <f t="shared" ref="AJ491" si="1410">AJ490</f>
        <v>0</v>
      </c>
      <c r="AK491" s="410">
        <f t="shared" ref="AK491" si="1411">AK490</f>
        <v>0</v>
      </c>
      <c r="AL491" s="410">
        <f t="shared" ref="AL491" si="1412">AL490</f>
        <v>0</v>
      </c>
      <c r="AM491" s="305"/>
    </row>
    <row r="492" spans="1:39" ht="15" outlineLevel="1">
      <c r="A492" s="530"/>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0">
        <v>28</v>
      </c>
      <c r="B493" s="427" t="s">
        <v>121</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ht="15" outlineLevel="1">
      <c r="A494" s="530"/>
      <c r="B494" s="430" t="s">
        <v>309</v>
      </c>
      <c r="C494" s="290" t="s">
        <v>164</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413">Z493</f>
        <v>0</v>
      </c>
      <c r="AA494" s="410">
        <f t="shared" ref="AA494" si="1414">AA493</f>
        <v>0</v>
      </c>
      <c r="AB494" s="410">
        <f t="shared" ref="AB494" si="1415">AB493</f>
        <v>0</v>
      </c>
      <c r="AC494" s="410">
        <f t="shared" ref="AC494" si="1416">AC493</f>
        <v>0</v>
      </c>
      <c r="AD494" s="410">
        <f t="shared" ref="AD494" si="1417">AD493</f>
        <v>0</v>
      </c>
      <c r="AE494" s="410">
        <f t="shared" ref="AE494" si="1418">AE493</f>
        <v>0</v>
      </c>
      <c r="AF494" s="410">
        <f t="shared" ref="AF494" si="1419">AF493</f>
        <v>0</v>
      </c>
      <c r="AG494" s="410">
        <f t="shared" ref="AG494" si="1420">AG493</f>
        <v>0</v>
      </c>
      <c r="AH494" s="410">
        <f t="shared" ref="AH494" si="1421">AH493</f>
        <v>0</v>
      </c>
      <c r="AI494" s="410">
        <f t="shared" ref="AI494" si="1422">AI493</f>
        <v>0</v>
      </c>
      <c r="AJ494" s="410">
        <f t="shared" ref="AJ494" si="1423">AJ493</f>
        <v>0</v>
      </c>
      <c r="AK494" s="410">
        <f t="shared" ref="AK494" si="1424">AK493</f>
        <v>0</v>
      </c>
      <c r="AL494" s="410">
        <f t="shared" ref="AL494" si="1425">AL493</f>
        <v>0</v>
      </c>
      <c r="AM494" s="305"/>
    </row>
    <row r="495" spans="1:39" ht="15" outlineLevel="1">
      <c r="A495" s="530"/>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530">
        <v>29</v>
      </c>
      <c r="B496" s="427" t="s">
        <v>122</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ht="15" outlineLevel="1">
      <c r="A497" s="530"/>
      <c r="B497" s="430" t="s">
        <v>309</v>
      </c>
      <c r="C497" s="290" t="s">
        <v>164</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Y496</f>
        <v>0</v>
      </c>
      <c r="Z497" s="410">
        <f t="shared" ref="Z497" si="1426">Z496</f>
        <v>0</v>
      </c>
      <c r="AA497" s="410">
        <f t="shared" ref="AA497" si="1427">AA496</f>
        <v>0</v>
      </c>
      <c r="AB497" s="410">
        <f t="shared" ref="AB497" si="1428">AB496</f>
        <v>0</v>
      </c>
      <c r="AC497" s="410">
        <f t="shared" ref="AC497" si="1429">AC496</f>
        <v>0</v>
      </c>
      <c r="AD497" s="410">
        <f t="shared" ref="AD497" si="1430">AD496</f>
        <v>0</v>
      </c>
      <c r="AE497" s="410">
        <f t="shared" ref="AE497" si="1431">AE496</f>
        <v>0</v>
      </c>
      <c r="AF497" s="410">
        <f t="shared" ref="AF497" si="1432">AF496</f>
        <v>0</v>
      </c>
      <c r="AG497" s="410">
        <f t="shared" ref="AG497" si="1433">AG496</f>
        <v>0</v>
      </c>
      <c r="AH497" s="410">
        <f t="shared" ref="AH497" si="1434">AH496</f>
        <v>0</v>
      </c>
      <c r="AI497" s="410">
        <f t="shared" ref="AI497" si="1435">AI496</f>
        <v>0</v>
      </c>
      <c r="AJ497" s="410">
        <f t="shared" ref="AJ497" si="1436">AJ496</f>
        <v>0</v>
      </c>
      <c r="AK497" s="410">
        <f t="shared" ref="AK497" si="1437">AK496</f>
        <v>0</v>
      </c>
      <c r="AL497" s="410">
        <f t="shared" ref="AL497" si="1438">AL496</f>
        <v>0</v>
      </c>
      <c r="AM497" s="305"/>
    </row>
    <row r="498" spans="1:39" ht="15" outlineLevel="1">
      <c r="A498" s="530"/>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0">
        <v>30</v>
      </c>
      <c r="B499" s="427" t="s">
        <v>123</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ht="15" outlineLevel="1">
      <c r="A500" s="530"/>
      <c r="B500" s="430" t="s">
        <v>309</v>
      </c>
      <c r="C500" s="290" t="s">
        <v>164</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0</v>
      </c>
      <c r="Z500" s="410">
        <f t="shared" ref="Z500" si="1439">Z499</f>
        <v>0</v>
      </c>
      <c r="AA500" s="410">
        <f t="shared" ref="AA500" si="1440">AA499</f>
        <v>0</v>
      </c>
      <c r="AB500" s="410">
        <f t="shared" ref="AB500" si="1441">AB499</f>
        <v>0</v>
      </c>
      <c r="AC500" s="410">
        <f t="shared" ref="AC500" si="1442">AC499</f>
        <v>0</v>
      </c>
      <c r="AD500" s="410">
        <f t="shared" ref="AD500" si="1443">AD499</f>
        <v>0</v>
      </c>
      <c r="AE500" s="410">
        <f t="shared" ref="AE500" si="1444">AE499</f>
        <v>0</v>
      </c>
      <c r="AF500" s="410">
        <f t="shared" ref="AF500" si="1445">AF499</f>
        <v>0</v>
      </c>
      <c r="AG500" s="410">
        <f t="shared" ref="AG500" si="1446">AG499</f>
        <v>0</v>
      </c>
      <c r="AH500" s="410">
        <f t="shared" ref="AH500" si="1447">AH499</f>
        <v>0</v>
      </c>
      <c r="AI500" s="410">
        <f t="shared" ref="AI500" si="1448">AI499</f>
        <v>0</v>
      </c>
      <c r="AJ500" s="410">
        <f t="shared" ref="AJ500" si="1449">AJ499</f>
        <v>0</v>
      </c>
      <c r="AK500" s="410">
        <f t="shared" ref="AK500" si="1450">AK499</f>
        <v>0</v>
      </c>
      <c r="AL500" s="410">
        <f t="shared" ref="AL500" si="1451">AL499</f>
        <v>0</v>
      </c>
      <c r="AM500" s="305"/>
    </row>
    <row r="501" spans="1:39" ht="15" outlineLevel="1">
      <c r="A501" s="530"/>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530">
        <v>31</v>
      </c>
      <c r="B502" s="427" t="s">
        <v>124</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ht="15" outlineLevel="1">
      <c r="A503" s="530"/>
      <c r="B503" s="430" t="s">
        <v>309</v>
      </c>
      <c r="C503" s="290" t="s">
        <v>164</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0</v>
      </c>
      <c r="Z503" s="410">
        <f t="shared" ref="Z503" si="1452">Z502</f>
        <v>0</v>
      </c>
      <c r="AA503" s="410">
        <f t="shared" ref="AA503" si="1453">AA502</f>
        <v>0</v>
      </c>
      <c r="AB503" s="410">
        <f t="shared" ref="AB503" si="1454">AB502</f>
        <v>0</v>
      </c>
      <c r="AC503" s="410">
        <f t="shared" ref="AC503" si="1455">AC502</f>
        <v>0</v>
      </c>
      <c r="AD503" s="410">
        <f t="shared" ref="AD503" si="1456">AD502</f>
        <v>0</v>
      </c>
      <c r="AE503" s="410">
        <f t="shared" ref="AE503" si="1457">AE502</f>
        <v>0</v>
      </c>
      <c r="AF503" s="410">
        <f t="shared" ref="AF503" si="1458">AF502</f>
        <v>0</v>
      </c>
      <c r="AG503" s="410">
        <f t="shared" ref="AG503" si="1459">AG502</f>
        <v>0</v>
      </c>
      <c r="AH503" s="410">
        <f t="shared" ref="AH503" si="1460">AH502</f>
        <v>0</v>
      </c>
      <c r="AI503" s="410">
        <f t="shared" ref="AI503" si="1461">AI502</f>
        <v>0</v>
      </c>
      <c r="AJ503" s="410">
        <f t="shared" ref="AJ503" si="1462">AJ502</f>
        <v>0</v>
      </c>
      <c r="AK503" s="410">
        <f t="shared" ref="AK503" si="1463">AK502</f>
        <v>0</v>
      </c>
      <c r="AL503" s="410">
        <f t="shared" ref="AL503" si="1464">AL502</f>
        <v>0</v>
      </c>
      <c r="AM503" s="305"/>
    </row>
    <row r="504" spans="1:39" ht="15" outlineLevel="1">
      <c r="A504" s="530"/>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15" outlineLevel="1">
      <c r="A505" s="530">
        <v>32</v>
      </c>
      <c r="B505" s="427" t="s">
        <v>125</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425"/>
      <c r="Z505" s="409"/>
      <c r="AA505" s="409"/>
      <c r="AB505" s="409"/>
      <c r="AC505" s="409"/>
      <c r="AD505" s="409"/>
      <c r="AE505" s="409"/>
      <c r="AF505" s="414"/>
      <c r="AG505" s="414"/>
      <c r="AH505" s="414"/>
      <c r="AI505" s="414"/>
      <c r="AJ505" s="414"/>
      <c r="AK505" s="414"/>
      <c r="AL505" s="414"/>
      <c r="AM505" s="295">
        <f>SUM(Y505:AL505)</f>
        <v>0</v>
      </c>
    </row>
    <row r="506" spans="1:39" ht="15" outlineLevel="1">
      <c r="A506" s="530"/>
      <c r="B506" s="430" t="s">
        <v>309</v>
      </c>
      <c r="C506" s="290" t="s">
        <v>164</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465">Z505</f>
        <v>0</v>
      </c>
      <c r="AA506" s="410">
        <f t="shared" ref="AA506" si="1466">AA505</f>
        <v>0</v>
      </c>
      <c r="AB506" s="410">
        <f t="shared" ref="AB506" si="1467">AB505</f>
        <v>0</v>
      </c>
      <c r="AC506" s="410">
        <f t="shared" ref="AC506" si="1468">AC505</f>
        <v>0</v>
      </c>
      <c r="AD506" s="410">
        <f t="shared" ref="AD506" si="1469">AD505</f>
        <v>0</v>
      </c>
      <c r="AE506" s="410">
        <f t="shared" ref="AE506" si="1470">AE505</f>
        <v>0</v>
      </c>
      <c r="AF506" s="410">
        <f t="shared" ref="AF506" si="1471">AF505</f>
        <v>0</v>
      </c>
      <c r="AG506" s="410">
        <f t="shared" ref="AG506" si="1472">AG505</f>
        <v>0</v>
      </c>
      <c r="AH506" s="410">
        <f t="shared" ref="AH506" si="1473">AH505</f>
        <v>0</v>
      </c>
      <c r="AI506" s="410">
        <f t="shared" ref="AI506" si="1474">AI505</f>
        <v>0</v>
      </c>
      <c r="AJ506" s="410">
        <f t="shared" ref="AJ506" si="1475">AJ505</f>
        <v>0</v>
      </c>
      <c r="AK506" s="410">
        <f t="shared" ref="AK506" si="1476">AK505</f>
        <v>0</v>
      </c>
      <c r="AL506" s="410">
        <f t="shared" ref="AL506" si="1477">AL505</f>
        <v>0</v>
      </c>
      <c r="AM506" s="305"/>
    </row>
    <row r="507" spans="1:39" ht="15" outlineLevel="1">
      <c r="A507" s="530"/>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6" outlineLevel="1">
      <c r="A508" s="530"/>
      <c r="B508" s="502" t="s">
        <v>502</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ht="15" outlineLevel="1">
      <c r="A509" s="530">
        <v>33</v>
      </c>
      <c r="B509" s="427" t="s">
        <v>126</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ht="15" outlineLevel="1">
      <c r="A510" s="530"/>
      <c r="B510" s="430" t="s">
        <v>309</v>
      </c>
      <c r="C510" s="290" t="s">
        <v>164</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410">
        <f>Y509</f>
        <v>0</v>
      </c>
      <c r="Z510" s="410">
        <f t="shared" ref="Z510" si="1478">Z509</f>
        <v>0</v>
      </c>
      <c r="AA510" s="410">
        <f t="shared" ref="AA510" si="1479">AA509</f>
        <v>0</v>
      </c>
      <c r="AB510" s="410">
        <f t="shared" ref="AB510" si="1480">AB509</f>
        <v>0</v>
      </c>
      <c r="AC510" s="410">
        <f t="shared" ref="AC510" si="1481">AC509</f>
        <v>0</v>
      </c>
      <c r="AD510" s="410">
        <f t="shared" ref="AD510" si="1482">AD509</f>
        <v>0</v>
      </c>
      <c r="AE510" s="410">
        <f t="shared" ref="AE510" si="1483">AE509</f>
        <v>0</v>
      </c>
      <c r="AF510" s="410">
        <f t="shared" ref="AF510" si="1484">AF509</f>
        <v>0</v>
      </c>
      <c r="AG510" s="410">
        <f t="shared" ref="AG510" si="1485">AG509</f>
        <v>0</v>
      </c>
      <c r="AH510" s="410">
        <f t="shared" ref="AH510" si="1486">AH509</f>
        <v>0</v>
      </c>
      <c r="AI510" s="410">
        <f t="shared" ref="AI510" si="1487">AI509</f>
        <v>0</v>
      </c>
      <c r="AJ510" s="410">
        <f t="shared" ref="AJ510" si="1488">AJ509</f>
        <v>0</v>
      </c>
      <c r="AK510" s="410">
        <f t="shared" ref="AK510" si="1489">AK509</f>
        <v>0</v>
      </c>
      <c r="AL510" s="410">
        <f t="shared" ref="AL510" si="1490">AL509</f>
        <v>0</v>
      </c>
      <c r="AM510" s="305"/>
    </row>
    <row r="511" spans="1:39" ht="15" outlineLevel="1">
      <c r="A511" s="530"/>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ht="15" outlineLevel="1">
      <c r="A512" s="530">
        <v>34</v>
      </c>
      <c r="B512" s="427" t="s">
        <v>127</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ht="15" outlineLevel="1">
      <c r="A513" s="530"/>
      <c r="B513" s="430" t="s">
        <v>309</v>
      </c>
      <c r="C513" s="290" t="s">
        <v>164</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Y512</f>
        <v>0</v>
      </c>
      <c r="Z513" s="410">
        <f t="shared" ref="Z513" si="1491">Z512</f>
        <v>0</v>
      </c>
      <c r="AA513" s="410">
        <f t="shared" ref="AA513" si="1492">AA512</f>
        <v>0</v>
      </c>
      <c r="AB513" s="410">
        <f t="shared" ref="AB513" si="1493">AB512</f>
        <v>0</v>
      </c>
      <c r="AC513" s="410">
        <f t="shared" ref="AC513" si="1494">AC512</f>
        <v>0</v>
      </c>
      <c r="AD513" s="410">
        <f t="shared" ref="AD513" si="1495">AD512</f>
        <v>0</v>
      </c>
      <c r="AE513" s="410">
        <f t="shared" ref="AE513" si="1496">AE512</f>
        <v>0</v>
      </c>
      <c r="AF513" s="410">
        <f t="shared" ref="AF513" si="1497">AF512</f>
        <v>0</v>
      </c>
      <c r="AG513" s="410">
        <f t="shared" ref="AG513" si="1498">AG512</f>
        <v>0</v>
      </c>
      <c r="AH513" s="410">
        <f t="shared" ref="AH513" si="1499">AH512</f>
        <v>0</v>
      </c>
      <c r="AI513" s="410">
        <f t="shared" ref="AI513" si="1500">AI512</f>
        <v>0</v>
      </c>
      <c r="AJ513" s="410">
        <f t="shared" ref="AJ513" si="1501">AJ512</f>
        <v>0</v>
      </c>
      <c r="AK513" s="410">
        <f t="shared" ref="AK513" si="1502">AK512</f>
        <v>0</v>
      </c>
      <c r="AL513" s="410">
        <f t="shared" ref="AL513" si="1503">AL512</f>
        <v>0</v>
      </c>
      <c r="AM513" s="305"/>
    </row>
    <row r="514" spans="1:39" ht="15" outlineLevel="1">
      <c r="A514" s="530"/>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ht="15" outlineLevel="1">
      <c r="A515" s="530">
        <v>35</v>
      </c>
      <c r="B515" s="427" t="s">
        <v>128</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ht="15" outlineLevel="1">
      <c r="A516" s="530"/>
      <c r="B516" s="430" t="s">
        <v>309</v>
      </c>
      <c r="C516" s="290" t="s">
        <v>164</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504">Z515</f>
        <v>0</v>
      </c>
      <c r="AA516" s="410">
        <f t="shared" ref="AA516" si="1505">AA515</f>
        <v>0</v>
      </c>
      <c r="AB516" s="410">
        <f t="shared" ref="AB516" si="1506">AB515</f>
        <v>0</v>
      </c>
      <c r="AC516" s="410">
        <f t="shared" ref="AC516" si="1507">AC515</f>
        <v>0</v>
      </c>
      <c r="AD516" s="410">
        <f t="shared" ref="AD516" si="1508">AD515</f>
        <v>0</v>
      </c>
      <c r="AE516" s="410">
        <f t="shared" ref="AE516" si="1509">AE515</f>
        <v>0</v>
      </c>
      <c r="AF516" s="410">
        <f t="shared" ref="AF516" si="1510">AF515</f>
        <v>0</v>
      </c>
      <c r="AG516" s="410">
        <f t="shared" ref="AG516" si="1511">AG515</f>
        <v>0</v>
      </c>
      <c r="AH516" s="410">
        <f t="shared" ref="AH516" si="1512">AH515</f>
        <v>0</v>
      </c>
      <c r="AI516" s="410">
        <f t="shared" ref="AI516" si="1513">AI515</f>
        <v>0</v>
      </c>
      <c r="AJ516" s="410">
        <f t="shared" ref="AJ516" si="1514">AJ515</f>
        <v>0</v>
      </c>
      <c r="AK516" s="410">
        <f t="shared" ref="AK516" si="1515">AK515</f>
        <v>0</v>
      </c>
      <c r="AL516" s="410">
        <f t="shared" ref="AL516" si="1516">AL515</f>
        <v>0</v>
      </c>
      <c r="AM516" s="305"/>
    </row>
    <row r="517" spans="1:39" ht="15" outlineLevel="1">
      <c r="A517" s="530"/>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6" outlineLevel="1">
      <c r="A518" s="530"/>
      <c r="B518" s="502" t="s">
        <v>503</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ht="45" outlineLevel="1">
      <c r="A519" s="530">
        <v>36</v>
      </c>
      <c r="B519" s="427" t="s">
        <v>129</v>
      </c>
      <c r="C519" s="290" t="s">
        <v>25</v>
      </c>
      <c r="D519" s="294"/>
      <c r="E519" s="294"/>
      <c r="F519" s="294"/>
      <c r="G519" s="294"/>
      <c r="H519" s="294"/>
      <c r="I519" s="294"/>
      <c r="J519" s="294"/>
      <c r="K519" s="294"/>
      <c r="L519" s="294"/>
      <c r="M519" s="294"/>
      <c r="N519" s="294">
        <v>0</v>
      </c>
      <c r="O519" s="294"/>
      <c r="P519" s="294"/>
      <c r="Q519" s="294"/>
      <c r="R519" s="294"/>
      <c r="S519" s="294"/>
      <c r="T519" s="294"/>
      <c r="U519" s="294"/>
      <c r="V519" s="294"/>
      <c r="W519" s="294"/>
      <c r="X519" s="294"/>
      <c r="Y519" s="425"/>
      <c r="Z519" s="409"/>
      <c r="AA519" s="409"/>
      <c r="AB519" s="409"/>
      <c r="AC519" s="409"/>
      <c r="AD519" s="409"/>
      <c r="AE519" s="409"/>
      <c r="AF519" s="414"/>
      <c r="AG519" s="414"/>
      <c r="AH519" s="414"/>
      <c r="AI519" s="414"/>
      <c r="AJ519" s="414"/>
      <c r="AK519" s="414"/>
      <c r="AL519" s="414"/>
      <c r="AM519" s="295">
        <f>SUM(Y519:AL519)</f>
        <v>0</v>
      </c>
    </row>
    <row r="520" spans="1:39" ht="15" outlineLevel="1">
      <c r="A520" s="530"/>
      <c r="B520" s="430" t="s">
        <v>309</v>
      </c>
      <c r="C520" s="290" t="s">
        <v>164</v>
      </c>
      <c r="D520" s="294"/>
      <c r="E520" s="294"/>
      <c r="F520" s="294"/>
      <c r="G520" s="294"/>
      <c r="H520" s="294"/>
      <c r="I520" s="294"/>
      <c r="J520" s="294"/>
      <c r="K520" s="294"/>
      <c r="L520" s="294"/>
      <c r="M520" s="294"/>
      <c r="N520" s="294">
        <f>N519</f>
        <v>0</v>
      </c>
      <c r="O520" s="294"/>
      <c r="P520" s="294"/>
      <c r="Q520" s="294"/>
      <c r="R520" s="294"/>
      <c r="S520" s="294"/>
      <c r="T520" s="294"/>
      <c r="U520" s="294"/>
      <c r="V520" s="294"/>
      <c r="W520" s="294"/>
      <c r="X520" s="294"/>
      <c r="Y520" s="410">
        <f>Y519</f>
        <v>0</v>
      </c>
      <c r="Z520" s="410">
        <f t="shared" ref="Z520" si="1517">Z519</f>
        <v>0</v>
      </c>
      <c r="AA520" s="410">
        <f t="shared" ref="AA520" si="1518">AA519</f>
        <v>0</v>
      </c>
      <c r="AB520" s="410">
        <f t="shared" ref="AB520" si="1519">AB519</f>
        <v>0</v>
      </c>
      <c r="AC520" s="410">
        <f t="shared" ref="AC520" si="1520">AC519</f>
        <v>0</v>
      </c>
      <c r="AD520" s="410">
        <f t="shared" ref="AD520" si="1521">AD519</f>
        <v>0</v>
      </c>
      <c r="AE520" s="410">
        <f t="shared" ref="AE520" si="1522">AE519</f>
        <v>0</v>
      </c>
      <c r="AF520" s="410">
        <f t="shared" ref="AF520" si="1523">AF519</f>
        <v>0</v>
      </c>
      <c r="AG520" s="410">
        <f t="shared" ref="AG520" si="1524">AG519</f>
        <v>0</v>
      </c>
      <c r="AH520" s="410">
        <f t="shared" ref="AH520" si="1525">AH519</f>
        <v>0</v>
      </c>
      <c r="AI520" s="410">
        <f t="shared" ref="AI520" si="1526">AI519</f>
        <v>0</v>
      </c>
      <c r="AJ520" s="410">
        <f t="shared" ref="AJ520" si="1527">AJ519</f>
        <v>0</v>
      </c>
      <c r="AK520" s="410">
        <f t="shared" ref="AK520" si="1528">AK519</f>
        <v>0</v>
      </c>
      <c r="AL520" s="410">
        <f t="shared" ref="AL520" si="1529">AL519</f>
        <v>0</v>
      </c>
      <c r="AM520" s="305"/>
    </row>
    <row r="521" spans="1:39" ht="15" outlineLevel="1">
      <c r="A521" s="530"/>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30">
        <v>37</v>
      </c>
      <c r="B522" s="427" t="s">
        <v>130</v>
      </c>
      <c r="C522" s="290" t="s">
        <v>25</v>
      </c>
      <c r="D522" s="294"/>
      <c r="E522" s="294"/>
      <c r="F522" s="294"/>
      <c r="G522" s="294"/>
      <c r="H522" s="294"/>
      <c r="I522" s="294"/>
      <c r="J522" s="294"/>
      <c r="K522" s="294"/>
      <c r="L522" s="294"/>
      <c r="M522" s="294"/>
      <c r="N522" s="294">
        <v>0</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ht="15" outlineLevel="1">
      <c r="A523" s="530"/>
      <c r="B523" s="430" t="s">
        <v>309</v>
      </c>
      <c r="C523" s="290" t="s">
        <v>164</v>
      </c>
      <c r="D523" s="294"/>
      <c r="E523" s="294"/>
      <c r="F523" s="294"/>
      <c r="G523" s="294"/>
      <c r="H523" s="294"/>
      <c r="I523" s="294"/>
      <c r="J523" s="294"/>
      <c r="K523" s="294"/>
      <c r="L523" s="294"/>
      <c r="M523" s="294"/>
      <c r="N523" s="294">
        <f>N522</f>
        <v>0</v>
      </c>
      <c r="O523" s="294"/>
      <c r="P523" s="294"/>
      <c r="Q523" s="294"/>
      <c r="R523" s="294"/>
      <c r="S523" s="294"/>
      <c r="T523" s="294"/>
      <c r="U523" s="294"/>
      <c r="V523" s="294"/>
      <c r="W523" s="294"/>
      <c r="X523" s="294"/>
      <c r="Y523" s="410">
        <f>Y522</f>
        <v>0</v>
      </c>
      <c r="Z523" s="410">
        <f t="shared" ref="Z523" si="1530">Z522</f>
        <v>0</v>
      </c>
      <c r="AA523" s="410">
        <f t="shared" ref="AA523" si="1531">AA522</f>
        <v>0</v>
      </c>
      <c r="AB523" s="410">
        <f t="shared" ref="AB523" si="1532">AB522</f>
        <v>0</v>
      </c>
      <c r="AC523" s="410">
        <f t="shared" ref="AC523" si="1533">AC522</f>
        <v>0</v>
      </c>
      <c r="AD523" s="410">
        <f t="shared" ref="AD523" si="1534">AD522</f>
        <v>0</v>
      </c>
      <c r="AE523" s="410">
        <f t="shared" ref="AE523" si="1535">AE522</f>
        <v>0</v>
      </c>
      <c r="AF523" s="410">
        <f t="shared" ref="AF523" si="1536">AF522</f>
        <v>0</v>
      </c>
      <c r="AG523" s="410">
        <f t="shared" ref="AG523" si="1537">AG522</f>
        <v>0</v>
      </c>
      <c r="AH523" s="410">
        <f t="shared" ref="AH523" si="1538">AH522</f>
        <v>0</v>
      </c>
      <c r="AI523" s="410">
        <f t="shared" ref="AI523" si="1539">AI522</f>
        <v>0</v>
      </c>
      <c r="AJ523" s="410">
        <f t="shared" ref="AJ523" si="1540">AJ522</f>
        <v>0</v>
      </c>
      <c r="AK523" s="410">
        <f t="shared" ref="AK523" si="1541">AK522</f>
        <v>0</v>
      </c>
      <c r="AL523" s="410">
        <f t="shared" ref="AL523" si="1542">AL522</f>
        <v>0</v>
      </c>
      <c r="AM523" s="305"/>
    </row>
    <row r="524" spans="1:39" ht="15" outlineLevel="1">
      <c r="A524" s="530"/>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ht="15" outlineLevel="1">
      <c r="A525" s="530">
        <v>38</v>
      </c>
      <c r="B525" s="427" t="s">
        <v>131</v>
      </c>
      <c r="C525" s="290" t="s">
        <v>25</v>
      </c>
      <c r="D525" s="294"/>
      <c r="E525" s="294"/>
      <c r="F525" s="294"/>
      <c r="G525" s="294"/>
      <c r="H525" s="294"/>
      <c r="I525" s="294"/>
      <c r="J525" s="294"/>
      <c r="K525" s="294"/>
      <c r="L525" s="294"/>
      <c r="M525" s="294"/>
      <c r="N525" s="294">
        <v>0</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ht="15" outlineLevel="1">
      <c r="A526" s="530"/>
      <c r="B526" s="430" t="s">
        <v>309</v>
      </c>
      <c r="C526" s="290" t="s">
        <v>164</v>
      </c>
      <c r="D526" s="294"/>
      <c r="E526" s="294"/>
      <c r="F526" s="294"/>
      <c r="G526" s="294"/>
      <c r="H526" s="294"/>
      <c r="I526" s="294"/>
      <c r="J526" s="294"/>
      <c r="K526" s="294"/>
      <c r="L526" s="294"/>
      <c r="M526" s="294"/>
      <c r="N526" s="294">
        <f>N525</f>
        <v>0</v>
      </c>
      <c r="O526" s="294"/>
      <c r="P526" s="294"/>
      <c r="Q526" s="294"/>
      <c r="R526" s="294"/>
      <c r="S526" s="294"/>
      <c r="T526" s="294"/>
      <c r="U526" s="294"/>
      <c r="V526" s="294"/>
      <c r="W526" s="294"/>
      <c r="X526" s="294"/>
      <c r="Y526" s="410">
        <f>Y525</f>
        <v>0</v>
      </c>
      <c r="Z526" s="410">
        <f t="shared" ref="Z526" si="1543">Z525</f>
        <v>0</v>
      </c>
      <c r="AA526" s="410">
        <f t="shared" ref="AA526" si="1544">AA525</f>
        <v>0</v>
      </c>
      <c r="AB526" s="410">
        <f t="shared" ref="AB526" si="1545">AB525</f>
        <v>0</v>
      </c>
      <c r="AC526" s="410">
        <f t="shared" ref="AC526" si="1546">AC525</f>
        <v>0</v>
      </c>
      <c r="AD526" s="410">
        <f t="shared" ref="AD526" si="1547">AD525</f>
        <v>0</v>
      </c>
      <c r="AE526" s="410">
        <f t="shared" ref="AE526" si="1548">AE525</f>
        <v>0</v>
      </c>
      <c r="AF526" s="410">
        <f t="shared" ref="AF526" si="1549">AF525</f>
        <v>0</v>
      </c>
      <c r="AG526" s="410">
        <f t="shared" ref="AG526" si="1550">AG525</f>
        <v>0</v>
      </c>
      <c r="AH526" s="410">
        <f t="shared" ref="AH526" si="1551">AH525</f>
        <v>0</v>
      </c>
      <c r="AI526" s="410">
        <f t="shared" ref="AI526" si="1552">AI525</f>
        <v>0</v>
      </c>
      <c r="AJ526" s="410">
        <f t="shared" ref="AJ526" si="1553">AJ525</f>
        <v>0</v>
      </c>
      <c r="AK526" s="410">
        <f t="shared" ref="AK526" si="1554">AK525</f>
        <v>0</v>
      </c>
      <c r="AL526" s="410">
        <f t="shared" ref="AL526" si="1555">AL525</f>
        <v>0</v>
      </c>
      <c r="AM526" s="305"/>
    </row>
    <row r="527" spans="1:39" ht="15" outlineLevel="1">
      <c r="A527" s="530"/>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0">
        <v>39</v>
      </c>
      <c r="B528" s="427" t="s">
        <v>132</v>
      </c>
      <c r="C528" s="290" t="s">
        <v>25</v>
      </c>
      <c r="D528" s="294"/>
      <c r="E528" s="294"/>
      <c r="F528" s="294"/>
      <c r="G528" s="294"/>
      <c r="H528" s="294"/>
      <c r="I528" s="294"/>
      <c r="J528" s="294"/>
      <c r="K528" s="294"/>
      <c r="L528" s="294"/>
      <c r="M528" s="294"/>
      <c r="N528" s="294">
        <v>0</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ht="15" outlineLevel="1">
      <c r="A529" s="530"/>
      <c r="B529" s="430" t="s">
        <v>309</v>
      </c>
      <c r="C529" s="290" t="s">
        <v>164</v>
      </c>
      <c r="D529" s="294"/>
      <c r="E529" s="294"/>
      <c r="F529" s="294"/>
      <c r="G529" s="294"/>
      <c r="H529" s="294"/>
      <c r="I529" s="294"/>
      <c r="J529" s="294"/>
      <c r="K529" s="294"/>
      <c r="L529" s="294"/>
      <c r="M529" s="294"/>
      <c r="N529" s="294">
        <f>N528</f>
        <v>0</v>
      </c>
      <c r="O529" s="294"/>
      <c r="P529" s="294"/>
      <c r="Q529" s="294"/>
      <c r="R529" s="294"/>
      <c r="S529" s="294"/>
      <c r="T529" s="294"/>
      <c r="U529" s="294"/>
      <c r="V529" s="294"/>
      <c r="W529" s="294"/>
      <c r="X529" s="294"/>
      <c r="Y529" s="410">
        <f>Y528</f>
        <v>0</v>
      </c>
      <c r="Z529" s="410">
        <f t="shared" ref="Z529" si="1556">Z528</f>
        <v>0</v>
      </c>
      <c r="AA529" s="410">
        <f t="shared" ref="AA529" si="1557">AA528</f>
        <v>0</v>
      </c>
      <c r="AB529" s="410">
        <f t="shared" ref="AB529" si="1558">AB528</f>
        <v>0</v>
      </c>
      <c r="AC529" s="410">
        <f t="shared" ref="AC529" si="1559">AC528</f>
        <v>0</v>
      </c>
      <c r="AD529" s="410">
        <f t="shared" ref="AD529" si="1560">AD528</f>
        <v>0</v>
      </c>
      <c r="AE529" s="410">
        <f t="shared" ref="AE529" si="1561">AE528</f>
        <v>0</v>
      </c>
      <c r="AF529" s="410">
        <f t="shared" ref="AF529" si="1562">AF528</f>
        <v>0</v>
      </c>
      <c r="AG529" s="410">
        <f t="shared" ref="AG529" si="1563">AG528</f>
        <v>0</v>
      </c>
      <c r="AH529" s="410">
        <f t="shared" ref="AH529" si="1564">AH528</f>
        <v>0</v>
      </c>
      <c r="AI529" s="410">
        <f t="shared" ref="AI529" si="1565">AI528</f>
        <v>0</v>
      </c>
      <c r="AJ529" s="410">
        <f t="shared" ref="AJ529" si="1566">AJ528</f>
        <v>0</v>
      </c>
      <c r="AK529" s="410">
        <f t="shared" ref="AK529" si="1567">AK528</f>
        <v>0</v>
      </c>
      <c r="AL529" s="410">
        <f t="shared" ref="AL529" si="1568">AL528</f>
        <v>0</v>
      </c>
      <c r="AM529" s="305"/>
    </row>
    <row r="530" spans="1:39" ht="15" outlineLevel="1">
      <c r="A530" s="530"/>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0">
        <v>40</v>
      </c>
      <c r="B531" s="427" t="s">
        <v>133</v>
      </c>
      <c r="C531" s="290" t="s">
        <v>25</v>
      </c>
      <c r="D531" s="294"/>
      <c r="E531" s="294"/>
      <c r="F531" s="294"/>
      <c r="G531" s="294"/>
      <c r="H531" s="294"/>
      <c r="I531" s="294"/>
      <c r="J531" s="294"/>
      <c r="K531" s="294"/>
      <c r="L531" s="294"/>
      <c r="M531" s="294"/>
      <c r="N531" s="294">
        <v>0</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ht="15" outlineLevel="1">
      <c r="A532" s="530"/>
      <c r="B532" s="430" t="s">
        <v>309</v>
      </c>
      <c r="C532" s="290" t="s">
        <v>164</v>
      </c>
      <c r="D532" s="294"/>
      <c r="E532" s="294"/>
      <c r="F532" s="294"/>
      <c r="G532" s="294"/>
      <c r="H532" s="294"/>
      <c r="I532" s="294"/>
      <c r="J532" s="294"/>
      <c r="K532" s="294"/>
      <c r="L532" s="294"/>
      <c r="M532" s="294"/>
      <c r="N532" s="294">
        <f>N531</f>
        <v>0</v>
      </c>
      <c r="O532" s="294"/>
      <c r="P532" s="294"/>
      <c r="Q532" s="294"/>
      <c r="R532" s="294"/>
      <c r="S532" s="294"/>
      <c r="T532" s="294"/>
      <c r="U532" s="294"/>
      <c r="V532" s="294"/>
      <c r="W532" s="294"/>
      <c r="X532" s="294"/>
      <c r="Y532" s="410">
        <f>Y531</f>
        <v>0</v>
      </c>
      <c r="Z532" s="410">
        <f t="shared" ref="Z532" si="1569">Z531</f>
        <v>0</v>
      </c>
      <c r="AA532" s="410">
        <f t="shared" ref="AA532" si="1570">AA531</f>
        <v>0</v>
      </c>
      <c r="AB532" s="410">
        <f t="shared" ref="AB532" si="1571">AB531</f>
        <v>0</v>
      </c>
      <c r="AC532" s="410">
        <f t="shared" ref="AC532" si="1572">AC531</f>
        <v>0</v>
      </c>
      <c r="AD532" s="410">
        <f t="shared" ref="AD532" si="1573">AD531</f>
        <v>0</v>
      </c>
      <c r="AE532" s="410">
        <f t="shared" ref="AE532" si="1574">AE531</f>
        <v>0</v>
      </c>
      <c r="AF532" s="410">
        <f t="shared" ref="AF532" si="1575">AF531</f>
        <v>0</v>
      </c>
      <c r="AG532" s="410">
        <f t="shared" ref="AG532" si="1576">AG531</f>
        <v>0</v>
      </c>
      <c r="AH532" s="410">
        <f t="shared" ref="AH532" si="1577">AH531</f>
        <v>0</v>
      </c>
      <c r="AI532" s="410">
        <f t="shared" ref="AI532" si="1578">AI531</f>
        <v>0</v>
      </c>
      <c r="AJ532" s="410">
        <f t="shared" ref="AJ532" si="1579">AJ531</f>
        <v>0</v>
      </c>
      <c r="AK532" s="410">
        <f t="shared" ref="AK532" si="1580">AK531</f>
        <v>0</v>
      </c>
      <c r="AL532" s="410">
        <f t="shared" ref="AL532" si="1581">AL531</f>
        <v>0</v>
      </c>
      <c r="AM532" s="305"/>
    </row>
    <row r="533" spans="1:39" ht="15" outlineLevel="1">
      <c r="A533" s="530"/>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0">
        <v>41</v>
      </c>
      <c r="B534" s="427" t="s">
        <v>134</v>
      </c>
      <c r="C534" s="290" t="s">
        <v>25</v>
      </c>
      <c r="D534" s="294"/>
      <c r="E534" s="294"/>
      <c r="F534" s="294"/>
      <c r="G534" s="294"/>
      <c r="H534" s="294"/>
      <c r="I534" s="294"/>
      <c r="J534" s="294"/>
      <c r="K534" s="294"/>
      <c r="L534" s="294"/>
      <c r="M534" s="294"/>
      <c r="N534" s="294">
        <v>0</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ht="15" outlineLevel="1">
      <c r="A535" s="530"/>
      <c r="B535" s="430" t="s">
        <v>309</v>
      </c>
      <c r="C535" s="290" t="s">
        <v>164</v>
      </c>
      <c r="D535" s="294"/>
      <c r="E535" s="294"/>
      <c r="F535" s="294"/>
      <c r="G535" s="294"/>
      <c r="H535" s="294"/>
      <c r="I535" s="294"/>
      <c r="J535" s="294"/>
      <c r="K535" s="294"/>
      <c r="L535" s="294"/>
      <c r="M535" s="294"/>
      <c r="N535" s="294">
        <f>N534</f>
        <v>0</v>
      </c>
      <c r="O535" s="294"/>
      <c r="P535" s="294"/>
      <c r="Q535" s="294"/>
      <c r="R535" s="294"/>
      <c r="S535" s="294"/>
      <c r="T535" s="294"/>
      <c r="U535" s="294"/>
      <c r="V535" s="294"/>
      <c r="W535" s="294"/>
      <c r="X535" s="294"/>
      <c r="Y535" s="410">
        <f>Y534</f>
        <v>0</v>
      </c>
      <c r="Z535" s="410">
        <f t="shared" ref="Z535" si="1582">Z534</f>
        <v>0</v>
      </c>
      <c r="AA535" s="410">
        <f t="shared" ref="AA535" si="1583">AA534</f>
        <v>0</v>
      </c>
      <c r="AB535" s="410">
        <f t="shared" ref="AB535" si="1584">AB534</f>
        <v>0</v>
      </c>
      <c r="AC535" s="410">
        <f t="shared" ref="AC535" si="1585">AC534</f>
        <v>0</v>
      </c>
      <c r="AD535" s="410">
        <f t="shared" ref="AD535" si="1586">AD534</f>
        <v>0</v>
      </c>
      <c r="AE535" s="410">
        <f t="shared" ref="AE535" si="1587">AE534</f>
        <v>0</v>
      </c>
      <c r="AF535" s="410">
        <f t="shared" ref="AF535" si="1588">AF534</f>
        <v>0</v>
      </c>
      <c r="AG535" s="410">
        <f t="shared" ref="AG535" si="1589">AG534</f>
        <v>0</v>
      </c>
      <c r="AH535" s="410">
        <f t="shared" ref="AH535" si="1590">AH534</f>
        <v>0</v>
      </c>
      <c r="AI535" s="410">
        <f t="shared" ref="AI535" si="1591">AI534</f>
        <v>0</v>
      </c>
      <c r="AJ535" s="410">
        <f t="shared" ref="AJ535" si="1592">AJ534</f>
        <v>0</v>
      </c>
      <c r="AK535" s="410">
        <f t="shared" ref="AK535" si="1593">AK534</f>
        <v>0</v>
      </c>
      <c r="AL535" s="410">
        <f t="shared" ref="AL535" si="1594">AL534</f>
        <v>0</v>
      </c>
      <c r="AM535" s="305"/>
    </row>
    <row r="536" spans="1:39" ht="15" outlineLevel="1">
      <c r="A536" s="530"/>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30" outlineLevel="1">
      <c r="A537" s="530">
        <v>42</v>
      </c>
      <c r="B537" s="427" t="s">
        <v>135</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ht="15" outlineLevel="1">
      <c r="A538" s="530"/>
      <c r="B538" s="430" t="s">
        <v>309</v>
      </c>
      <c r="C538" s="290" t="s">
        <v>164</v>
      </c>
      <c r="D538" s="294"/>
      <c r="E538" s="294"/>
      <c r="F538" s="294"/>
      <c r="G538" s="294"/>
      <c r="H538" s="294"/>
      <c r="I538" s="294"/>
      <c r="J538" s="294"/>
      <c r="K538" s="294"/>
      <c r="L538" s="294"/>
      <c r="M538" s="294"/>
      <c r="N538" s="466"/>
      <c r="O538" s="294"/>
      <c r="P538" s="294"/>
      <c r="Q538" s="294"/>
      <c r="R538" s="294"/>
      <c r="S538" s="294"/>
      <c r="T538" s="294"/>
      <c r="U538" s="294"/>
      <c r="V538" s="294"/>
      <c r="W538" s="294"/>
      <c r="X538" s="294"/>
      <c r="Y538" s="410">
        <f>Y537</f>
        <v>0</v>
      </c>
      <c r="Z538" s="410">
        <f t="shared" ref="Z538" si="1595">Z537</f>
        <v>0</v>
      </c>
      <c r="AA538" s="410">
        <f t="shared" ref="AA538" si="1596">AA537</f>
        <v>0</v>
      </c>
      <c r="AB538" s="410">
        <f t="shared" ref="AB538" si="1597">AB537</f>
        <v>0</v>
      </c>
      <c r="AC538" s="410">
        <f t="shared" ref="AC538" si="1598">AC537</f>
        <v>0</v>
      </c>
      <c r="AD538" s="410">
        <f t="shared" ref="AD538" si="1599">AD537</f>
        <v>0</v>
      </c>
      <c r="AE538" s="410">
        <f t="shared" ref="AE538" si="1600">AE537</f>
        <v>0</v>
      </c>
      <c r="AF538" s="410">
        <f t="shared" ref="AF538" si="1601">AF537</f>
        <v>0</v>
      </c>
      <c r="AG538" s="410">
        <f t="shared" ref="AG538" si="1602">AG537</f>
        <v>0</v>
      </c>
      <c r="AH538" s="410">
        <f t="shared" ref="AH538" si="1603">AH537</f>
        <v>0</v>
      </c>
      <c r="AI538" s="410">
        <f t="shared" ref="AI538" si="1604">AI537</f>
        <v>0</v>
      </c>
      <c r="AJ538" s="410">
        <f t="shared" ref="AJ538" si="1605">AJ537</f>
        <v>0</v>
      </c>
      <c r="AK538" s="410">
        <f t="shared" ref="AK538" si="1606">AK537</f>
        <v>0</v>
      </c>
      <c r="AL538" s="410">
        <f t="shared" ref="AL538" si="1607">AL537</f>
        <v>0</v>
      </c>
      <c r="AM538" s="305"/>
    </row>
    <row r="539" spans="1:39" ht="15" outlineLevel="1">
      <c r="A539" s="530"/>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15" outlineLevel="1">
      <c r="A540" s="530">
        <v>43</v>
      </c>
      <c r="B540" s="427" t="s">
        <v>136</v>
      </c>
      <c r="C540" s="290" t="s">
        <v>25</v>
      </c>
      <c r="D540" s="294"/>
      <c r="E540" s="294"/>
      <c r="F540" s="294"/>
      <c r="G540" s="294"/>
      <c r="H540" s="294"/>
      <c r="I540" s="294"/>
      <c r="J540" s="294"/>
      <c r="K540" s="294"/>
      <c r="L540" s="294"/>
      <c r="M540" s="294"/>
      <c r="N540" s="294">
        <v>0</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ht="15" outlineLevel="1">
      <c r="A541" s="530"/>
      <c r="B541" s="430" t="s">
        <v>309</v>
      </c>
      <c r="C541" s="290" t="s">
        <v>164</v>
      </c>
      <c r="D541" s="294"/>
      <c r="E541" s="294"/>
      <c r="F541" s="294"/>
      <c r="G541" s="294"/>
      <c r="H541" s="294"/>
      <c r="I541" s="294"/>
      <c r="J541" s="294"/>
      <c r="K541" s="294"/>
      <c r="L541" s="294"/>
      <c r="M541" s="294"/>
      <c r="N541" s="294">
        <f>N540</f>
        <v>0</v>
      </c>
      <c r="O541" s="294"/>
      <c r="P541" s="294"/>
      <c r="Q541" s="294"/>
      <c r="R541" s="294"/>
      <c r="S541" s="294"/>
      <c r="T541" s="294"/>
      <c r="U541" s="294"/>
      <c r="V541" s="294"/>
      <c r="W541" s="294"/>
      <c r="X541" s="294"/>
      <c r="Y541" s="410">
        <f>Y540</f>
        <v>0</v>
      </c>
      <c r="Z541" s="410">
        <f t="shared" ref="Z541" si="1608">Z540</f>
        <v>0</v>
      </c>
      <c r="AA541" s="410">
        <f t="shared" ref="AA541" si="1609">AA540</f>
        <v>0</v>
      </c>
      <c r="AB541" s="410">
        <f t="shared" ref="AB541" si="1610">AB540</f>
        <v>0</v>
      </c>
      <c r="AC541" s="410">
        <f t="shared" ref="AC541" si="1611">AC540</f>
        <v>0</v>
      </c>
      <c r="AD541" s="410">
        <f t="shared" ref="AD541" si="1612">AD540</f>
        <v>0</v>
      </c>
      <c r="AE541" s="410">
        <f t="shared" ref="AE541" si="1613">AE540</f>
        <v>0</v>
      </c>
      <c r="AF541" s="410">
        <f t="shared" ref="AF541" si="1614">AF540</f>
        <v>0</v>
      </c>
      <c r="AG541" s="410">
        <f t="shared" ref="AG541" si="1615">AG540</f>
        <v>0</v>
      </c>
      <c r="AH541" s="410">
        <f t="shared" ref="AH541" si="1616">AH540</f>
        <v>0</v>
      </c>
      <c r="AI541" s="410">
        <f t="shared" ref="AI541" si="1617">AI540</f>
        <v>0</v>
      </c>
      <c r="AJ541" s="410">
        <f t="shared" ref="AJ541" si="1618">AJ540</f>
        <v>0</v>
      </c>
      <c r="AK541" s="410">
        <f t="shared" ref="AK541" si="1619">AK540</f>
        <v>0</v>
      </c>
      <c r="AL541" s="410">
        <f t="shared" ref="AL541" si="1620">AL540</f>
        <v>0</v>
      </c>
      <c r="AM541" s="305"/>
    </row>
    <row r="542" spans="1:39" ht="15" outlineLevel="1">
      <c r="A542" s="530"/>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0">
        <v>44</v>
      </c>
      <c r="B543" s="427" t="s">
        <v>137</v>
      </c>
      <c r="C543" s="290" t="s">
        <v>25</v>
      </c>
      <c r="D543" s="294"/>
      <c r="E543" s="294"/>
      <c r="F543" s="294"/>
      <c r="G543" s="294"/>
      <c r="H543" s="294"/>
      <c r="I543" s="294"/>
      <c r="J543" s="294"/>
      <c r="K543" s="294"/>
      <c r="L543" s="294"/>
      <c r="M543" s="294"/>
      <c r="N543" s="294">
        <v>0</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ht="15" outlineLevel="1">
      <c r="A544" s="530"/>
      <c r="B544" s="430" t="s">
        <v>309</v>
      </c>
      <c r="C544" s="290" t="s">
        <v>164</v>
      </c>
      <c r="D544" s="294"/>
      <c r="E544" s="294"/>
      <c r="F544" s="294"/>
      <c r="G544" s="294"/>
      <c r="H544" s="294"/>
      <c r="I544" s="294"/>
      <c r="J544" s="294"/>
      <c r="K544" s="294"/>
      <c r="L544" s="294"/>
      <c r="M544" s="294"/>
      <c r="N544" s="294">
        <f>N543</f>
        <v>0</v>
      </c>
      <c r="O544" s="294"/>
      <c r="P544" s="294"/>
      <c r="Q544" s="294"/>
      <c r="R544" s="294"/>
      <c r="S544" s="294"/>
      <c r="T544" s="294"/>
      <c r="U544" s="294"/>
      <c r="V544" s="294"/>
      <c r="W544" s="294"/>
      <c r="X544" s="294"/>
      <c r="Y544" s="410">
        <f>Y543</f>
        <v>0</v>
      </c>
      <c r="Z544" s="410">
        <f t="shared" ref="Z544" si="1621">Z543</f>
        <v>0</v>
      </c>
      <c r="AA544" s="410">
        <f t="shared" ref="AA544" si="1622">AA543</f>
        <v>0</v>
      </c>
      <c r="AB544" s="410">
        <f t="shared" ref="AB544" si="1623">AB543</f>
        <v>0</v>
      </c>
      <c r="AC544" s="410">
        <f t="shared" ref="AC544" si="1624">AC543</f>
        <v>0</v>
      </c>
      <c r="AD544" s="410">
        <f t="shared" ref="AD544" si="1625">AD543</f>
        <v>0</v>
      </c>
      <c r="AE544" s="410">
        <f t="shared" ref="AE544" si="1626">AE543</f>
        <v>0</v>
      </c>
      <c r="AF544" s="410">
        <f t="shared" ref="AF544" si="1627">AF543</f>
        <v>0</v>
      </c>
      <c r="AG544" s="410">
        <f t="shared" ref="AG544" si="1628">AG543</f>
        <v>0</v>
      </c>
      <c r="AH544" s="410">
        <f t="shared" ref="AH544" si="1629">AH543</f>
        <v>0</v>
      </c>
      <c r="AI544" s="410">
        <f t="shared" ref="AI544" si="1630">AI543</f>
        <v>0</v>
      </c>
      <c r="AJ544" s="410">
        <f t="shared" ref="AJ544" si="1631">AJ543</f>
        <v>0</v>
      </c>
      <c r="AK544" s="410">
        <f t="shared" ref="AK544" si="1632">AK543</f>
        <v>0</v>
      </c>
      <c r="AL544" s="410">
        <f t="shared" ref="AL544" si="1633">AL543</f>
        <v>0</v>
      </c>
      <c r="AM544" s="305"/>
    </row>
    <row r="545" spans="1:39" ht="15" outlineLevel="1">
      <c r="A545" s="530"/>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0">
        <v>45</v>
      </c>
      <c r="B546" s="427" t="s">
        <v>138</v>
      </c>
      <c r="C546" s="290" t="s">
        <v>25</v>
      </c>
      <c r="D546" s="294"/>
      <c r="E546" s="294"/>
      <c r="F546" s="294"/>
      <c r="G546" s="294"/>
      <c r="H546" s="294"/>
      <c r="I546" s="294"/>
      <c r="J546" s="294"/>
      <c r="K546" s="294"/>
      <c r="L546" s="294"/>
      <c r="M546" s="294"/>
      <c r="N546" s="294">
        <v>0</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ht="15" outlineLevel="1">
      <c r="A547" s="530"/>
      <c r="B547" s="430" t="s">
        <v>309</v>
      </c>
      <c r="C547" s="290" t="s">
        <v>164</v>
      </c>
      <c r="D547" s="294"/>
      <c r="E547" s="294"/>
      <c r="F547" s="294"/>
      <c r="G547" s="294"/>
      <c r="H547" s="294"/>
      <c r="I547" s="294"/>
      <c r="J547" s="294"/>
      <c r="K547" s="294"/>
      <c r="L547" s="294"/>
      <c r="M547" s="294"/>
      <c r="N547" s="294">
        <f>N546</f>
        <v>0</v>
      </c>
      <c r="O547" s="294"/>
      <c r="P547" s="294"/>
      <c r="Q547" s="294"/>
      <c r="R547" s="294"/>
      <c r="S547" s="294"/>
      <c r="T547" s="294"/>
      <c r="U547" s="294"/>
      <c r="V547" s="294"/>
      <c r="W547" s="294"/>
      <c r="X547" s="294"/>
      <c r="Y547" s="410">
        <f>Y546</f>
        <v>0</v>
      </c>
      <c r="Z547" s="410">
        <f t="shared" ref="Z547" si="1634">Z546</f>
        <v>0</v>
      </c>
      <c r="AA547" s="410">
        <f t="shared" ref="AA547" si="1635">AA546</f>
        <v>0</v>
      </c>
      <c r="AB547" s="410">
        <f t="shared" ref="AB547" si="1636">AB546</f>
        <v>0</v>
      </c>
      <c r="AC547" s="410">
        <f t="shared" ref="AC547" si="1637">AC546</f>
        <v>0</v>
      </c>
      <c r="AD547" s="410">
        <f t="shared" ref="AD547" si="1638">AD546</f>
        <v>0</v>
      </c>
      <c r="AE547" s="410">
        <f t="shared" ref="AE547" si="1639">AE546</f>
        <v>0</v>
      </c>
      <c r="AF547" s="410">
        <f t="shared" ref="AF547" si="1640">AF546</f>
        <v>0</v>
      </c>
      <c r="AG547" s="410">
        <f t="shared" ref="AG547" si="1641">AG546</f>
        <v>0</v>
      </c>
      <c r="AH547" s="410">
        <f t="shared" ref="AH547" si="1642">AH546</f>
        <v>0</v>
      </c>
      <c r="AI547" s="410">
        <f t="shared" ref="AI547" si="1643">AI546</f>
        <v>0</v>
      </c>
      <c r="AJ547" s="410">
        <f t="shared" ref="AJ547" si="1644">AJ546</f>
        <v>0</v>
      </c>
      <c r="AK547" s="410">
        <f t="shared" ref="AK547" si="1645">AK546</f>
        <v>0</v>
      </c>
      <c r="AL547" s="410">
        <f t="shared" ref="AL547" si="1646">AL546</f>
        <v>0</v>
      </c>
      <c r="AM547" s="305"/>
    </row>
    <row r="548" spans="1:39" ht="15" outlineLevel="1">
      <c r="A548" s="530"/>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0">
        <v>46</v>
      </c>
      <c r="B549" s="427" t="s">
        <v>139</v>
      </c>
      <c r="C549" s="290" t="s">
        <v>25</v>
      </c>
      <c r="D549" s="294"/>
      <c r="E549" s="294"/>
      <c r="F549" s="294"/>
      <c r="G549" s="294"/>
      <c r="H549" s="294"/>
      <c r="I549" s="294"/>
      <c r="J549" s="294"/>
      <c r="K549" s="294"/>
      <c r="L549" s="294"/>
      <c r="M549" s="294"/>
      <c r="N549" s="294">
        <v>0</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ht="15" outlineLevel="1">
      <c r="A550" s="530"/>
      <c r="B550" s="430" t="s">
        <v>309</v>
      </c>
      <c r="C550" s="290" t="s">
        <v>164</v>
      </c>
      <c r="D550" s="294"/>
      <c r="E550" s="294"/>
      <c r="F550" s="294"/>
      <c r="G550" s="294"/>
      <c r="H550" s="294"/>
      <c r="I550" s="294"/>
      <c r="J550" s="294"/>
      <c r="K550" s="294"/>
      <c r="L550" s="294"/>
      <c r="M550" s="294"/>
      <c r="N550" s="294">
        <f>N549</f>
        <v>0</v>
      </c>
      <c r="O550" s="294"/>
      <c r="P550" s="294"/>
      <c r="Q550" s="294"/>
      <c r="R550" s="294"/>
      <c r="S550" s="294"/>
      <c r="T550" s="294"/>
      <c r="U550" s="294"/>
      <c r="V550" s="294"/>
      <c r="W550" s="294"/>
      <c r="X550" s="294"/>
      <c r="Y550" s="410">
        <f>Y549</f>
        <v>0</v>
      </c>
      <c r="Z550" s="410">
        <f t="shared" ref="Z550" si="1647">Z549</f>
        <v>0</v>
      </c>
      <c r="AA550" s="410">
        <f t="shared" ref="AA550" si="1648">AA549</f>
        <v>0</v>
      </c>
      <c r="AB550" s="410">
        <f t="shared" ref="AB550" si="1649">AB549</f>
        <v>0</v>
      </c>
      <c r="AC550" s="410">
        <f t="shared" ref="AC550" si="1650">AC549</f>
        <v>0</v>
      </c>
      <c r="AD550" s="410">
        <f t="shared" ref="AD550" si="1651">AD549</f>
        <v>0</v>
      </c>
      <c r="AE550" s="410">
        <f t="shared" ref="AE550" si="1652">AE549</f>
        <v>0</v>
      </c>
      <c r="AF550" s="410">
        <f t="shared" ref="AF550" si="1653">AF549</f>
        <v>0</v>
      </c>
      <c r="AG550" s="410">
        <f t="shared" ref="AG550" si="1654">AG549</f>
        <v>0</v>
      </c>
      <c r="AH550" s="410">
        <f t="shared" ref="AH550" si="1655">AH549</f>
        <v>0</v>
      </c>
      <c r="AI550" s="410">
        <f t="shared" ref="AI550" si="1656">AI549</f>
        <v>0</v>
      </c>
      <c r="AJ550" s="410">
        <f t="shared" ref="AJ550" si="1657">AJ549</f>
        <v>0</v>
      </c>
      <c r="AK550" s="410">
        <f t="shared" ref="AK550" si="1658">AK549</f>
        <v>0</v>
      </c>
      <c r="AL550" s="410">
        <f t="shared" ref="AL550" si="1659">AL549</f>
        <v>0</v>
      </c>
      <c r="AM550" s="305"/>
    </row>
    <row r="551" spans="1:39" ht="15" outlineLevel="1">
      <c r="A551" s="530"/>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0">
        <v>47</v>
      </c>
      <c r="B552" s="427" t="s">
        <v>140</v>
      </c>
      <c r="C552" s="290" t="s">
        <v>25</v>
      </c>
      <c r="D552" s="294"/>
      <c r="E552" s="294"/>
      <c r="F552" s="294"/>
      <c r="G552" s="294"/>
      <c r="H552" s="294"/>
      <c r="I552" s="294"/>
      <c r="J552" s="294"/>
      <c r="K552" s="294"/>
      <c r="L552" s="294"/>
      <c r="M552" s="294"/>
      <c r="N552" s="294">
        <v>0</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ht="15" outlineLevel="1">
      <c r="A553" s="530"/>
      <c r="B553" s="430" t="s">
        <v>309</v>
      </c>
      <c r="C553" s="290" t="s">
        <v>164</v>
      </c>
      <c r="D553" s="294"/>
      <c r="E553" s="294"/>
      <c r="F553" s="294"/>
      <c r="G553" s="294"/>
      <c r="H553" s="294"/>
      <c r="I553" s="294"/>
      <c r="J553" s="294"/>
      <c r="K553" s="294"/>
      <c r="L553" s="294"/>
      <c r="M553" s="294"/>
      <c r="N553" s="294">
        <f>N552</f>
        <v>0</v>
      </c>
      <c r="O553" s="294"/>
      <c r="P553" s="294"/>
      <c r="Q553" s="294"/>
      <c r="R553" s="294"/>
      <c r="S553" s="294"/>
      <c r="T553" s="294"/>
      <c r="U553" s="294"/>
      <c r="V553" s="294"/>
      <c r="W553" s="294"/>
      <c r="X553" s="294"/>
      <c r="Y553" s="410">
        <f>Y552</f>
        <v>0</v>
      </c>
      <c r="Z553" s="410">
        <f t="shared" ref="Z553" si="1660">Z552</f>
        <v>0</v>
      </c>
      <c r="AA553" s="410">
        <f t="shared" ref="AA553" si="1661">AA552</f>
        <v>0</v>
      </c>
      <c r="AB553" s="410">
        <f t="shared" ref="AB553" si="1662">AB552</f>
        <v>0</v>
      </c>
      <c r="AC553" s="410">
        <f t="shared" ref="AC553" si="1663">AC552</f>
        <v>0</v>
      </c>
      <c r="AD553" s="410">
        <f t="shared" ref="AD553" si="1664">AD552</f>
        <v>0</v>
      </c>
      <c r="AE553" s="410">
        <f t="shared" ref="AE553" si="1665">AE552</f>
        <v>0</v>
      </c>
      <c r="AF553" s="410">
        <f t="shared" ref="AF553" si="1666">AF552</f>
        <v>0</v>
      </c>
      <c r="AG553" s="410">
        <f t="shared" ref="AG553" si="1667">AG552</f>
        <v>0</v>
      </c>
      <c r="AH553" s="410">
        <f t="shared" ref="AH553" si="1668">AH552</f>
        <v>0</v>
      </c>
      <c r="AI553" s="410">
        <f t="shared" ref="AI553" si="1669">AI552</f>
        <v>0</v>
      </c>
      <c r="AJ553" s="410">
        <f t="shared" ref="AJ553" si="1670">AJ552</f>
        <v>0</v>
      </c>
      <c r="AK553" s="410">
        <f t="shared" ref="AK553" si="1671">AK552</f>
        <v>0</v>
      </c>
      <c r="AL553" s="410">
        <f t="shared" ref="AL553" si="1672">AL552</f>
        <v>0</v>
      </c>
      <c r="AM553" s="305"/>
    </row>
    <row r="554" spans="1:39" ht="15" outlineLevel="1">
      <c r="A554" s="530"/>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30" outlineLevel="1">
      <c r="A555" s="530">
        <v>48</v>
      </c>
      <c r="B555" s="427" t="s">
        <v>141</v>
      </c>
      <c r="C555" s="290" t="s">
        <v>25</v>
      </c>
      <c r="D555" s="294"/>
      <c r="E555" s="294"/>
      <c r="F555" s="294"/>
      <c r="G555" s="294"/>
      <c r="H555" s="294"/>
      <c r="I555" s="294"/>
      <c r="J555" s="294"/>
      <c r="K555" s="294"/>
      <c r="L555" s="294"/>
      <c r="M555" s="294"/>
      <c r="N555" s="294">
        <v>0</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ht="15" outlineLevel="1">
      <c r="A556" s="530"/>
      <c r="B556" s="430" t="s">
        <v>309</v>
      </c>
      <c r="C556" s="290" t="s">
        <v>164</v>
      </c>
      <c r="D556" s="294"/>
      <c r="E556" s="294"/>
      <c r="F556" s="294"/>
      <c r="G556" s="294"/>
      <c r="H556" s="294"/>
      <c r="I556" s="294"/>
      <c r="J556" s="294"/>
      <c r="K556" s="294"/>
      <c r="L556" s="294"/>
      <c r="M556" s="294"/>
      <c r="N556" s="294">
        <f>N555</f>
        <v>0</v>
      </c>
      <c r="O556" s="294"/>
      <c r="P556" s="294"/>
      <c r="Q556" s="294"/>
      <c r="R556" s="294"/>
      <c r="S556" s="294"/>
      <c r="T556" s="294"/>
      <c r="U556" s="294"/>
      <c r="V556" s="294"/>
      <c r="W556" s="294"/>
      <c r="X556" s="294"/>
      <c r="Y556" s="410">
        <f>Y555</f>
        <v>0</v>
      </c>
      <c r="Z556" s="410">
        <f t="shared" ref="Z556" si="1673">Z555</f>
        <v>0</v>
      </c>
      <c r="AA556" s="410">
        <f t="shared" ref="AA556" si="1674">AA555</f>
        <v>0</v>
      </c>
      <c r="AB556" s="410">
        <f t="shared" ref="AB556" si="1675">AB555</f>
        <v>0</v>
      </c>
      <c r="AC556" s="410">
        <f t="shared" ref="AC556" si="1676">AC555</f>
        <v>0</v>
      </c>
      <c r="AD556" s="410">
        <f t="shared" ref="AD556" si="1677">AD555</f>
        <v>0</v>
      </c>
      <c r="AE556" s="410">
        <f t="shared" ref="AE556" si="1678">AE555</f>
        <v>0</v>
      </c>
      <c r="AF556" s="410">
        <f t="shared" ref="AF556" si="1679">AF555</f>
        <v>0</v>
      </c>
      <c r="AG556" s="410">
        <f t="shared" ref="AG556" si="1680">AG555</f>
        <v>0</v>
      </c>
      <c r="AH556" s="410">
        <f t="shared" ref="AH556" si="1681">AH555</f>
        <v>0</v>
      </c>
      <c r="AI556" s="410">
        <f t="shared" ref="AI556" si="1682">AI555</f>
        <v>0</v>
      </c>
      <c r="AJ556" s="410">
        <f t="shared" ref="AJ556" si="1683">AJ555</f>
        <v>0</v>
      </c>
      <c r="AK556" s="410">
        <f t="shared" ref="AK556" si="1684">AK555</f>
        <v>0</v>
      </c>
      <c r="AL556" s="410">
        <f t="shared" ref="AL556" si="1685">AL555</f>
        <v>0</v>
      </c>
      <c r="AM556" s="305"/>
    </row>
    <row r="557" spans="1:39" ht="15" outlineLevel="1">
      <c r="A557" s="530"/>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0">
        <v>49</v>
      </c>
      <c r="B558" s="427" t="s">
        <v>142</v>
      </c>
      <c r="C558" s="290" t="s">
        <v>25</v>
      </c>
      <c r="D558" s="294"/>
      <c r="E558" s="294"/>
      <c r="F558" s="294"/>
      <c r="G558" s="294"/>
      <c r="H558" s="294"/>
      <c r="I558" s="294"/>
      <c r="J558" s="294"/>
      <c r="K558" s="294"/>
      <c r="L558" s="294"/>
      <c r="M558" s="294"/>
      <c r="N558" s="294">
        <v>0</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ht="15" outlineLevel="1">
      <c r="A559" s="530"/>
      <c r="B559" s="430" t="s">
        <v>309</v>
      </c>
      <c r="C559" s="290" t="s">
        <v>164</v>
      </c>
      <c r="D559" s="294"/>
      <c r="E559" s="294"/>
      <c r="F559" s="294"/>
      <c r="G559" s="294"/>
      <c r="H559" s="294"/>
      <c r="I559" s="294"/>
      <c r="J559" s="294"/>
      <c r="K559" s="294"/>
      <c r="L559" s="294"/>
      <c r="M559" s="294"/>
      <c r="N559" s="294">
        <f>N558</f>
        <v>0</v>
      </c>
      <c r="O559" s="294"/>
      <c r="P559" s="294"/>
      <c r="Q559" s="294"/>
      <c r="R559" s="294"/>
      <c r="S559" s="294"/>
      <c r="T559" s="294"/>
      <c r="U559" s="294"/>
      <c r="V559" s="294"/>
      <c r="W559" s="294"/>
      <c r="X559" s="294"/>
      <c r="Y559" s="410">
        <f>Y558</f>
        <v>0</v>
      </c>
      <c r="Z559" s="410">
        <f t="shared" ref="Z559" si="1686">Z558</f>
        <v>0</v>
      </c>
      <c r="AA559" s="410">
        <f t="shared" ref="AA559" si="1687">AA558</f>
        <v>0</v>
      </c>
      <c r="AB559" s="410">
        <f t="shared" ref="AB559" si="1688">AB558</f>
        <v>0</v>
      </c>
      <c r="AC559" s="410">
        <f t="shared" ref="AC559" si="1689">AC558</f>
        <v>0</v>
      </c>
      <c r="AD559" s="410">
        <f t="shared" ref="AD559" si="1690">AD558</f>
        <v>0</v>
      </c>
      <c r="AE559" s="410">
        <f t="shared" ref="AE559" si="1691">AE558</f>
        <v>0</v>
      </c>
      <c r="AF559" s="410">
        <f t="shared" ref="AF559" si="1692">AF558</f>
        <v>0</v>
      </c>
      <c r="AG559" s="410">
        <f t="shared" ref="AG559" si="1693">AG558</f>
        <v>0</v>
      </c>
      <c r="AH559" s="410">
        <f t="shared" ref="AH559" si="1694">AH558</f>
        <v>0</v>
      </c>
      <c r="AI559" s="410">
        <f t="shared" ref="AI559" si="1695">AI558</f>
        <v>0</v>
      </c>
      <c r="AJ559" s="410">
        <f t="shared" ref="AJ559" si="1696">AJ558</f>
        <v>0</v>
      </c>
      <c r="AK559" s="410">
        <f t="shared" ref="AK559" si="1697">AK558</f>
        <v>0</v>
      </c>
      <c r="AL559" s="410">
        <f t="shared" ref="AL559" si="1698">AL558</f>
        <v>0</v>
      </c>
      <c r="AM559" s="305"/>
    </row>
    <row r="560" spans="1:39" ht="15" outlineLevel="1">
      <c r="A560" s="530"/>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6">
      <c r="B561" s="326" t="s">
        <v>293</v>
      </c>
      <c r="C561" s="328"/>
      <c r="D561" s="328">
        <f>SUM(D404:D559)</f>
        <v>0</v>
      </c>
      <c r="E561" s="328"/>
      <c r="F561" s="328"/>
      <c r="G561" s="328"/>
      <c r="H561" s="328"/>
      <c r="I561" s="328"/>
      <c r="J561" s="328"/>
      <c r="K561" s="328"/>
      <c r="L561" s="328"/>
      <c r="M561" s="328"/>
      <c r="N561" s="328"/>
      <c r="O561" s="328">
        <f>SUM(O404:O559)</f>
        <v>0</v>
      </c>
      <c r="P561" s="328"/>
      <c r="Q561" s="328"/>
      <c r="R561" s="328"/>
      <c r="S561" s="328"/>
      <c r="T561" s="328"/>
      <c r="U561" s="328"/>
      <c r="V561" s="328"/>
      <c r="W561" s="328"/>
      <c r="X561" s="328"/>
      <c r="Y561" s="328">
        <f>IF(Y402="kWh",SUMPRODUCT(D404:D559,Y404:Y559))</f>
        <v>0</v>
      </c>
      <c r="Z561" s="328">
        <f>IF(Z402="kWh",SUMPRODUCT(D404:D559,Z404:Z559))</f>
        <v>0</v>
      </c>
      <c r="AA561" s="328">
        <f>IF(AA402="kw",SUMPRODUCT(N404:N559,O404:O559,AA404:AA559),SUMPRODUCT(D404:D559,AA404:AA559))</f>
        <v>0</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6">
      <c r="B562" s="390" t="s">
        <v>294</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0</v>
      </c>
      <c r="Z562" s="391">
        <f>HLOOKUP(Z218,'2. LRAMVA Threshold'!$B$42:$Q$53,9,FALSE)</f>
        <v>0</v>
      </c>
      <c r="AA562" s="391">
        <f>HLOOKUP(AA218,'2. LRAMVA Threshold'!$B$42:$Q$53,9,FALSE)</f>
        <v>0</v>
      </c>
      <c r="AB562" s="391">
        <f>HLOOKUP(AB218,'2. LRAMVA Threshold'!$B$42:$Q$53,9,FALSE)</f>
        <v>0</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ht="15">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ht="15">
      <c r="B564" s="323" t="s">
        <v>295</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8.6E-3</v>
      </c>
      <c r="Z564" s="340">
        <f>HLOOKUP(Z$35,'3.  Distribution Rates'!$C$122:$P$133,9,FALSE)</f>
        <v>1.9099999999999999E-2</v>
      </c>
      <c r="AA564" s="340">
        <f>HLOOKUP(AA$35,'3.  Distribution Rates'!$C$122:$P$133,9,FALSE)</f>
        <v>3.6918000000000002</v>
      </c>
      <c r="AB564" s="340">
        <f>HLOOKUP(AB$35,'3.  Distribution Rates'!$C$122:$P$133,9,FALSE)</f>
        <v>2.9123000000000001</v>
      </c>
      <c r="AC564" s="340">
        <f>HLOOKUP(AC$35,'3.  Distribution Rates'!$C$122:$P$133,9,FALSE)</f>
        <v>1.0800000000000001E-2</v>
      </c>
      <c r="AD564" s="340">
        <f>HLOOKUP(AD$35,'3.  Distribution Rates'!$C$122:$P$133,9,FALSE)</f>
        <v>12.455</v>
      </c>
      <c r="AE564" s="340">
        <f>HLOOKUP(AE$35,'3.  Distribution Rates'!$C$122:$P$133,9,FALSE)</f>
        <v>9.2620000000000005</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ht="15">
      <c r="B565" s="323" t="s">
        <v>296</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0</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7">
        <f t="shared" ref="AM565:AM571" si="1699">SUM(Y565:AL565)</f>
        <v>0</v>
      </c>
    </row>
    <row r="566" spans="2:39" ht="15">
      <c r="B566" s="323" t="s">
        <v>297</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0</v>
      </c>
      <c r="Z566" s="377">
        <f>'4.  2011-2014 LRAM'!Z269*Z564</f>
        <v>0</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7">
        <f t="shared" si="1699"/>
        <v>0</v>
      </c>
    </row>
    <row r="567" spans="2:39" ht="15">
      <c r="B567" s="323" t="s">
        <v>298</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0</v>
      </c>
      <c r="Z567" s="377">
        <f>'4.  2011-2014 LRAM'!Z398*Z564</f>
        <v>0</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7">
        <f t="shared" si="1699"/>
        <v>0</v>
      </c>
    </row>
    <row r="568" spans="2:39" ht="15">
      <c r="B568" s="323" t="s">
        <v>299</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0</v>
      </c>
      <c r="Z568" s="377">
        <f>'4.  2011-2014 LRAM'!Z528*Z564</f>
        <v>0</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7">
        <f t="shared" si="1699"/>
        <v>0</v>
      </c>
    </row>
    <row r="569" spans="2:39" ht="15">
      <c r="B569" s="323" t="s">
        <v>300</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700">Y209*Y564</f>
        <v>2526.2671999999998</v>
      </c>
      <c r="Z569" s="377">
        <f t="shared" si="1700"/>
        <v>3874.6886480000003</v>
      </c>
      <c r="AA569" s="377">
        <f t="shared" si="1700"/>
        <v>3565.3927680000006</v>
      </c>
      <c r="AB569" s="377">
        <f t="shared" si="1700"/>
        <v>0</v>
      </c>
      <c r="AC569" s="377">
        <f t="shared" si="1700"/>
        <v>0</v>
      </c>
      <c r="AD569" s="377">
        <f t="shared" si="1700"/>
        <v>0</v>
      </c>
      <c r="AE569" s="377">
        <f t="shared" si="1700"/>
        <v>5512.742400000001</v>
      </c>
      <c r="AF569" s="377">
        <f t="shared" si="1700"/>
        <v>0</v>
      </c>
      <c r="AG569" s="377">
        <f t="shared" si="1700"/>
        <v>0</v>
      </c>
      <c r="AH569" s="377">
        <f t="shared" si="1700"/>
        <v>0</v>
      </c>
      <c r="AI569" s="377">
        <f t="shared" si="1700"/>
        <v>0</v>
      </c>
      <c r="AJ569" s="377">
        <f t="shared" si="1700"/>
        <v>0</v>
      </c>
      <c r="AK569" s="377">
        <f t="shared" si="1700"/>
        <v>0</v>
      </c>
      <c r="AL569" s="377">
        <f t="shared" si="1700"/>
        <v>0</v>
      </c>
      <c r="AM569" s="627">
        <f t="shared" si="1699"/>
        <v>15479.091016</v>
      </c>
    </row>
    <row r="570" spans="2:39" ht="15">
      <c r="B570" s="323" t="s">
        <v>301</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 t="shared" ref="Y570:AL570" si="1701">Y392*Y564</f>
        <v>0</v>
      </c>
      <c r="Z570" s="377">
        <f t="shared" si="1701"/>
        <v>0</v>
      </c>
      <c r="AA570" s="377">
        <f t="shared" si="1701"/>
        <v>0</v>
      </c>
      <c r="AB570" s="377">
        <f t="shared" si="1701"/>
        <v>0</v>
      </c>
      <c r="AC570" s="377">
        <f t="shared" si="1701"/>
        <v>0</v>
      </c>
      <c r="AD570" s="377">
        <f t="shared" si="1701"/>
        <v>0</v>
      </c>
      <c r="AE570" s="377">
        <f t="shared" si="1701"/>
        <v>0</v>
      </c>
      <c r="AF570" s="377">
        <f t="shared" si="1701"/>
        <v>0</v>
      </c>
      <c r="AG570" s="377">
        <f t="shared" si="1701"/>
        <v>0</v>
      </c>
      <c r="AH570" s="377">
        <f t="shared" si="1701"/>
        <v>0</v>
      </c>
      <c r="AI570" s="377">
        <f t="shared" si="1701"/>
        <v>0</v>
      </c>
      <c r="AJ570" s="377">
        <f t="shared" si="1701"/>
        <v>0</v>
      </c>
      <c r="AK570" s="377">
        <f t="shared" si="1701"/>
        <v>0</v>
      </c>
      <c r="AL570" s="377">
        <f t="shared" si="1701"/>
        <v>0</v>
      </c>
      <c r="AM570" s="627">
        <f t="shared" si="1699"/>
        <v>0</v>
      </c>
    </row>
    <row r="571" spans="2:39" ht="15">
      <c r="B571" s="323" t="s">
        <v>302</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0</v>
      </c>
      <c r="Z571" s="377">
        <f t="shared" ref="Z571:AL571" si="1702">Z561*Z564</f>
        <v>0</v>
      </c>
      <c r="AA571" s="377">
        <f t="shared" si="1702"/>
        <v>0</v>
      </c>
      <c r="AB571" s="377">
        <f t="shared" si="1702"/>
        <v>0</v>
      </c>
      <c r="AC571" s="377">
        <f t="shared" si="1702"/>
        <v>0</v>
      </c>
      <c r="AD571" s="377">
        <f t="shared" si="1702"/>
        <v>0</v>
      </c>
      <c r="AE571" s="377">
        <f t="shared" si="1702"/>
        <v>0</v>
      </c>
      <c r="AF571" s="377">
        <f t="shared" si="1702"/>
        <v>0</v>
      </c>
      <c r="AG571" s="377">
        <f t="shared" si="1702"/>
        <v>0</v>
      </c>
      <c r="AH571" s="377">
        <f t="shared" si="1702"/>
        <v>0</v>
      </c>
      <c r="AI571" s="377">
        <f t="shared" si="1702"/>
        <v>0</v>
      </c>
      <c r="AJ571" s="377">
        <f t="shared" si="1702"/>
        <v>0</v>
      </c>
      <c r="AK571" s="377">
        <f t="shared" si="1702"/>
        <v>0</v>
      </c>
      <c r="AL571" s="377">
        <f t="shared" si="1702"/>
        <v>0</v>
      </c>
      <c r="AM571" s="627">
        <f t="shared" si="1699"/>
        <v>0</v>
      </c>
    </row>
    <row r="572" spans="2:39" ht="15.6">
      <c r="B572" s="348" t="s">
        <v>303</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2526.2671999999998</v>
      </c>
      <c r="Z572" s="345">
        <f>SUM(Z565:Z571)</f>
        <v>3874.6886480000003</v>
      </c>
      <c r="AA572" s="345">
        <f t="shared" ref="AA572:AE572" si="1703">SUM(AA565:AA571)</f>
        <v>3565.3927680000006</v>
      </c>
      <c r="AB572" s="345">
        <f t="shared" si="1703"/>
        <v>0</v>
      </c>
      <c r="AC572" s="345">
        <f t="shared" si="1703"/>
        <v>0</v>
      </c>
      <c r="AD572" s="345">
        <f t="shared" si="1703"/>
        <v>0</v>
      </c>
      <c r="AE572" s="345">
        <f t="shared" si="1703"/>
        <v>5512.742400000001</v>
      </c>
      <c r="AF572" s="345">
        <f>SUM(AF565:AF571)</f>
        <v>0</v>
      </c>
      <c r="AG572" s="345">
        <f>SUM(AG565:AG571)</f>
        <v>0</v>
      </c>
      <c r="AH572" s="345">
        <f t="shared" ref="AH572:AL572" si="1704">SUM(AH565:AH571)</f>
        <v>0</v>
      </c>
      <c r="AI572" s="345">
        <f t="shared" si="1704"/>
        <v>0</v>
      </c>
      <c r="AJ572" s="345">
        <f t="shared" si="1704"/>
        <v>0</v>
      </c>
      <c r="AK572" s="345">
        <f t="shared" si="1704"/>
        <v>0</v>
      </c>
      <c r="AL572" s="345">
        <f t="shared" si="1704"/>
        <v>0</v>
      </c>
      <c r="AM572" s="406">
        <f>SUM(AM565:AM571)</f>
        <v>15479.091016</v>
      </c>
    </row>
    <row r="573" spans="2:39" ht="15.6">
      <c r="B573" s="348" t="s">
        <v>304</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0</v>
      </c>
      <c r="Z573" s="346">
        <f t="shared" ref="Z573:AE573" si="1705">Z562*Z564</f>
        <v>0</v>
      </c>
      <c r="AA573" s="346">
        <f t="shared" si="1705"/>
        <v>0</v>
      </c>
      <c r="AB573" s="346">
        <f t="shared" si="1705"/>
        <v>0</v>
      </c>
      <c r="AC573" s="346">
        <f t="shared" si="1705"/>
        <v>0</v>
      </c>
      <c r="AD573" s="346">
        <f t="shared" si="1705"/>
        <v>0</v>
      </c>
      <c r="AE573" s="346">
        <f t="shared" si="1705"/>
        <v>0</v>
      </c>
      <c r="AF573" s="346">
        <f>AF562*AF564</f>
        <v>0</v>
      </c>
      <c r="AG573" s="346">
        <f t="shared" ref="AG573:AL573" si="1706">AG562*AG564</f>
        <v>0</v>
      </c>
      <c r="AH573" s="346">
        <f t="shared" si="1706"/>
        <v>0</v>
      </c>
      <c r="AI573" s="346">
        <f t="shared" si="1706"/>
        <v>0</v>
      </c>
      <c r="AJ573" s="346">
        <f t="shared" si="1706"/>
        <v>0</v>
      </c>
      <c r="AK573" s="346">
        <f t="shared" si="1706"/>
        <v>0</v>
      </c>
      <c r="AL573" s="346">
        <f t="shared" si="1706"/>
        <v>0</v>
      </c>
      <c r="AM573" s="406">
        <f>SUM(Y573:AL573)</f>
        <v>0</v>
      </c>
    </row>
    <row r="574" spans="2:39" ht="15.6">
      <c r="B574" s="348" t="s">
        <v>305</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15479.091016</v>
      </c>
    </row>
    <row r="575" spans="2:39" ht="15">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ht="15">
      <c r="B576" s="438" t="s">
        <v>306</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0</v>
      </c>
      <c r="Z576" s="290">
        <f>SUMPRODUCT(E404:E559,Z404:Z559)</f>
        <v>0</v>
      </c>
      <c r="AA576" s="290">
        <f t="shared" ref="AA576:AL576" si="1707">IF(AA402="kw",SUMPRODUCT($N$404:$N$559,$P$404:$P$559,AA404:AA559),SUMPRODUCT($E$404:$E$559,AA404:AA559))</f>
        <v>0</v>
      </c>
      <c r="AB576" s="290">
        <f t="shared" si="1707"/>
        <v>0</v>
      </c>
      <c r="AC576" s="290">
        <f t="shared" si="1707"/>
        <v>0</v>
      </c>
      <c r="AD576" s="290">
        <f t="shared" si="1707"/>
        <v>0</v>
      </c>
      <c r="AE576" s="290">
        <f t="shared" si="1707"/>
        <v>0</v>
      </c>
      <c r="AF576" s="290">
        <f t="shared" si="1707"/>
        <v>0</v>
      </c>
      <c r="AG576" s="290">
        <f t="shared" si="1707"/>
        <v>0</v>
      </c>
      <c r="AH576" s="290">
        <f t="shared" si="1707"/>
        <v>0</v>
      </c>
      <c r="AI576" s="290">
        <f t="shared" si="1707"/>
        <v>0</v>
      </c>
      <c r="AJ576" s="290">
        <f t="shared" si="1707"/>
        <v>0</v>
      </c>
      <c r="AK576" s="290">
        <f t="shared" si="1707"/>
        <v>0</v>
      </c>
      <c r="AL576" s="290">
        <f t="shared" si="1707"/>
        <v>0</v>
      </c>
      <c r="AM576" s="336"/>
    </row>
    <row r="577" spans="1:39" ht="15">
      <c r="B577" s="438" t="s">
        <v>307</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0</v>
      </c>
      <c r="Z577" s="290">
        <f>SUMPRODUCT(F404:F559,Z404:Z559)</f>
        <v>0</v>
      </c>
      <c r="AA577" s="290">
        <f t="shared" ref="AA577:AL577" si="1708">IF(AA402="kw",SUMPRODUCT($N$404:$N$559,$Q$404:$Q$559,AA404:AA559),SUMPRODUCT($F$404:$F$559,AA404:AA559))</f>
        <v>0</v>
      </c>
      <c r="AB577" s="290">
        <f t="shared" si="1708"/>
        <v>0</v>
      </c>
      <c r="AC577" s="290">
        <f t="shared" si="1708"/>
        <v>0</v>
      </c>
      <c r="AD577" s="290">
        <f t="shared" si="1708"/>
        <v>0</v>
      </c>
      <c r="AE577" s="290">
        <f t="shared" si="1708"/>
        <v>0</v>
      </c>
      <c r="AF577" s="290">
        <f t="shared" si="1708"/>
        <v>0</v>
      </c>
      <c r="AG577" s="290">
        <f t="shared" si="1708"/>
        <v>0</v>
      </c>
      <c r="AH577" s="290">
        <f t="shared" si="1708"/>
        <v>0</v>
      </c>
      <c r="AI577" s="290">
        <f t="shared" si="1708"/>
        <v>0</v>
      </c>
      <c r="AJ577" s="290">
        <f t="shared" si="1708"/>
        <v>0</v>
      </c>
      <c r="AK577" s="290">
        <f t="shared" si="1708"/>
        <v>0</v>
      </c>
      <c r="AL577" s="290">
        <f t="shared" si="1708"/>
        <v>0</v>
      </c>
      <c r="AM577" s="336"/>
    </row>
    <row r="578" spans="1:39" ht="15">
      <c r="B578" s="439" t="s">
        <v>308</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0</v>
      </c>
      <c r="Z578" s="325">
        <f>SUMPRODUCT(G404:G559,Z404:Z559)</f>
        <v>0</v>
      </c>
      <c r="AA578" s="325">
        <f t="shared" ref="AA578:AL578" si="1709">IF(AA402="kw",SUMPRODUCT($N$404:$N$559,$R$404:$R$559,AA404:AA559),SUMPRODUCT($G$404:$G$559,AA404:AA559))</f>
        <v>0</v>
      </c>
      <c r="AB578" s="325">
        <f t="shared" si="1709"/>
        <v>0</v>
      </c>
      <c r="AC578" s="325">
        <f t="shared" si="1709"/>
        <v>0</v>
      </c>
      <c r="AD578" s="325">
        <f t="shared" si="1709"/>
        <v>0</v>
      </c>
      <c r="AE578" s="325">
        <f t="shared" si="1709"/>
        <v>0</v>
      </c>
      <c r="AF578" s="325">
        <f t="shared" si="1709"/>
        <v>0</v>
      </c>
      <c r="AG578" s="325">
        <f t="shared" si="1709"/>
        <v>0</v>
      </c>
      <c r="AH578" s="325">
        <f t="shared" si="1709"/>
        <v>0</v>
      </c>
      <c r="AI578" s="325">
        <f t="shared" si="1709"/>
        <v>0</v>
      </c>
      <c r="AJ578" s="325">
        <f t="shared" si="1709"/>
        <v>0</v>
      </c>
      <c r="AK578" s="325">
        <f t="shared" si="1709"/>
        <v>0</v>
      </c>
      <c r="AL578" s="325">
        <f t="shared" si="1709"/>
        <v>0</v>
      </c>
      <c r="AM578" s="385"/>
    </row>
    <row r="579" spans="1:39" ht="22.5" customHeight="1">
      <c r="B579" s="367" t="s">
        <v>592</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6">
      <c r="B582" s="279" t="s">
        <v>310</v>
      </c>
      <c r="C582" s="280"/>
      <c r="D582" s="588" t="s">
        <v>527</v>
      </c>
      <c r="E582" s="252"/>
      <c r="F582" s="588"/>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03" t="s">
        <v>212</v>
      </c>
      <c r="C583" s="805" t="s">
        <v>33</v>
      </c>
      <c r="D583" s="283" t="s">
        <v>423</v>
      </c>
      <c r="E583" s="807" t="s">
        <v>210</v>
      </c>
      <c r="F583" s="808"/>
      <c r="G583" s="808"/>
      <c r="H583" s="808"/>
      <c r="I583" s="808"/>
      <c r="J583" s="808"/>
      <c r="K583" s="808"/>
      <c r="L583" s="808"/>
      <c r="M583" s="809"/>
      <c r="N583" s="810" t="s">
        <v>214</v>
      </c>
      <c r="O583" s="283" t="s">
        <v>424</v>
      </c>
      <c r="P583" s="807" t="s">
        <v>213</v>
      </c>
      <c r="Q583" s="808"/>
      <c r="R583" s="808"/>
      <c r="S583" s="808"/>
      <c r="T583" s="808"/>
      <c r="U583" s="808"/>
      <c r="V583" s="808"/>
      <c r="W583" s="808"/>
      <c r="X583" s="809"/>
      <c r="Y583" s="800" t="s">
        <v>244</v>
      </c>
      <c r="Z583" s="801"/>
      <c r="AA583" s="801"/>
      <c r="AB583" s="801"/>
      <c r="AC583" s="801"/>
      <c r="AD583" s="801"/>
      <c r="AE583" s="801"/>
      <c r="AF583" s="801"/>
      <c r="AG583" s="801"/>
      <c r="AH583" s="801"/>
      <c r="AI583" s="801"/>
      <c r="AJ583" s="801"/>
      <c r="AK583" s="801"/>
      <c r="AL583" s="801"/>
      <c r="AM583" s="802"/>
    </row>
    <row r="584" spans="1:39" ht="68.25" customHeight="1">
      <c r="B584" s="804"/>
      <c r="C584" s="806"/>
      <c r="D584" s="284">
        <v>2018</v>
      </c>
      <c r="E584" s="284">
        <v>2019</v>
      </c>
      <c r="F584" s="284">
        <v>2020</v>
      </c>
      <c r="G584" s="284">
        <v>2021</v>
      </c>
      <c r="H584" s="284">
        <v>2022</v>
      </c>
      <c r="I584" s="284">
        <v>2023</v>
      </c>
      <c r="J584" s="284">
        <v>2024</v>
      </c>
      <c r="K584" s="284">
        <v>2025</v>
      </c>
      <c r="L584" s="284">
        <v>2026</v>
      </c>
      <c r="M584" s="284">
        <v>2027</v>
      </c>
      <c r="N584" s="811"/>
      <c r="O584" s="284">
        <v>2018</v>
      </c>
      <c r="P584" s="284">
        <v>2019</v>
      </c>
      <c r="Q584" s="284">
        <v>2020</v>
      </c>
      <c r="R584" s="284">
        <v>2021</v>
      </c>
      <c r="S584" s="284">
        <v>2022</v>
      </c>
      <c r="T584" s="284">
        <v>2023</v>
      </c>
      <c r="U584" s="284">
        <v>2024</v>
      </c>
      <c r="V584" s="284">
        <v>2025</v>
      </c>
      <c r="W584" s="284">
        <v>2026</v>
      </c>
      <c r="X584" s="284">
        <v>2027</v>
      </c>
      <c r="Y584" s="284" t="str">
        <f>'1.  LRAMVA Summary'!D50</f>
        <v>Residential</v>
      </c>
      <c r="Z584" s="284" t="str">
        <f>'1.  LRAMVA Summary'!E50</f>
        <v>General Service &lt; 50 kW</v>
      </c>
      <c r="AA584" s="284" t="str">
        <f>'1.  LRAMVA Summary'!F50</f>
        <v>General Service 50 to 2999 kW</v>
      </c>
      <c r="AB584" s="284" t="str">
        <f>'1.  LRAMVA Summary'!G50</f>
        <v>General Service 3000-4999 kW</v>
      </c>
      <c r="AC584" s="284" t="str">
        <f>'1.  LRAMVA Summary'!H50</f>
        <v>Unmetered Scattered Load</v>
      </c>
      <c r="AD584" s="284" t="str">
        <f>'1.  LRAMVA Summary'!I50</f>
        <v>Sentinel Lighting</v>
      </c>
      <c r="AE584" s="284" t="str">
        <f>'1.  LRAMVA Summary'!J50</f>
        <v xml:space="preserve">Street Lighting </v>
      </c>
      <c r="AF584" s="284" t="str">
        <f>'1.  LRAMVA Summary'!K50</f>
        <v/>
      </c>
      <c r="AG584" s="284" t="str">
        <f>'1.  LRAMVA Summary'!L50</f>
        <v/>
      </c>
      <c r="AH584" s="284" t="str">
        <f>'1.  LRAMVA Summary'!M50</f>
        <v/>
      </c>
      <c r="AI584" s="284" t="str">
        <f>'1.  LRAMVA Summary'!N50</f>
        <v/>
      </c>
      <c r="AJ584" s="284" t="str">
        <f>'1.  LRAMVA Summary'!O50</f>
        <v/>
      </c>
      <c r="AK584" s="284" t="str">
        <f>'1.  LRAMVA Summary'!P50</f>
        <v/>
      </c>
      <c r="AL584" s="284" t="str">
        <f>'1.  LRAMVA Summary'!Q50</f>
        <v/>
      </c>
      <c r="AM584" s="286" t="str">
        <f>'1.  LRAMVA Summary'!R50</f>
        <v>Total</v>
      </c>
    </row>
    <row r="585" spans="1:39" ht="15.75" customHeight="1">
      <c r="A585" s="530"/>
      <c r="B585" s="516" t="s">
        <v>505</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Summary'!D51</f>
        <v>kWh</v>
      </c>
      <c r="Z585" s="290" t="str">
        <f>'1.  LRAMVA Summary'!E51</f>
        <v>kWh</v>
      </c>
      <c r="AA585" s="290" t="str">
        <f>'1.  LRAMVA Summary'!F51</f>
        <v>kW</v>
      </c>
      <c r="AB585" s="290" t="str">
        <f>'1.  LRAMVA Summary'!G51</f>
        <v>kW</v>
      </c>
      <c r="AC585" s="290" t="str">
        <f>'1.  LRAMVA Summary'!H51</f>
        <v>kWh</v>
      </c>
      <c r="AD585" s="290" t="str">
        <f>'1.  LRAMVA Summary'!I51</f>
        <v>kW</v>
      </c>
      <c r="AE585" s="290" t="str">
        <f>'1.  LRAMVA Summary'!J51</f>
        <v>kW</v>
      </c>
      <c r="AF585" s="290">
        <f>'1.  LRAMVA Summary'!K51</f>
        <v>0</v>
      </c>
      <c r="AG585" s="290">
        <f>'1.  LRAMVA Summary'!L51</f>
        <v>0</v>
      </c>
      <c r="AH585" s="290">
        <f>'1.  LRAMVA Summary'!M51</f>
        <v>0</v>
      </c>
      <c r="AI585" s="290">
        <f>'1.  LRAMVA Summary'!N51</f>
        <v>0</v>
      </c>
      <c r="AJ585" s="290">
        <f>'1.  LRAMVA Summary'!O51</f>
        <v>0</v>
      </c>
      <c r="AK585" s="290">
        <f>'1.  LRAMVA Summary'!P51</f>
        <v>0</v>
      </c>
      <c r="AL585" s="290">
        <f>'1.  LRAMVA Summary'!Q51</f>
        <v>0</v>
      </c>
      <c r="AM585" s="291"/>
    </row>
    <row r="586" spans="1:39" ht="15.6" hidden="1" outlineLevel="1">
      <c r="A586" s="530"/>
      <c r="B586" s="502" t="s">
        <v>498</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ht="15" hidden="1" outlineLevel="1">
      <c r="A587" s="530">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ht="15" hidden="1" outlineLevel="1">
      <c r="A588" s="530"/>
      <c r="B588" s="293" t="s">
        <v>311</v>
      </c>
      <c r="C588" s="290" t="s">
        <v>164</v>
      </c>
      <c r="D588" s="294"/>
      <c r="E588" s="294"/>
      <c r="F588" s="294"/>
      <c r="G588" s="294"/>
      <c r="H588" s="294"/>
      <c r="I588" s="294"/>
      <c r="J588" s="294"/>
      <c r="K588" s="294"/>
      <c r="L588" s="294"/>
      <c r="M588" s="294"/>
      <c r="N588" s="466"/>
      <c r="O588" s="294"/>
      <c r="P588" s="294"/>
      <c r="Q588" s="294"/>
      <c r="R588" s="294"/>
      <c r="S588" s="294"/>
      <c r="T588" s="294"/>
      <c r="U588" s="294"/>
      <c r="V588" s="294"/>
      <c r="W588" s="294"/>
      <c r="X588" s="294"/>
      <c r="Y588" s="410">
        <f>Y587</f>
        <v>0</v>
      </c>
      <c r="Z588" s="410">
        <f t="shared" ref="Z588" si="1710">Z587</f>
        <v>0</v>
      </c>
      <c r="AA588" s="410">
        <f t="shared" ref="AA588" si="1711">AA587</f>
        <v>0</v>
      </c>
      <c r="AB588" s="410">
        <f t="shared" ref="AB588" si="1712">AB587</f>
        <v>0</v>
      </c>
      <c r="AC588" s="410">
        <f t="shared" ref="AC588" si="1713">AC587</f>
        <v>0</v>
      </c>
      <c r="AD588" s="410">
        <f t="shared" ref="AD588" si="1714">AD587</f>
        <v>0</v>
      </c>
      <c r="AE588" s="410">
        <f t="shared" ref="AE588" si="1715">AE587</f>
        <v>0</v>
      </c>
      <c r="AF588" s="410">
        <f t="shared" ref="AF588" si="1716">AF587</f>
        <v>0</v>
      </c>
      <c r="AG588" s="410">
        <f t="shared" ref="AG588" si="1717">AG587</f>
        <v>0</v>
      </c>
      <c r="AH588" s="410">
        <f t="shared" ref="AH588" si="1718">AH587</f>
        <v>0</v>
      </c>
      <c r="AI588" s="410">
        <f t="shared" ref="AI588" si="1719">AI587</f>
        <v>0</v>
      </c>
      <c r="AJ588" s="410">
        <f t="shared" ref="AJ588" si="1720">AJ587</f>
        <v>0</v>
      </c>
      <c r="AK588" s="410">
        <f t="shared" ref="AK588" si="1721">AK587</f>
        <v>0</v>
      </c>
      <c r="AL588" s="410">
        <f t="shared" ref="AL588" si="1722">AL587</f>
        <v>0</v>
      </c>
      <c r="AM588" s="296"/>
    </row>
    <row r="589" spans="1:39" ht="15.6" hidden="1" outlineLevel="1">
      <c r="A589" s="530"/>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ht="15" hidden="1" outlineLevel="1">
      <c r="A590" s="530">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ht="15" hidden="1" outlineLevel="1">
      <c r="A591" s="530"/>
      <c r="B591" s="293" t="s">
        <v>311</v>
      </c>
      <c r="C591" s="290" t="s">
        <v>164</v>
      </c>
      <c r="D591" s="294"/>
      <c r="E591" s="294"/>
      <c r="F591" s="294"/>
      <c r="G591" s="294"/>
      <c r="H591" s="294"/>
      <c r="I591" s="294"/>
      <c r="J591" s="294"/>
      <c r="K591" s="294"/>
      <c r="L591" s="294"/>
      <c r="M591" s="294"/>
      <c r="N591" s="466"/>
      <c r="O591" s="294"/>
      <c r="P591" s="294"/>
      <c r="Q591" s="294"/>
      <c r="R591" s="294"/>
      <c r="S591" s="294"/>
      <c r="T591" s="294"/>
      <c r="U591" s="294"/>
      <c r="V591" s="294"/>
      <c r="W591" s="294"/>
      <c r="X591" s="294"/>
      <c r="Y591" s="410">
        <f>Y590</f>
        <v>0</v>
      </c>
      <c r="Z591" s="410">
        <f t="shared" ref="Z591" si="1723">Z590</f>
        <v>0</v>
      </c>
      <c r="AA591" s="410">
        <f t="shared" ref="AA591" si="1724">AA590</f>
        <v>0</v>
      </c>
      <c r="AB591" s="410">
        <f t="shared" ref="AB591" si="1725">AB590</f>
        <v>0</v>
      </c>
      <c r="AC591" s="410">
        <f t="shared" ref="AC591" si="1726">AC590</f>
        <v>0</v>
      </c>
      <c r="AD591" s="410">
        <f t="shared" ref="AD591" si="1727">AD590</f>
        <v>0</v>
      </c>
      <c r="AE591" s="410">
        <f t="shared" ref="AE591" si="1728">AE590</f>
        <v>0</v>
      </c>
      <c r="AF591" s="410">
        <f t="shared" ref="AF591" si="1729">AF590</f>
        <v>0</v>
      </c>
      <c r="AG591" s="410">
        <f t="shared" ref="AG591" si="1730">AG590</f>
        <v>0</v>
      </c>
      <c r="AH591" s="410">
        <f t="shared" ref="AH591" si="1731">AH590</f>
        <v>0</v>
      </c>
      <c r="AI591" s="410">
        <f t="shared" ref="AI591" si="1732">AI590</f>
        <v>0</v>
      </c>
      <c r="AJ591" s="410">
        <f t="shared" ref="AJ591" si="1733">AJ590</f>
        <v>0</v>
      </c>
      <c r="AK591" s="410">
        <f t="shared" ref="AK591" si="1734">AK590</f>
        <v>0</v>
      </c>
      <c r="AL591" s="410">
        <f t="shared" ref="AL591" si="1735">AL590</f>
        <v>0</v>
      </c>
      <c r="AM591" s="296"/>
    </row>
    <row r="592" spans="1:39" ht="15.6" hidden="1" outlineLevel="1">
      <c r="A592" s="530"/>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ht="15" hidden="1" outlineLevel="1">
      <c r="A593" s="530">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ht="15" hidden="1" outlineLevel="1">
      <c r="A594" s="530"/>
      <c r="B594" s="293" t="s">
        <v>311</v>
      </c>
      <c r="C594" s="290" t="s">
        <v>164</v>
      </c>
      <c r="D594" s="294"/>
      <c r="E594" s="294"/>
      <c r="F594" s="294"/>
      <c r="G594" s="294"/>
      <c r="H594" s="294"/>
      <c r="I594" s="294"/>
      <c r="J594" s="294"/>
      <c r="K594" s="294"/>
      <c r="L594" s="294"/>
      <c r="M594" s="294"/>
      <c r="N594" s="466"/>
      <c r="O594" s="294"/>
      <c r="P594" s="294"/>
      <c r="Q594" s="294"/>
      <c r="R594" s="294"/>
      <c r="S594" s="294"/>
      <c r="T594" s="294"/>
      <c r="U594" s="294"/>
      <c r="V594" s="294"/>
      <c r="W594" s="294"/>
      <c r="X594" s="294"/>
      <c r="Y594" s="410">
        <f>Y593</f>
        <v>0</v>
      </c>
      <c r="Z594" s="410">
        <f t="shared" ref="Z594" si="1736">Z593</f>
        <v>0</v>
      </c>
      <c r="AA594" s="410">
        <f t="shared" ref="AA594" si="1737">AA593</f>
        <v>0</v>
      </c>
      <c r="AB594" s="410">
        <f t="shared" ref="AB594" si="1738">AB593</f>
        <v>0</v>
      </c>
      <c r="AC594" s="410">
        <f t="shared" ref="AC594" si="1739">AC593</f>
        <v>0</v>
      </c>
      <c r="AD594" s="410">
        <f t="shared" ref="AD594" si="1740">AD593</f>
        <v>0</v>
      </c>
      <c r="AE594" s="410">
        <f t="shared" ref="AE594" si="1741">AE593</f>
        <v>0</v>
      </c>
      <c r="AF594" s="410">
        <f t="shared" ref="AF594" si="1742">AF593</f>
        <v>0</v>
      </c>
      <c r="AG594" s="410">
        <f t="shared" ref="AG594" si="1743">AG593</f>
        <v>0</v>
      </c>
      <c r="AH594" s="410">
        <f t="shared" ref="AH594" si="1744">AH593</f>
        <v>0</v>
      </c>
      <c r="AI594" s="410">
        <f t="shared" ref="AI594" si="1745">AI593</f>
        <v>0</v>
      </c>
      <c r="AJ594" s="410">
        <f t="shared" ref="AJ594" si="1746">AJ593</f>
        <v>0</v>
      </c>
      <c r="AK594" s="410">
        <f t="shared" ref="AK594" si="1747">AK593</f>
        <v>0</v>
      </c>
      <c r="AL594" s="410">
        <f t="shared" ref="AL594" si="1748">AL593</f>
        <v>0</v>
      </c>
      <c r="AM594" s="296"/>
    </row>
    <row r="595" spans="1:39" ht="15" hidden="1" outlineLevel="1">
      <c r="A595" s="530"/>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ht="15" hidden="1" outlineLevel="1">
      <c r="A596" s="530">
        <v>4</v>
      </c>
      <c r="B596" s="427" t="s">
        <v>98</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ht="15" hidden="1" outlineLevel="1">
      <c r="A597" s="530"/>
      <c r="B597" s="293" t="s">
        <v>311</v>
      </c>
      <c r="C597" s="290" t="s">
        <v>164</v>
      </c>
      <c r="D597" s="294"/>
      <c r="E597" s="294"/>
      <c r="F597" s="294"/>
      <c r="G597" s="294"/>
      <c r="H597" s="294"/>
      <c r="I597" s="294"/>
      <c r="J597" s="294"/>
      <c r="K597" s="294"/>
      <c r="L597" s="294"/>
      <c r="M597" s="294"/>
      <c r="N597" s="466"/>
      <c r="O597" s="294"/>
      <c r="P597" s="294"/>
      <c r="Q597" s="294"/>
      <c r="R597" s="294"/>
      <c r="S597" s="294"/>
      <c r="T597" s="294"/>
      <c r="U597" s="294"/>
      <c r="V597" s="294"/>
      <c r="W597" s="294"/>
      <c r="X597" s="294"/>
      <c r="Y597" s="410">
        <f>Y596</f>
        <v>0</v>
      </c>
      <c r="Z597" s="410">
        <f t="shared" ref="Z597" si="1749">Z596</f>
        <v>0</v>
      </c>
      <c r="AA597" s="410">
        <f t="shared" ref="AA597" si="1750">AA596</f>
        <v>0</v>
      </c>
      <c r="AB597" s="410">
        <f t="shared" ref="AB597" si="1751">AB596</f>
        <v>0</v>
      </c>
      <c r="AC597" s="410">
        <f t="shared" ref="AC597" si="1752">AC596</f>
        <v>0</v>
      </c>
      <c r="AD597" s="410">
        <f t="shared" ref="AD597" si="1753">AD596</f>
        <v>0</v>
      </c>
      <c r="AE597" s="410">
        <f t="shared" ref="AE597" si="1754">AE596</f>
        <v>0</v>
      </c>
      <c r="AF597" s="410">
        <f t="shared" ref="AF597" si="1755">AF596</f>
        <v>0</v>
      </c>
      <c r="AG597" s="410">
        <f t="shared" ref="AG597" si="1756">AG596</f>
        <v>0</v>
      </c>
      <c r="AH597" s="410">
        <f t="shared" ref="AH597" si="1757">AH596</f>
        <v>0</v>
      </c>
      <c r="AI597" s="410">
        <f t="shared" ref="AI597" si="1758">AI596</f>
        <v>0</v>
      </c>
      <c r="AJ597" s="410">
        <f t="shared" ref="AJ597" si="1759">AJ596</f>
        <v>0</v>
      </c>
      <c r="AK597" s="410">
        <f t="shared" ref="AK597" si="1760">AK596</f>
        <v>0</v>
      </c>
      <c r="AL597" s="410">
        <f t="shared" ref="AL597" si="1761">AL596</f>
        <v>0</v>
      </c>
      <c r="AM597" s="296"/>
    </row>
    <row r="598" spans="1:39" ht="15" hidden="1" outlineLevel="1">
      <c r="A598" s="530"/>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hidden="1" customHeight="1" outlineLevel="1">
      <c r="A599" s="530">
        <v>5</v>
      </c>
      <c r="B599" s="427" t="s">
        <v>99</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ht="15" hidden="1" outlineLevel="1">
      <c r="A600" s="530"/>
      <c r="B600" s="293" t="s">
        <v>311</v>
      </c>
      <c r="C600" s="290" t="s">
        <v>164</v>
      </c>
      <c r="D600" s="294"/>
      <c r="E600" s="294"/>
      <c r="F600" s="294"/>
      <c r="G600" s="294"/>
      <c r="H600" s="294"/>
      <c r="I600" s="294"/>
      <c r="J600" s="294"/>
      <c r="K600" s="294"/>
      <c r="L600" s="294"/>
      <c r="M600" s="294"/>
      <c r="N600" s="466"/>
      <c r="O600" s="294"/>
      <c r="P600" s="294"/>
      <c r="Q600" s="294"/>
      <c r="R600" s="294"/>
      <c r="S600" s="294"/>
      <c r="T600" s="294"/>
      <c r="U600" s="294"/>
      <c r="V600" s="294"/>
      <c r="W600" s="294"/>
      <c r="X600" s="294"/>
      <c r="Y600" s="410">
        <f>Y599</f>
        <v>0</v>
      </c>
      <c r="Z600" s="410">
        <f t="shared" ref="Z600" si="1762">Z599</f>
        <v>0</v>
      </c>
      <c r="AA600" s="410">
        <f t="shared" ref="AA600" si="1763">AA599</f>
        <v>0</v>
      </c>
      <c r="AB600" s="410">
        <f t="shared" ref="AB600" si="1764">AB599</f>
        <v>0</v>
      </c>
      <c r="AC600" s="410">
        <f t="shared" ref="AC600" si="1765">AC599</f>
        <v>0</v>
      </c>
      <c r="AD600" s="410">
        <f t="shared" ref="AD600" si="1766">AD599</f>
        <v>0</v>
      </c>
      <c r="AE600" s="410">
        <f t="shared" ref="AE600" si="1767">AE599</f>
        <v>0</v>
      </c>
      <c r="AF600" s="410">
        <f t="shared" ref="AF600" si="1768">AF599</f>
        <v>0</v>
      </c>
      <c r="AG600" s="410">
        <f t="shared" ref="AG600" si="1769">AG599</f>
        <v>0</v>
      </c>
      <c r="AH600" s="410">
        <f t="shared" ref="AH600" si="1770">AH599</f>
        <v>0</v>
      </c>
      <c r="AI600" s="410">
        <f t="shared" ref="AI600" si="1771">AI599</f>
        <v>0</v>
      </c>
      <c r="AJ600" s="410">
        <f t="shared" ref="AJ600" si="1772">AJ599</f>
        <v>0</v>
      </c>
      <c r="AK600" s="410">
        <f t="shared" ref="AK600" si="1773">AK599</f>
        <v>0</v>
      </c>
      <c r="AL600" s="410">
        <f t="shared" ref="AL600" si="1774">AL599</f>
        <v>0</v>
      </c>
      <c r="AM600" s="296"/>
    </row>
    <row r="601" spans="1:39" ht="15" hidden="1" outlineLevel="1">
      <c r="A601" s="530"/>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6" hidden="1" outlineLevel="1">
      <c r="A602" s="530"/>
      <c r="B602" s="318" t="s">
        <v>499</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ht="15" hidden="1" outlineLevel="1">
      <c r="A603" s="530">
        <v>6</v>
      </c>
      <c r="B603" s="427" t="s">
        <v>100</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ht="15" hidden="1" outlineLevel="1">
      <c r="A604" s="530"/>
      <c r="B604" s="293" t="s">
        <v>311</v>
      </c>
      <c r="C604" s="290" t="s">
        <v>164</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75">Z603</f>
        <v>0</v>
      </c>
      <c r="AA604" s="410">
        <f t="shared" ref="AA604" si="1776">AA603</f>
        <v>0</v>
      </c>
      <c r="AB604" s="410">
        <f t="shared" ref="AB604" si="1777">AB603</f>
        <v>0</v>
      </c>
      <c r="AC604" s="410">
        <f t="shared" ref="AC604" si="1778">AC603</f>
        <v>0</v>
      </c>
      <c r="AD604" s="410">
        <f t="shared" ref="AD604" si="1779">AD603</f>
        <v>0</v>
      </c>
      <c r="AE604" s="410">
        <f t="shared" ref="AE604" si="1780">AE603</f>
        <v>0</v>
      </c>
      <c r="AF604" s="410">
        <f t="shared" ref="AF604" si="1781">AF603</f>
        <v>0</v>
      </c>
      <c r="AG604" s="410">
        <f t="shared" ref="AG604" si="1782">AG603</f>
        <v>0</v>
      </c>
      <c r="AH604" s="410">
        <f t="shared" ref="AH604" si="1783">AH603</f>
        <v>0</v>
      </c>
      <c r="AI604" s="410">
        <f t="shared" ref="AI604" si="1784">AI603</f>
        <v>0</v>
      </c>
      <c r="AJ604" s="410">
        <f t="shared" ref="AJ604" si="1785">AJ603</f>
        <v>0</v>
      </c>
      <c r="AK604" s="410">
        <f t="shared" ref="AK604" si="1786">AK603</f>
        <v>0</v>
      </c>
      <c r="AL604" s="410">
        <f t="shared" ref="AL604" si="1787">AL603</f>
        <v>0</v>
      </c>
      <c r="AM604" s="310"/>
    </row>
    <row r="605" spans="1:39" ht="15" hidden="1" outlineLevel="1">
      <c r="A605" s="530"/>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hidden="1" outlineLevel="1">
      <c r="A606" s="530">
        <v>7</v>
      </c>
      <c r="B606" s="427" t="s">
        <v>101</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ht="15" hidden="1" outlineLevel="1">
      <c r="A607" s="530"/>
      <c r="B607" s="293" t="s">
        <v>311</v>
      </c>
      <c r="C607" s="290" t="s">
        <v>164</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88">Z606</f>
        <v>0</v>
      </c>
      <c r="AA607" s="410">
        <f t="shared" ref="AA607" si="1789">AA606</f>
        <v>0</v>
      </c>
      <c r="AB607" s="410">
        <f t="shared" ref="AB607" si="1790">AB606</f>
        <v>0</v>
      </c>
      <c r="AC607" s="410">
        <f t="shared" ref="AC607" si="1791">AC606</f>
        <v>0</v>
      </c>
      <c r="AD607" s="410">
        <f t="shared" ref="AD607" si="1792">AD606</f>
        <v>0</v>
      </c>
      <c r="AE607" s="410">
        <f t="shared" ref="AE607" si="1793">AE606</f>
        <v>0</v>
      </c>
      <c r="AF607" s="410">
        <f t="shared" ref="AF607" si="1794">AF606</f>
        <v>0</v>
      </c>
      <c r="AG607" s="410">
        <f t="shared" ref="AG607" si="1795">AG606</f>
        <v>0</v>
      </c>
      <c r="AH607" s="410">
        <f t="shared" ref="AH607" si="1796">AH606</f>
        <v>0</v>
      </c>
      <c r="AI607" s="410">
        <f t="shared" ref="AI607" si="1797">AI606</f>
        <v>0</v>
      </c>
      <c r="AJ607" s="410">
        <f t="shared" ref="AJ607" si="1798">AJ606</f>
        <v>0</v>
      </c>
      <c r="AK607" s="410">
        <f t="shared" ref="AK607" si="1799">AK606</f>
        <v>0</v>
      </c>
      <c r="AL607" s="410">
        <f t="shared" ref="AL607" si="1800">AL606</f>
        <v>0</v>
      </c>
      <c r="AM607" s="310"/>
    </row>
    <row r="608" spans="1:39" ht="15" hidden="1" outlineLevel="1">
      <c r="A608" s="530"/>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hidden="1" outlineLevel="1">
      <c r="A609" s="530">
        <v>8</v>
      </c>
      <c r="B609" s="427" t="s">
        <v>102</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ht="15" hidden="1" outlineLevel="1">
      <c r="A610" s="530"/>
      <c r="B610" s="293" t="s">
        <v>311</v>
      </c>
      <c r="C610" s="290" t="s">
        <v>164</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1">Z609</f>
        <v>0</v>
      </c>
      <c r="AA610" s="410">
        <f t="shared" ref="AA610" si="1802">AA609</f>
        <v>0</v>
      </c>
      <c r="AB610" s="410">
        <f t="shared" ref="AB610" si="1803">AB609</f>
        <v>0</v>
      </c>
      <c r="AC610" s="410">
        <f t="shared" ref="AC610" si="1804">AC609</f>
        <v>0</v>
      </c>
      <c r="AD610" s="410">
        <f t="shared" ref="AD610" si="1805">AD609</f>
        <v>0</v>
      </c>
      <c r="AE610" s="410">
        <f t="shared" ref="AE610" si="1806">AE609</f>
        <v>0</v>
      </c>
      <c r="AF610" s="410">
        <f t="shared" ref="AF610" si="1807">AF609</f>
        <v>0</v>
      </c>
      <c r="AG610" s="410">
        <f t="shared" ref="AG610" si="1808">AG609</f>
        <v>0</v>
      </c>
      <c r="AH610" s="410">
        <f t="shared" ref="AH610" si="1809">AH609</f>
        <v>0</v>
      </c>
      <c r="AI610" s="410">
        <f t="shared" ref="AI610" si="1810">AI609</f>
        <v>0</v>
      </c>
      <c r="AJ610" s="410">
        <f t="shared" ref="AJ610" si="1811">AJ609</f>
        <v>0</v>
      </c>
      <c r="AK610" s="410">
        <f t="shared" ref="AK610" si="1812">AK609</f>
        <v>0</v>
      </c>
      <c r="AL610" s="410">
        <f t="shared" ref="AL610" si="1813">AL609</f>
        <v>0</v>
      </c>
      <c r="AM610" s="310"/>
    </row>
    <row r="611" spans="1:39" ht="15" hidden="1" outlineLevel="1">
      <c r="A611" s="530"/>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hidden="1" outlineLevel="1">
      <c r="A612" s="530">
        <v>9</v>
      </c>
      <c r="B612" s="427" t="s">
        <v>103</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ht="15" hidden="1" outlineLevel="1">
      <c r="A613" s="530"/>
      <c r="B613" s="293" t="s">
        <v>311</v>
      </c>
      <c r="C613" s="290" t="s">
        <v>164</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14">Z612</f>
        <v>0</v>
      </c>
      <c r="AA613" s="410">
        <f t="shared" ref="AA613" si="1815">AA612</f>
        <v>0</v>
      </c>
      <c r="AB613" s="410">
        <f t="shared" ref="AB613" si="1816">AB612</f>
        <v>0</v>
      </c>
      <c r="AC613" s="410">
        <f t="shared" ref="AC613" si="1817">AC612</f>
        <v>0</v>
      </c>
      <c r="AD613" s="410">
        <f t="shared" ref="AD613" si="1818">AD612</f>
        <v>0</v>
      </c>
      <c r="AE613" s="410">
        <f t="shared" ref="AE613" si="1819">AE612</f>
        <v>0</v>
      </c>
      <c r="AF613" s="410">
        <f t="shared" ref="AF613" si="1820">AF612</f>
        <v>0</v>
      </c>
      <c r="AG613" s="410">
        <f t="shared" ref="AG613" si="1821">AG612</f>
        <v>0</v>
      </c>
      <c r="AH613" s="410">
        <f t="shared" ref="AH613" si="1822">AH612</f>
        <v>0</v>
      </c>
      <c r="AI613" s="410">
        <f t="shared" ref="AI613" si="1823">AI612</f>
        <v>0</v>
      </c>
      <c r="AJ613" s="410">
        <f t="shared" ref="AJ613" si="1824">AJ612</f>
        <v>0</v>
      </c>
      <c r="AK613" s="410">
        <f t="shared" ref="AK613" si="1825">AK612</f>
        <v>0</v>
      </c>
      <c r="AL613" s="410">
        <f t="shared" ref="AL613" si="1826">AL612</f>
        <v>0</v>
      </c>
      <c r="AM613" s="310"/>
    </row>
    <row r="614" spans="1:39" ht="15" hidden="1" outlineLevel="1">
      <c r="A614" s="530"/>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hidden="1" outlineLevel="1">
      <c r="A615" s="530">
        <v>10</v>
      </c>
      <c r="B615" s="427" t="s">
        <v>104</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ht="15" hidden="1" outlineLevel="1">
      <c r="A616" s="530"/>
      <c r="B616" s="293" t="s">
        <v>311</v>
      </c>
      <c r="C616" s="290" t="s">
        <v>164</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27">Z615</f>
        <v>0</v>
      </c>
      <c r="AA616" s="410">
        <f t="shared" ref="AA616" si="1828">AA615</f>
        <v>0</v>
      </c>
      <c r="AB616" s="410">
        <f t="shared" ref="AB616" si="1829">AB615</f>
        <v>0</v>
      </c>
      <c r="AC616" s="410">
        <f t="shared" ref="AC616" si="1830">AC615</f>
        <v>0</v>
      </c>
      <c r="AD616" s="410">
        <f t="shared" ref="AD616" si="1831">AD615</f>
        <v>0</v>
      </c>
      <c r="AE616" s="410">
        <f t="shared" ref="AE616" si="1832">AE615</f>
        <v>0</v>
      </c>
      <c r="AF616" s="410">
        <f t="shared" ref="AF616" si="1833">AF615</f>
        <v>0</v>
      </c>
      <c r="AG616" s="410">
        <f t="shared" ref="AG616" si="1834">AG615</f>
        <v>0</v>
      </c>
      <c r="AH616" s="410">
        <f t="shared" ref="AH616" si="1835">AH615</f>
        <v>0</v>
      </c>
      <c r="AI616" s="410">
        <f t="shared" ref="AI616" si="1836">AI615</f>
        <v>0</v>
      </c>
      <c r="AJ616" s="410">
        <f t="shared" ref="AJ616" si="1837">AJ615</f>
        <v>0</v>
      </c>
      <c r="AK616" s="410">
        <f t="shared" ref="AK616" si="1838">AK615</f>
        <v>0</v>
      </c>
      <c r="AL616" s="410">
        <f t="shared" ref="AL616" si="1839">AL615</f>
        <v>0</v>
      </c>
      <c r="AM616" s="310"/>
    </row>
    <row r="617" spans="1:39" ht="15" hidden="1" outlineLevel="1">
      <c r="A617" s="530"/>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6" hidden="1" outlineLevel="1">
      <c r="A618" s="530"/>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hidden="1" outlineLevel="1">
      <c r="A619" s="530">
        <v>11</v>
      </c>
      <c r="B619" s="427" t="s">
        <v>105</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ht="15" hidden="1" outlineLevel="1">
      <c r="A620" s="530"/>
      <c r="B620" s="293" t="s">
        <v>311</v>
      </c>
      <c r="C620" s="290" t="s">
        <v>164</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40">Z619</f>
        <v>0</v>
      </c>
      <c r="AA620" s="410">
        <f t="shared" ref="AA620" si="1841">AA619</f>
        <v>0</v>
      </c>
      <c r="AB620" s="410">
        <f t="shared" ref="AB620" si="1842">AB619</f>
        <v>0</v>
      </c>
      <c r="AC620" s="410">
        <f t="shared" ref="AC620" si="1843">AC619</f>
        <v>0</v>
      </c>
      <c r="AD620" s="410">
        <f t="shared" ref="AD620" si="1844">AD619</f>
        <v>0</v>
      </c>
      <c r="AE620" s="410">
        <f t="shared" ref="AE620" si="1845">AE619</f>
        <v>0</v>
      </c>
      <c r="AF620" s="410">
        <f t="shared" ref="AF620" si="1846">AF619</f>
        <v>0</v>
      </c>
      <c r="AG620" s="410">
        <f t="shared" ref="AG620" si="1847">AG619</f>
        <v>0</v>
      </c>
      <c r="AH620" s="410">
        <f t="shared" ref="AH620" si="1848">AH619</f>
        <v>0</v>
      </c>
      <c r="AI620" s="410">
        <f t="shared" ref="AI620" si="1849">AI619</f>
        <v>0</v>
      </c>
      <c r="AJ620" s="410">
        <f t="shared" ref="AJ620" si="1850">AJ619</f>
        <v>0</v>
      </c>
      <c r="AK620" s="410">
        <f t="shared" ref="AK620" si="1851">AK619</f>
        <v>0</v>
      </c>
      <c r="AL620" s="410">
        <f t="shared" ref="AL620" si="1852">AL619</f>
        <v>0</v>
      </c>
      <c r="AM620" s="296"/>
    </row>
    <row r="621" spans="1:39" ht="15" hidden="1" outlineLevel="1">
      <c r="A621" s="530"/>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30" hidden="1" outlineLevel="1">
      <c r="A622" s="530">
        <v>12</v>
      </c>
      <c r="B622" s="427" t="s">
        <v>106</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ht="15" hidden="1" outlineLevel="1">
      <c r="A623" s="530"/>
      <c r="B623" s="293" t="s">
        <v>311</v>
      </c>
      <c r="C623" s="290" t="s">
        <v>164</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53">Z622</f>
        <v>0</v>
      </c>
      <c r="AA623" s="410">
        <f t="shared" ref="AA623" si="1854">AA622</f>
        <v>0</v>
      </c>
      <c r="AB623" s="410">
        <f t="shared" ref="AB623" si="1855">AB622</f>
        <v>0</v>
      </c>
      <c r="AC623" s="410">
        <f t="shared" ref="AC623" si="1856">AC622</f>
        <v>0</v>
      </c>
      <c r="AD623" s="410">
        <f t="shared" ref="AD623" si="1857">AD622</f>
        <v>0</v>
      </c>
      <c r="AE623" s="410">
        <f t="shared" ref="AE623" si="1858">AE622</f>
        <v>0</v>
      </c>
      <c r="AF623" s="410">
        <f t="shared" ref="AF623" si="1859">AF622</f>
        <v>0</v>
      </c>
      <c r="AG623" s="410">
        <f t="shared" ref="AG623" si="1860">AG622</f>
        <v>0</v>
      </c>
      <c r="AH623" s="410">
        <f t="shared" ref="AH623" si="1861">AH622</f>
        <v>0</v>
      </c>
      <c r="AI623" s="410">
        <f t="shared" ref="AI623" si="1862">AI622</f>
        <v>0</v>
      </c>
      <c r="AJ623" s="410">
        <f t="shared" ref="AJ623" si="1863">AJ622</f>
        <v>0</v>
      </c>
      <c r="AK623" s="410">
        <f t="shared" ref="AK623" si="1864">AK622</f>
        <v>0</v>
      </c>
      <c r="AL623" s="410">
        <f t="shared" ref="AL623" si="1865">AL622</f>
        <v>0</v>
      </c>
      <c r="AM623" s="296"/>
    </row>
    <row r="624" spans="1:39" ht="15" hidden="1" outlineLevel="1">
      <c r="A624" s="530"/>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hidden="1" outlineLevel="1">
      <c r="A625" s="530">
        <v>13</v>
      </c>
      <c r="B625" s="427" t="s">
        <v>107</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ht="15" hidden="1" outlineLevel="1">
      <c r="A626" s="530"/>
      <c r="B626" s="293" t="s">
        <v>311</v>
      </c>
      <c r="C626" s="290" t="s">
        <v>164</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66">Z625</f>
        <v>0</v>
      </c>
      <c r="AA626" s="410">
        <f t="shared" ref="AA626" si="1867">AA625</f>
        <v>0</v>
      </c>
      <c r="AB626" s="410">
        <f t="shared" ref="AB626" si="1868">AB625</f>
        <v>0</v>
      </c>
      <c r="AC626" s="410">
        <f t="shared" ref="AC626" si="1869">AC625</f>
        <v>0</v>
      </c>
      <c r="AD626" s="410">
        <f t="shared" ref="AD626" si="1870">AD625</f>
        <v>0</v>
      </c>
      <c r="AE626" s="410">
        <f t="shared" ref="AE626" si="1871">AE625</f>
        <v>0</v>
      </c>
      <c r="AF626" s="410">
        <f t="shared" ref="AF626" si="1872">AF625</f>
        <v>0</v>
      </c>
      <c r="AG626" s="410">
        <f t="shared" ref="AG626" si="1873">AG625</f>
        <v>0</v>
      </c>
      <c r="AH626" s="410">
        <f t="shared" ref="AH626" si="1874">AH625</f>
        <v>0</v>
      </c>
      <c r="AI626" s="410">
        <f t="shared" ref="AI626" si="1875">AI625</f>
        <v>0</v>
      </c>
      <c r="AJ626" s="410">
        <f t="shared" ref="AJ626" si="1876">AJ625</f>
        <v>0</v>
      </c>
      <c r="AK626" s="410">
        <f t="shared" ref="AK626" si="1877">AK625</f>
        <v>0</v>
      </c>
      <c r="AL626" s="410">
        <f t="shared" ref="AL626" si="1878">AL625</f>
        <v>0</v>
      </c>
      <c r="AM626" s="305"/>
    </row>
    <row r="627" spans="1:40" ht="15" hidden="1" outlineLevel="1">
      <c r="A627" s="530"/>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6" hidden="1" outlineLevel="1">
      <c r="A628" s="530"/>
      <c r="B628" s="287" t="s">
        <v>108</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ht="15" hidden="1" outlineLevel="1">
      <c r="A629" s="530">
        <v>14</v>
      </c>
      <c r="B629" s="314" t="s">
        <v>109</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ht="15" hidden="1" outlineLevel="1">
      <c r="A630" s="530"/>
      <c r="B630" s="293" t="s">
        <v>311</v>
      </c>
      <c r="C630" s="290" t="s">
        <v>164</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79">Z629</f>
        <v>0</v>
      </c>
      <c r="AA630" s="410">
        <f t="shared" ref="AA630" si="1880">AA629</f>
        <v>0</v>
      </c>
      <c r="AB630" s="410">
        <f t="shared" ref="AB630" si="1881">AB629</f>
        <v>0</v>
      </c>
      <c r="AC630" s="410">
        <f t="shared" ref="AC630" si="1882">AC629</f>
        <v>0</v>
      </c>
      <c r="AD630" s="410">
        <f t="shared" ref="AD630" si="1883">AD629</f>
        <v>0</v>
      </c>
      <c r="AE630" s="410">
        <f t="shared" ref="AE630" si="1884">AE629</f>
        <v>0</v>
      </c>
      <c r="AF630" s="410">
        <f t="shared" ref="AF630" si="1885">AF629</f>
        <v>0</v>
      </c>
      <c r="AG630" s="410">
        <f t="shared" ref="AG630" si="1886">AG629</f>
        <v>0</v>
      </c>
      <c r="AH630" s="410">
        <f t="shared" ref="AH630" si="1887">AH629</f>
        <v>0</v>
      </c>
      <c r="AI630" s="410">
        <f t="shared" ref="AI630" si="1888">AI629</f>
        <v>0</v>
      </c>
      <c r="AJ630" s="410">
        <f t="shared" ref="AJ630" si="1889">AJ629</f>
        <v>0</v>
      </c>
      <c r="AK630" s="410">
        <f t="shared" ref="AK630" si="1890">AK629</f>
        <v>0</v>
      </c>
      <c r="AL630" s="410">
        <f t="shared" ref="AL630" si="1891">AL629</f>
        <v>0</v>
      </c>
      <c r="AM630" s="514"/>
      <c r="AN630" s="628"/>
    </row>
    <row r="631" spans="1:40" ht="15" hidden="1" outlineLevel="1">
      <c r="A631" s="530"/>
      <c r="B631" s="314"/>
      <c r="C631" s="304"/>
      <c r="D631" s="290"/>
      <c r="E631" s="290"/>
      <c r="F631" s="290"/>
      <c r="G631" s="290"/>
      <c r="H631" s="290"/>
      <c r="I631" s="290"/>
      <c r="J631" s="290"/>
      <c r="K631" s="290"/>
      <c r="L631" s="290"/>
      <c r="M631" s="290"/>
      <c r="N631" s="466"/>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8"/>
    </row>
    <row r="632" spans="1:40" s="308" customFormat="1" ht="15.6" hidden="1" outlineLevel="1">
      <c r="A632" s="530"/>
      <c r="B632" s="287" t="s">
        <v>491</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5"/>
      <c r="AN632" s="629"/>
    </row>
    <row r="633" spans="1:40" ht="15" hidden="1" outlineLevel="1">
      <c r="A633" s="530">
        <v>15</v>
      </c>
      <c r="B633" s="293" t="s">
        <v>496</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ht="15" hidden="1" outlineLevel="1">
      <c r="A634" s="530"/>
      <c r="B634" s="293" t="s">
        <v>311</v>
      </c>
      <c r="C634" s="290" t="s">
        <v>164</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2">Z633</f>
        <v>0</v>
      </c>
      <c r="AA634" s="410">
        <f t="shared" si="1892"/>
        <v>0</v>
      </c>
      <c r="AB634" s="410">
        <f t="shared" si="1892"/>
        <v>0</v>
      </c>
      <c r="AC634" s="410">
        <f t="shared" si="1892"/>
        <v>0</v>
      </c>
      <c r="AD634" s="410">
        <f t="shared" si="1892"/>
        <v>0</v>
      </c>
      <c r="AE634" s="410">
        <f t="shared" si="1892"/>
        <v>0</v>
      </c>
      <c r="AF634" s="410">
        <f t="shared" si="1892"/>
        <v>0</v>
      </c>
      <c r="AG634" s="410">
        <f t="shared" si="1892"/>
        <v>0</v>
      </c>
      <c r="AH634" s="410">
        <f t="shared" si="1892"/>
        <v>0</v>
      </c>
      <c r="AI634" s="410">
        <f t="shared" si="1892"/>
        <v>0</v>
      </c>
      <c r="AJ634" s="410">
        <f t="shared" si="1892"/>
        <v>0</v>
      </c>
      <c r="AK634" s="410">
        <f t="shared" si="1892"/>
        <v>0</v>
      </c>
      <c r="AL634" s="410">
        <f t="shared" si="1892"/>
        <v>0</v>
      </c>
      <c r="AM634" s="296"/>
    </row>
    <row r="635" spans="1:40" ht="15" hidden="1" outlineLevel="1">
      <c r="A635" s="530"/>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ht="15" hidden="1" outlineLevel="1">
      <c r="A636" s="530">
        <v>16</v>
      </c>
      <c r="B636" s="323" t="s">
        <v>492</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ht="15" hidden="1" outlineLevel="1">
      <c r="A637" s="530"/>
      <c r="B637" s="293" t="s">
        <v>311</v>
      </c>
      <c r="C637" s="290" t="s">
        <v>164</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3">Z636</f>
        <v>0</v>
      </c>
      <c r="AA637" s="410">
        <f t="shared" si="1893"/>
        <v>0</v>
      </c>
      <c r="AB637" s="410">
        <f t="shared" si="1893"/>
        <v>0</v>
      </c>
      <c r="AC637" s="410">
        <f t="shared" si="1893"/>
        <v>0</v>
      </c>
      <c r="AD637" s="410">
        <f t="shared" si="1893"/>
        <v>0</v>
      </c>
      <c r="AE637" s="410">
        <f t="shared" si="1893"/>
        <v>0</v>
      </c>
      <c r="AF637" s="410">
        <f t="shared" si="1893"/>
        <v>0</v>
      </c>
      <c r="AG637" s="410">
        <f t="shared" si="1893"/>
        <v>0</v>
      </c>
      <c r="AH637" s="410">
        <f t="shared" si="1893"/>
        <v>0</v>
      </c>
      <c r="AI637" s="410">
        <f t="shared" si="1893"/>
        <v>0</v>
      </c>
      <c r="AJ637" s="410">
        <f t="shared" si="1893"/>
        <v>0</v>
      </c>
      <c r="AK637" s="410">
        <f t="shared" si="1893"/>
        <v>0</v>
      </c>
      <c r="AL637" s="410">
        <f t="shared" si="1893"/>
        <v>0</v>
      </c>
      <c r="AM637" s="296"/>
    </row>
    <row r="638" spans="1:40" s="282" customFormat="1" ht="15" hidden="1" outlineLevel="1">
      <c r="A638" s="530"/>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6" hidden="1" outlineLevel="1">
      <c r="A639" s="530"/>
      <c r="B639" s="517" t="s">
        <v>497</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ht="15" hidden="1" outlineLevel="1">
      <c r="A640" s="530">
        <v>17</v>
      </c>
      <c r="B640" s="427" t="s">
        <v>113</v>
      </c>
      <c r="C640" s="290" t="s">
        <v>25</v>
      </c>
      <c r="D640" s="294"/>
      <c r="E640" s="294"/>
      <c r="F640" s="294"/>
      <c r="G640" s="294"/>
      <c r="H640" s="294"/>
      <c r="I640" s="294"/>
      <c r="J640" s="294"/>
      <c r="K640" s="294"/>
      <c r="L640" s="294"/>
      <c r="M640" s="294"/>
      <c r="N640" s="294">
        <v>0</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ht="15" hidden="1" outlineLevel="1">
      <c r="A641" s="530"/>
      <c r="B641" s="293" t="s">
        <v>311</v>
      </c>
      <c r="C641" s="290" t="s">
        <v>164</v>
      </c>
      <c r="D641" s="294"/>
      <c r="E641" s="294"/>
      <c r="F641" s="294"/>
      <c r="G641" s="294"/>
      <c r="H641" s="294"/>
      <c r="I641" s="294"/>
      <c r="J641" s="294"/>
      <c r="K641" s="294"/>
      <c r="L641" s="294"/>
      <c r="M641" s="294"/>
      <c r="N641" s="294">
        <f>N640</f>
        <v>0</v>
      </c>
      <c r="O641" s="294"/>
      <c r="P641" s="294"/>
      <c r="Q641" s="294"/>
      <c r="R641" s="294"/>
      <c r="S641" s="294"/>
      <c r="T641" s="294"/>
      <c r="U641" s="294"/>
      <c r="V641" s="294"/>
      <c r="W641" s="294"/>
      <c r="X641" s="294"/>
      <c r="Y641" s="410">
        <f>Y640</f>
        <v>0</v>
      </c>
      <c r="Z641" s="410">
        <f t="shared" ref="Z641:AL641" si="1894">Z640</f>
        <v>0</v>
      </c>
      <c r="AA641" s="410">
        <f t="shared" si="1894"/>
        <v>0</v>
      </c>
      <c r="AB641" s="410">
        <f t="shared" si="1894"/>
        <v>0</v>
      </c>
      <c r="AC641" s="410">
        <f t="shared" si="1894"/>
        <v>0</v>
      </c>
      <c r="AD641" s="410">
        <f t="shared" si="1894"/>
        <v>0</v>
      </c>
      <c r="AE641" s="410">
        <f t="shared" si="1894"/>
        <v>0</v>
      </c>
      <c r="AF641" s="410">
        <f t="shared" si="1894"/>
        <v>0</v>
      </c>
      <c r="AG641" s="410">
        <f t="shared" si="1894"/>
        <v>0</v>
      </c>
      <c r="AH641" s="410">
        <f t="shared" si="1894"/>
        <v>0</v>
      </c>
      <c r="AI641" s="410">
        <f t="shared" si="1894"/>
        <v>0</v>
      </c>
      <c r="AJ641" s="410">
        <f t="shared" si="1894"/>
        <v>0</v>
      </c>
      <c r="AK641" s="410">
        <f t="shared" si="1894"/>
        <v>0</v>
      </c>
      <c r="AL641" s="410">
        <f t="shared" si="1894"/>
        <v>0</v>
      </c>
      <c r="AM641" s="305"/>
    </row>
    <row r="642" spans="1:39" ht="15" hidden="1" outlineLevel="1">
      <c r="A642" s="530"/>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ht="15" hidden="1" outlineLevel="1">
      <c r="A643" s="530">
        <v>18</v>
      </c>
      <c r="B643" s="427" t="s">
        <v>110</v>
      </c>
      <c r="C643" s="290" t="s">
        <v>25</v>
      </c>
      <c r="D643" s="294"/>
      <c r="E643" s="294"/>
      <c r="F643" s="294"/>
      <c r="G643" s="294"/>
      <c r="H643" s="294"/>
      <c r="I643" s="294"/>
      <c r="J643" s="294"/>
      <c r="K643" s="294"/>
      <c r="L643" s="294"/>
      <c r="M643" s="294"/>
      <c r="N643" s="294">
        <v>0</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ht="15" hidden="1" outlineLevel="1">
      <c r="A644" s="530"/>
      <c r="B644" s="293" t="s">
        <v>311</v>
      </c>
      <c r="C644" s="290" t="s">
        <v>164</v>
      </c>
      <c r="D644" s="294"/>
      <c r="E644" s="294"/>
      <c r="F644" s="294"/>
      <c r="G644" s="294"/>
      <c r="H644" s="294"/>
      <c r="I644" s="294"/>
      <c r="J644" s="294"/>
      <c r="K644" s="294"/>
      <c r="L644" s="294"/>
      <c r="M644" s="294"/>
      <c r="N644" s="294">
        <f>N643</f>
        <v>0</v>
      </c>
      <c r="O644" s="294"/>
      <c r="P644" s="294"/>
      <c r="Q644" s="294"/>
      <c r="R644" s="294"/>
      <c r="S644" s="294"/>
      <c r="T644" s="294"/>
      <c r="U644" s="294"/>
      <c r="V644" s="294"/>
      <c r="W644" s="294"/>
      <c r="X644" s="294"/>
      <c r="Y644" s="410">
        <f>Y643</f>
        <v>0</v>
      </c>
      <c r="Z644" s="410">
        <f t="shared" ref="Z644:AL644" si="1895">Z643</f>
        <v>0</v>
      </c>
      <c r="AA644" s="410">
        <f t="shared" si="1895"/>
        <v>0</v>
      </c>
      <c r="AB644" s="410">
        <f t="shared" si="1895"/>
        <v>0</v>
      </c>
      <c r="AC644" s="410">
        <f t="shared" si="1895"/>
        <v>0</v>
      </c>
      <c r="AD644" s="410">
        <f t="shared" si="1895"/>
        <v>0</v>
      </c>
      <c r="AE644" s="410">
        <f t="shared" si="1895"/>
        <v>0</v>
      </c>
      <c r="AF644" s="410">
        <f t="shared" si="1895"/>
        <v>0</v>
      </c>
      <c r="AG644" s="410">
        <f t="shared" si="1895"/>
        <v>0</v>
      </c>
      <c r="AH644" s="410">
        <f t="shared" si="1895"/>
        <v>0</v>
      </c>
      <c r="AI644" s="410">
        <f t="shared" si="1895"/>
        <v>0</v>
      </c>
      <c r="AJ644" s="410">
        <f t="shared" si="1895"/>
        <v>0</v>
      </c>
      <c r="AK644" s="410">
        <f t="shared" si="1895"/>
        <v>0</v>
      </c>
      <c r="AL644" s="410">
        <f t="shared" si="1895"/>
        <v>0</v>
      </c>
      <c r="AM644" s="305"/>
    </row>
    <row r="645" spans="1:39" ht="15" hidden="1" outlineLevel="1">
      <c r="A645" s="530"/>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ht="15" hidden="1" outlineLevel="1">
      <c r="A646" s="530">
        <v>19</v>
      </c>
      <c r="B646" s="427" t="s">
        <v>112</v>
      </c>
      <c r="C646" s="290" t="s">
        <v>25</v>
      </c>
      <c r="D646" s="294"/>
      <c r="E646" s="294"/>
      <c r="F646" s="294"/>
      <c r="G646" s="294"/>
      <c r="H646" s="294"/>
      <c r="I646" s="294"/>
      <c r="J646" s="294"/>
      <c r="K646" s="294"/>
      <c r="L646" s="294"/>
      <c r="M646" s="294"/>
      <c r="N646" s="294">
        <v>0</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ht="15" hidden="1" outlineLevel="1">
      <c r="A647" s="530"/>
      <c r="B647" s="293" t="s">
        <v>311</v>
      </c>
      <c r="C647" s="290" t="s">
        <v>164</v>
      </c>
      <c r="D647" s="294"/>
      <c r="E647" s="294"/>
      <c r="F647" s="294"/>
      <c r="G647" s="294"/>
      <c r="H647" s="294"/>
      <c r="I647" s="294"/>
      <c r="J647" s="294"/>
      <c r="K647" s="294"/>
      <c r="L647" s="294"/>
      <c r="M647" s="294"/>
      <c r="N647" s="294">
        <f>N646</f>
        <v>0</v>
      </c>
      <c r="O647" s="294"/>
      <c r="P647" s="294"/>
      <c r="Q647" s="294"/>
      <c r="R647" s="294"/>
      <c r="S647" s="294"/>
      <c r="T647" s="294"/>
      <c r="U647" s="294"/>
      <c r="V647" s="294"/>
      <c r="W647" s="294"/>
      <c r="X647" s="294"/>
      <c r="Y647" s="410">
        <f>Y646</f>
        <v>0</v>
      </c>
      <c r="Z647" s="410">
        <f t="shared" ref="Z647:AL647" si="1896">Z646</f>
        <v>0</v>
      </c>
      <c r="AA647" s="410">
        <f t="shared" si="1896"/>
        <v>0</v>
      </c>
      <c r="AB647" s="410">
        <f t="shared" si="1896"/>
        <v>0</v>
      </c>
      <c r="AC647" s="410">
        <f t="shared" si="1896"/>
        <v>0</v>
      </c>
      <c r="AD647" s="410">
        <f t="shared" si="1896"/>
        <v>0</v>
      </c>
      <c r="AE647" s="410">
        <f t="shared" si="1896"/>
        <v>0</v>
      </c>
      <c r="AF647" s="410">
        <f t="shared" si="1896"/>
        <v>0</v>
      </c>
      <c r="AG647" s="410">
        <f t="shared" si="1896"/>
        <v>0</v>
      </c>
      <c r="AH647" s="410">
        <f t="shared" si="1896"/>
        <v>0</v>
      </c>
      <c r="AI647" s="410">
        <f t="shared" si="1896"/>
        <v>0</v>
      </c>
      <c r="AJ647" s="410">
        <f t="shared" si="1896"/>
        <v>0</v>
      </c>
      <c r="AK647" s="410">
        <f t="shared" si="1896"/>
        <v>0</v>
      </c>
      <c r="AL647" s="410">
        <f t="shared" si="1896"/>
        <v>0</v>
      </c>
      <c r="AM647" s="296"/>
    </row>
    <row r="648" spans="1:39" ht="15" hidden="1" outlineLevel="1">
      <c r="A648" s="530"/>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ht="15" hidden="1" outlineLevel="1">
      <c r="A649" s="530">
        <v>20</v>
      </c>
      <c r="B649" s="427" t="s">
        <v>111</v>
      </c>
      <c r="C649" s="290" t="s">
        <v>25</v>
      </c>
      <c r="D649" s="294"/>
      <c r="E649" s="294"/>
      <c r="F649" s="294"/>
      <c r="G649" s="294"/>
      <c r="H649" s="294"/>
      <c r="I649" s="294"/>
      <c r="J649" s="294"/>
      <c r="K649" s="294"/>
      <c r="L649" s="294"/>
      <c r="M649" s="294"/>
      <c r="N649" s="294">
        <v>0</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ht="15" hidden="1" outlineLevel="1">
      <c r="A650" s="530"/>
      <c r="B650" s="293" t="s">
        <v>311</v>
      </c>
      <c r="C650" s="290" t="s">
        <v>164</v>
      </c>
      <c r="D650" s="294"/>
      <c r="E650" s="294"/>
      <c r="F650" s="294"/>
      <c r="G650" s="294"/>
      <c r="H650" s="294"/>
      <c r="I650" s="294"/>
      <c r="J650" s="294"/>
      <c r="K650" s="294"/>
      <c r="L650" s="294"/>
      <c r="M650" s="294"/>
      <c r="N650" s="294">
        <f>N649</f>
        <v>0</v>
      </c>
      <c r="O650" s="294"/>
      <c r="P650" s="294"/>
      <c r="Q650" s="294"/>
      <c r="R650" s="294"/>
      <c r="S650" s="294"/>
      <c r="T650" s="294"/>
      <c r="U650" s="294"/>
      <c r="V650" s="294"/>
      <c r="W650" s="294"/>
      <c r="X650" s="294"/>
      <c r="Y650" s="410">
        <f>Y649</f>
        <v>0</v>
      </c>
      <c r="Z650" s="410">
        <f t="shared" ref="Z650:AL650" si="1897">Z649</f>
        <v>0</v>
      </c>
      <c r="AA650" s="410">
        <f t="shared" si="1897"/>
        <v>0</v>
      </c>
      <c r="AB650" s="410">
        <f t="shared" si="1897"/>
        <v>0</v>
      </c>
      <c r="AC650" s="410">
        <f t="shared" si="1897"/>
        <v>0</v>
      </c>
      <c r="AD650" s="410">
        <f t="shared" si="1897"/>
        <v>0</v>
      </c>
      <c r="AE650" s="410">
        <f t="shared" si="1897"/>
        <v>0</v>
      </c>
      <c r="AF650" s="410">
        <f t="shared" si="1897"/>
        <v>0</v>
      </c>
      <c r="AG650" s="410">
        <f t="shared" si="1897"/>
        <v>0</v>
      </c>
      <c r="AH650" s="410">
        <f t="shared" si="1897"/>
        <v>0</v>
      </c>
      <c r="AI650" s="410">
        <f t="shared" si="1897"/>
        <v>0</v>
      </c>
      <c r="AJ650" s="410">
        <f t="shared" si="1897"/>
        <v>0</v>
      </c>
      <c r="AK650" s="410">
        <f t="shared" si="1897"/>
        <v>0</v>
      </c>
      <c r="AL650" s="410">
        <f t="shared" si="1897"/>
        <v>0</v>
      </c>
      <c r="AM650" s="305"/>
    </row>
    <row r="651" spans="1:39" ht="15.6" hidden="1" outlineLevel="1">
      <c r="A651" s="530"/>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6" hidden="1" outlineLevel="1">
      <c r="A652" s="530"/>
      <c r="B652" s="516" t="s">
        <v>504</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6" hidden="1" outlineLevel="1">
      <c r="A653" s="530"/>
      <c r="B653" s="502" t="s">
        <v>500</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ht="15" hidden="1" outlineLevel="1">
      <c r="A654" s="530">
        <v>21</v>
      </c>
      <c r="B654" s="427" t="s">
        <v>114</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ht="15" hidden="1" outlineLevel="1">
      <c r="A655" s="530"/>
      <c r="B655" s="293" t="s">
        <v>311</v>
      </c>
      <c r="C655" s="290" t="s">
        <v>164</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0</v>
      </c>
      <c r="Z655" s="410">
        <f t="shared" ref="Z655" si="1898">Z654</f>
        <v>0</v>
      </c>
      <c r="AA655" s="410">
        <f t="shared" ref="AA655" si="1899">AA654</f>
        <v>0</v>
      </c>
      <c r="AB655" s="410">
        <f t="shared" ref="AB655" si="1900">AB654</f>
        <v>0</v>
      </c>
      <c r="AC655" s="410">
        <f t="shared" ref="AC655" si="1901">AC654</f>
        <v>0</v>
      </c>
      <c r="AD655" s="410">
        <f t="shared" ref="AD655" si="1902">AD654</f>
        <v>0</v>
      </c>
      <c r="AE655" s="410">
        <f t="shared" ref="AE655" si="1903">AE654</f>
        <v>0</v>
      </c>
      <c r="AF655" s="410">
        <f t="shared" ref="AF655" si="1904">AF654</f>
        <v>0</v>
      </c>
      <c r="AG655" s="410">
        <f t="shared" ref="AG655" si="1905">AG654</f>
        <v>0</v>
      </c>
      <c r="AH655" s="410">
        <f t="shared" ref="AH655" si="1906">AH654</f>
        <v>0</v>
      </c>
      <c r="AI655" s="410">
        <f t="shared" ref="AI655" si="1907">AI654</f>
        <v>0</v>
      </c>
      <c r="AJ655" s="410">
        <f t="shared" ref="AJ655" si="1908">AJ654</f>
        <v>0</v>
      </c>
      <c r="AK655" s="410">
        <f t="shared" ref="AK655" si="1909">AK654</f>
        <v>0</v>
      </c>
      <c r="AL655" s="410">
        <f t="shared" ref="AL655" si="1910">AL654</f>
        <v>0</v>
      </c>
      <c r="AM655" s="305"/>
    </row>
    <row r="656" spans="1:39" ht="15" hidden="1" outlineLevel="1">
      <c r="A656" s="530"/>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hidden="1" outlineLevel="1">
      <c r="A657" s="530">
        <v>22</v>
      </c>
      <c r="B657" s="427" t="s">
        <v>115</v>
      </c>
      <c r="C657" s="290" t="s">
        <v>25</v>
      </c>
      <c r="D657" s="294"/>
      <c r="E657" s="294"/>
      <c r="F657" s="294"/>
      <c r="G657" s="294"/>
      <c r="H657" s="294"/>
      <c r="I657" s="294"/>
      <c r="J657" s="294"/>
      <c r="K657" s="294"/>
      <c r="L657" s="294"/>
      <c r="M657" s="294"/>
      <c r="N657" s="290"/>
      <c r="O657" s="294"/>
      <c r="P657" s="294"/>
      <c r="Q657" s="294"/>
      <c r="R657" s="294"/>
      <c r="S657" s="294"/>
      <c r="T657" s="294"/>
      <c r="U657" s="294"/>
      <c r="V657" s="294"/>
      <c r="W657" s="294"/>
      <c r="X657" s="294"/>
      <c r="Y657" s="409"/>
      <c r="Z657" s="409"/>
      <c r="AA657" s="409"/>
      <c r="AB657" s="409"/>
      <c r="AC657" s="409"/>
      <c r="AD657" s="409"/>
      <c r="AE657" s="409"/>
      <c r="AF657" s="409"/>
      <c r="AG657" s="409"/>
      <c r="AH657" s="409"/>
      <c r="AI657" s="409"/>
      <c r="AJ657" s="409"/>
      <c r="AK657" s="409"/>
      <c r="AL657" s="409"/>
      <c r="AM657" s="295">
        <f>SUM(Y657:AL657)</f>
        <v>0</v>
      </c>
    </row>
    <row r="658" spans="1:39" ht="15" hidden="1" outlineLevel="1">
      <c r="A658" s="530"/>
      <c r="B658" s="293" t="s">
        <v>311</v>
      </c>
      <c r="C658" s="290" t="s">
        <v>164</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0</v>
      </c>
      <c r="Z658" s="410">
        <f t="shared" ref="Z658" si="1911">Z657</f>
        <v>0</v>
      </c>
      <c r="AA658" s="410">
        <f t="shared" ref="AA658" si="1912">AA657</f>
        <v>0</v>
      </c>
      <c r="AB658" s="410">
        <f t="shared" ref="AB658" si="1913">AB657</f>
        <v>0</v>
      </c>
      <c r="AC658" s="410">
        <f t="shared" ref="AC658" si="1914">AC657</f>
        <v>0</v>
      </c>
      <c r="AD658" s="410">
        <f t="shared" ref="AD658" si="1915">AD657</f>
        <v>0</v>
      </c>
      <c r="AE658" s="410">
        <f t="shared" ref="AE658" si="1916">AE657</f>
        <v>0</v>
      </c>
      <c r="AF658" s="410">
        <f t="shared" ref="AF658" si="1917">AF657</f>
        <v>0</v>
      </c>
      <c r="AG658" s="410">
        <f t="shared" ref="AG658" si="1918">AG657</f>
        <v>0</v>
      </c>
      <c r="AH658" s="410">
        <f t="shared" ref="AH658" si="1919">AH657</f>
        <v>0</v>
      </c>
      <c r="AI658" s="410">
        <f t="shared" ref="AI658" si="1920">AI657</f>
        <v>0</v>
      </c>
      <c r="AJ658" s="410">
        <f t="shared" ref="AJ658" si="1921">AJ657</f>
        <v>0</v>
      </c>
      <c r="AK658" s="410">
        <f t="shared" ref="AK658" si="1922">AK657</f>
        <v>0</v>
      </c>
      <c r="AL658" s="410">
        <f t="shared" ref="AL658" si="1923">AL657</f>
        <v>0</v>
      </c>
      <c r="AM658" s="305"/>
    </row>
    <row r="659" spans="1:39" ht="15" hidden="1" outlineLevel="1">
      <c r="A659" s="530"/>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hidden="1" outlineLevel="1">
      <c r="A660" s="530">
        <v>23</v>
      </c>
      <c r="B660" s="427" t="s">
        <v>116</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ht="15" hidden="1" outlineLevel="1">
      <c r="A661" s="530"/>
      <c r="B661" s="293" t="s">
        <v>311</v>
      </c>
      <c r="C661" s="290" t="s">
        <v>164</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24">Z660</f>
        <v>0</v>
      </c>
      <c r="AA661" s="410">
        <f t="shared" ref="AA661" si="1925">AA660</f>
        <v>0</v>
      </c>
      <c r="AB661" s="410">
        <f t="shared" ref="AB661" si="1926">AB660</f>
        <v>0</v>
      </c>
      <c r="AC661" s="410">
        <f t="shared" ref="AC661" si="1927">AC660</f>
        <v>0</v>
      </c>
      <c r="AD661" s="410">
        <f t="shared" ref="AD661" si="1928">AD660</f>
        <v>0</v>
      </c>
      <c r="AE661" s="410">
        <f t="shared" ref="AE661" si="1929">AE660</f>
        <v>0</v>
      </c>
      <c r="AF661" s="410">
        <f t="shared" ref="AF661" si="1930">AF660</f>
        <v>0</v>
      </c>
      <c r="AG661" s="410">
        <f t="shared" ref="AG661" si="1931">AG660</f>
        <v>0</v>
      </c>
      <c r="AH661" s="410">
        <f t="shared" ref="AH661" si="1932">AH660</f>
        <v>0</v>
      </c>
      <c r="AI661" s="410">
        <f t="shared" ref="AI661" si="1933">AI660</f>
        <v>0</v>
      </c>
      <c r="AJ661" s="410">
        <f t="shared" ref="AJ661" si="1934">AJ660</f>
        <v>0</v>
      </c>
      <c r="AK661" s="410">
        <f t="shared" ref="AK661" si="1935">AK660</f>
        <v>0</v>
      </c>
      <c r="AL661" s="410">
        <f t="shared" ref="AL661" si="1936">AL660</f>
        <v>0</v>
      </c>
      <c r="AM661" s="305"/>
    </row>
    <row r="662" spans="1:39" ht="15" hidden="1" outlineLevel="1">
      <c r="A662" s="530"/>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15" hidden="1" outlineLevel="1">
      <c r="A663" s="530">
        <v>24</v>
      </c>
      <c r="B663" s="427" t="s">
        <v>117</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ht="15" hidden="1" outlineLevel="1">
      <c r="A664" s="530"/>
      <c r="B664" s="293" t="s">
        <v>311</v>
      </c>
      <c r="C664" s="290" t="s">
        <v>164</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37">Z663</f>
        <v>0</v>
      </c>
      <c r="AA664" s="410">
        <f t="shared" ref="AA664" si="1938">AA663</f>
        <v>0</v>
      </c>
      <c r="AB664" s="410">
        <f t="shared" ref="AB664" si="1939">AB663</f>
        <v>0</v>
      </c>
      <c r="AC664" s="410">
        <f t="shared" ref="AC664" si="1940">AC663</f>
        <v>0</v>
      </c>
      <c r="AD664" s="410">
        <f t="shared" ref="AD664" si="1941">AD663</f>
        <v>0</v>
      </c>
      <c r="AE664" s="410">
        <f t="shared" ref="AE664" si="1942">AE663</f>
        <v>0</v>
      </c>
      <c r="AF664" s="410">
        <f t="shared" ref="AF664" si="1943">AF663</f>
        <v>0</v>
      </c>
      <c r="AG664" s="410">
        <f t="shared" ref="AG664" si="1944">AG663</f>
        <v>0</v>
      </c>
      <c r="AH664" s="410">
        <f t="shared" ref="AH664" si="1945">AH663</f>
        <v>0</v>
      </c>
      <c r="AI664" s="410">
        <f t="shared" ref="AI664" si="1946">AI663</f>
        <v>0</v>
      </c>
      <c r="AJ664" s="410">
        <f t="shared" ref="AJ664" si="1947">AJ663</f>
        <v>0</v>
      </c>
      <c r="AK664" s="410">
        <f t="shared" ref="AK664" si="1948">AK663</f>
        <v>0</v>
      </c>
      <c r="AL664" s="410">
        <f t="shared" ref="AL664" si="1949">AL663</f>
        <v>0</v>
      </c>
      <c r="AM664" s="305"/>
    </row>
    <row r="665" spans="1:39" ht="15" hidden="1" outlineLevel="1">
      <c r="A665" s="530"/>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6" hidden="1" outlineLevel="1">
      <c r="A666" s="530"/>
      <c r="B666" s="287" t="s">
        <v>501</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ht="15" hidden="1" outlineLevel="1">
      <c r="A667" s="530">
        <v>25</v>
      </c>
      <c r="B667" s="427" t="s">
        <v>118</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ht="15" hidden="1" outlineLevel="1">
      <c r="A668" s="530"/>
      <c r="B668" s="293" t="s">
        <v>311</v>
      </c>
      <c r="C668" s="290" t="s">
        <v>164</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50">Z667</f>
        <v>0</v>
      </c>
      <c r="AA668" s="410">
        <f t="shared" ref="AA668" si="1951">AA667</f>
        <v>0</v>
      </c>
      <c r="AB668" s="410">
        <f t="shared" ref="AB668" si="1952">AB667</f>
        <v>0</v>
      </c>
      <c r="AC668" s="410">
        <f t="shared" ref="AC668" si="1953">AC667</f>
        <v>0</v>
      </c>
      <c r="AD668" s="410">
        <f t="shared" ref="AD668" si="1954">AD667</f>
        <v>0</v>
      </c>
      <c r="AE668" s="410">
        <f t="shared" ref="AE668" si="1955">AE667</f>
        <v>0</v>
      </c>
      <c r="AF668" s="410">
        <f t="shared" ref="AF668" si="1956">AF667</f>
        <v>0</v>
      </c>
      <c r="AG668" s="410">
        <f t="shared" ref="AG668" si="1957">AG667</f>
        <v>0</v>
      </c>
      <c r="AH668" s="410">
        <f t="shared" ref="AH668" si="1958">AH667</f>
        <v>0</v>
      </c>
      <c r="AI668" s="410">
        <f t="shared" ref="AI668" si="1959">AI667</f>
        <v>0</v>
      </c>
      <c r="AJ668" s="410">
        <f t="shared" ref="AJ668" si="1960">AJ667</f>
        <v>0</v>
      </c>
      <c r="AK668" s="410">
        <f t="shared" ref="AK668" si="1961">AK667</f>
        <v>0</v>
      </c>
      <c r="AL668" s="410">
        <f t="shared" ref="AL668" si="1962">AL667</f>
        <v>0</v>
      </c>
      <c r="AM668" s="305"/>
    </row>
    <row r="669" spans="1:39" ht="15" hidden="1" outlineLevel="1">
      <c r="A669" s="530"/>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ht="15" hidden="1" outlineLevel="1">
      <c r="A670" s="530">
        <v>26</v>
      </c>
      <c r="B670" s="427" t="s">
        <v>119</v>
      </c>
      <c r="C670" s="290" t="s">
        <v>25</v>
      </c>
      <c r="D670" s="294"/>
      <c r="E670" s="294"/>
      <c r="F670" s="294"/>
      <c r="G670" s="294"/>
      <c r="H670" s="294"/>
      <c r="I670" s="294"/>
      <c r="J670" s="294"/>
      <c r="K670" s="294"/>
      <c r="L670" s="294"/>
      <c r="M670" s="294"/>
      <c r="N670" s="294">
        <v>12</v>
      </c>
      <c r="O670" s="294"/>
      <c r="P670" s="294"/>
      <c r="Q670" s="294"/>
      <c r="R670" s="294"/>
      <c r="S670" s="294"/>
      <c r="T670" s="294"/>
      <c r="U670" s="294"/>
      <c r="V670" s="294"/>
      <c r="W670" s="294"/>
      <c r="X670" s="294"/>
      <c r="Y670" s="425"/>
      <c r="Z670" s="409"/>
      <c r="AA670" s="409"/>
      <c r="AB670" s="409"/>
      <c r="AC670" s="409"/>
      <c r="AD670" s="409"/>
      <c r="AE670" s="409"/>
      <c r="AF670" s="414"/>
      <c r="AG670" s="414"/>
      <c r="AH670" s="414"/>
      <c r="AI670" s="414"/>
      <c r="AJ670" s="414"/>
      <c r="AK670" s="414"/>
      <c r="AL670" s="414"/>
      <c r="AM670" s="295">
        <f>SUM(Y670:AL670)</f>
        <v>0</v>
      </c>
    </row>
    <row r="671" spans="1:39" ht="15" hidden="1" outlineLevel="1">
      <c r="A671" s="530"/>
      <c r="B671" s="293" t="s">
        <v>311</v>
      </c>
      <c r="C671" s="290" t="s">
        <v>164</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63">Z670</f>
        <v>0</v>
      </c>
      <c r="AA671" s="410">
        <f t="shared" ref="AA671" si="1964">AA670</f>
        <v>0</v>
      </c>
      <c r="AB671" s="410">
        <f t="shared" ref="AB671" si="1965">AB670</f>
        <v>0</v>
      </c>
      <c r="AC671" s="410">
        <f t="shared" ref="AC671" si="1966">AC670</f>
        <v>0</v>
      </c>
      <c r="AD671" s="410">
        <f t="shared" ref="AD671" si="1967">AD670</f>
        <v>0</v>
      </c>
      <c r="AE671" s="410">
        <f t="shared" ref="AE671" si="1968">AE670</f>
        <v>0</v>
      </c>
      <c r="AF671" s="410">
        <f t="shared" ref="AF671" si="1969">AF670</f>
        <v>0</v>
      </c>
      <c r="AG671" s="410">
        <f t="shared" ref="AG671" si="1970">AG670</f>
        <v>0</v>
      </c>
      <c r="AH671" s="410">
        <f t="shared" ref="AH671" si="1971">AH670</f>
        <v>0</v>
      </c>
      <c r="AI671" s="410">
        <f t="shared" ref="AI671" si="1972">AI670</f>
        <v>0</v>
      </c>
      <c r="AJ671" s="410">
        <f t="shared" ref="AJ671" si="1973">AJ670</f>
        <v>0</v>
      </c>
      <c r="AK671" s="410">
        <f t="shared" ref="AK671" si="1974">AK670</f>
        <v>0</v>
      </c>
      <c r="AL671" s="410">
        <f t="shared" ref="AL671" si="1975">AL670</f>
        <v>0</v>
      </c>
      <c r="AM671" s="305"/>
    </row>
    <row r="672" spans="1:39" ht="15" hidden="1" outlineLevel="1">
      <c r="A672" s="530"/>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hidden="1" outlineLevel="1">
      <c r="A673" s="530">
        <v>27</v>
      </c>
      <c r="B673" s="427" t="s">
        <v>120</v>
      </c>
      <c r="C673" s="290" t="s">
        <v>25</v>
      </c>
      <c r="D673" s="294"/>
      <c r="E673" s="294"/>
      <c r="F673" s="294"/>
      <c r="G673" s="294"/>
      <c r="H673" s="294"/>
      <c r="I673" s="294"/>
      <c r="J673" s="294"/>
      <c r="K673" s="294"/>
      <c r="L673" s="294"/>
      <c r="M673" s="294"/>
      <c r="N673" s="294">
        <v>12</v>
      </c>
      <c r="O673" s="294"/>
      <c r="P673" s="294"/>
      <c r="Q673" s="294"/>
      <c r="R673" s="294"/>
      <c r="S673" s="294"/>
      <c r="T673" s="294"/>
      <c r="U673" s="294"/>
      <c r="V673" s="294"/>
      <c r="W673" s="294"/>
      <c r="X673" s="294"/>
      <c r="Y673" s="425"/>
      <c r="Z673" s="409"/>
      <c r="AA673" s="409"/>
      <c r="AB673" s="409"/>
      <c r="AC673" s="409"/>
      <c r="AD673" s="409"/>
      <c r="AE673" s="409"/>
      <c r="AF673" s="414"/>
      <c r="AG673" s="414"/>
      <c r="AH673" s="414"/>
      <c r="AI673" s="414"/>
      <c r="AJ673" s="414"/>
      <c r="AK673" s="414"/>
      <c r="AL673" s="414"/>
      <c r="AM673" s="295">
        <f>SUM(Y673:AL673)</f>
        <v>0</v>
      </c>
    </row>
    <row r="674" spans="1:39" ht="15" hidden="1" outlineLevel="1">
      <c r="A674" s="530"/>
      <c r="B674" s="293" t="s">
        <v>311</v>
      </c>
      <c r="C674" s="290" t="s">
        <v>164</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76">Z673</f>
        <v>0</v>
      </c>
      <c r="AA674" s="410">
        <f t="shared" ref="AA674" si="1977">AA673</f>
        <v>0</v>
      </c>
      <c r="AB674" s="410">
        <f t="shared" ref="AB674" si="1978">AB673</f>
        <v>0</v>
      </c>
      <c r="AC674" s="410">
        <f t="shared" ref="AC674" si="1979">AC673</f>
        <v>0</v>
      </c>
      <c r="AD674" s="410">
        <f t="shared" ref="AD674" si="1980">AD673</f>
        <v>0</v>
      </c>
      <c r="AE674" s="410">
        <f t="shared" ref="AE674" si="1981">AE673</f>
        <v>0</v>
      </c>
      <c r="AF674" s="410">
        <f t="shared" ref="AF674" si="1982">AF673</f>
        <v>0</v>
      </c>
      <c r="AG674" s="410">
        <f t="shared" ref="AG674" si="1983">AG673</f>
        <v>0</v>
      </c>
      <c r="AH674" s="410">
        <f t="shared" ref="AH674" si="1984">AH673</f>
        <v>0</v>
      </c>
      <c r="AI674" s="410">
        <f t="shared" ref="AI674" si="1985">AI673</f>
        <v>0</v>
      </c>
      <c r="AJ674" s="410">
        <f t="shared" ref="AJ674" si="1986">AJ673</f>
        <v>0</v>
      </c>
      <c r="AK674" s="410">
        <f t="shared" ref="AK674" si="1987">AK673</f>
        <v>0</v>
      </c>
      <c r="AL674" s="410">
        <f t="shared" ref="AL674" si="1988">AL673</f>
        <v>0</v>
      </c>
      <c r="AM674" s="305"/>
    </row>
    <row r="675" spans="1:39" ht="15" hidden="1" outlineLevel="1">
      <c r="A675" s="530"/>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hidden="1" outlineLevel="1">
      <c r="A676" s="530">
        <v>28</v>
      </c>
      <c r="B676" s="427" t="s">
        <v>121</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ht="15" hidden="1" outlineLevel="1">
      <c r="A677" s="530"/>
      <c r="B677" s="293" t="s">
        <v>311</v>
      </c>
      <c r="C677" s="290" t="s">
        <v>164</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89">Z676</f>
        <v>0</v>
      </c>
      <c r="AA677" s="410">
        <f t="shared" ref="AA677" si="1990">AA676</f>
        <v>0</v>
      </c>
      <c r="AB677" s="410">
        <f t="shared" ref="AB677" si="1991">AB676</f>
        <v>0</v>
      </c>
      <c r="AC677" s="410">
        <f t="shared" ref="AC677" si="1992">AC676</f>
        <v>0</v>
      </c>
      <c r="AD677" s="410">
        <f t="shared" ref="AD677" si="1993">AD676</f>
        <v>0</v>
      </c>
      <c r="AE677" s="410">
        <f t="shared" ref="AE677" si="1994">AE676</f>
        <v>0</v>
      </c>
      <c r="AF677" s="410">
        <f t="shared" ref="AF677" si="1995">AF676</f>
        <v>0</v>
      </c>
      <c r="AG677" s="410">
        <f t="shared" ref="AG677" si="1996">AG676</f>
        <v>0</v>
      </c>
      <c r="AH677" s="410">
        <f t="shared" ref="AH677" si="1997">AH676</f>
        <v>0</v>
      </c>
      <c r="AI677" s="410">
        <f t="shared" ref="AI677" si="1998">AI676</f>
        <v>0</v>
      </c>
      <c r="AJ677" s="410">
        <f t="shared" ref="AJ677" si="1999">AJ676</f>
        <v>0</v>
      </c>
      <c r="AK677" s="410">
        <f t="shared" ref="AK677" si="2000">AK676</f>
        <v>0</v>
      </c>
      <c r="AL677" s="410">
        <f t="shared" ref="AL677" si="2001">AL676</f>
        <v>0</v>
      </c>
      <c r="AM677" s="305"/>
    </row>
    <row r="678" spans="1:39" ht="15" hidden="1" outlineLevel="1">
      <c r="A678" s="530"/>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hidden="1" outlineLevel="1">
      <c r="A679" s="530">
        <v>29</v>
      </c>
      <c r="B679" s="427" t="s">
        <v>122</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425"/>
      <c r="Z679" s="409"/>
      <c r="AA679" s="409"/>
      <c r="AB679" s="409"/>
      <c r="AC679" s="409"/>
      <c r="AD679" s="409"/>
      <c r="AE679" s="409"/>
      <c r="AF679" s="414"/>
      <c r="AG679" s="414"/>
      <c r="AH679" s="414"/>
      <c r="AI679" s="414"/>
      <c r="AJ679" s="414"/>
      <c r="AK679" s="414"/>
      <c r="AL679" s="414"/>
      <c r="AM679" s="295">
        <f>SUM(Y679:AL679)</f>
        <v>0</v>
      </c>
    </row>
    <row r="680" spans="1:39" ht="15" hidden="1" outlineLevel="1">
      <c r="A680" s="530"/>
      <c r="B680" s="293" t="s">
        <v>311</v>
      </c>
      <c r="C680" s="290" t="s">
        <v>164</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02">Z679</f>
        <v>0</v>
      </c>
      <c r="AA680" s="410">
        <f t="shared" ref="AA680" si="2003">AA679</f>
        <v>0</v>
      </c>
      <c r="AB680" s="410">
        <f t="shared" ref="AB680" si="2004">AB679</f>
        <v>0</v>
      </c>
      <c r="AC680" s="410">
        <f t="shared" ref="AC680" si="2005">AC679</f>
        <v>0</v>
      </c>
      <c r="AD680" s="410">
        <f t="shared" ref="AD680" si="2006">AD679</f>
        <v>0</v>
      </c>
      <c r="AE680" s="410">
        <f t="shared" ref="AE680" si="2007">AE679</f>
        <v>0</v>
      </c>
      <c r="AF680" s="410">
        <f t="shared" ref="AF680" si="2008">AF679</f>
        <v>0</v>
      </c>
      <c r="AG680" s="410">
        <f t="shared" ref="AG680" si="2009">AG679</f>
        <v>0</v>
      </c>
      <c r="AH680" s="410">
        <f t="shared" ref="AH680" si="2010">AH679</f>
        <v>0</v>
      </c>
      <c r="AI680" s="410">
        <f t="shared" ref="AI680" si="2011">AI679</f>
        <v>0</v>
      </c>
      <c r="AJ680" s="410">
        <f t="shared" ref="AJ680" si="2012">AJ679</f>
        <v>0</v>
      </c>
      <c r="AK680" s="410">
        <f t="shared" ref="AK680" si="2013">AK679</f>
        <v>0</v>
      </c>
      <c r="AL680" s="410">
        <f t="shared" ref="AL680" si="2014">AL679</f>
        <v>0</v>
      </c>
      <c r="AM680" s="305"/>
    </row>
    <row r="681" spans="1:39" ht="15" hidden="1" outlineLevel="1">
      <c r="A681" s="530"/>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hidden="1" outlineLevel="1">
      <c r="A682" s="530">
        <v>30</v>
      </c>
      <c r="B682" s="427" t="s">
        <v>123</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ht="15" hidden="1" outlineLevel="1">
      <c r="A683" s="530"/>
      <c r="B683" s="293" t="s">
        <v>311</v>
      </c>
      <c r="C683" s="290" t="s">
        <v>164</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15">Z682</f>
        <v>0</v>
      </c>
      <c r="AA683" s="410">
        <f t="shared" ref="AA683" si="2016">AA682</f>
        <v>0</v>
      </c>
      <c r="AB683" s="410">
        <f t="shared" ref="AB683" si="2017">AB682</f>
        <v>0</v>
      </c>
      <c r="AC683" s="410">
        <f t="shared" ref="AC683" si="2018">AC682</f>
        <v>0</v>
      </c>
      <c r="AD683" s="410">
        <f t="shared" ref="AD683" si="2019">AD682</f>
        <v>0</v>
      </c>
      <c r="AE683" s="410">
        <f t="shared" ref="AE683" si="2020">AE682</f>
        <v>0</v>
      </c>
      <c r="AF683" s="410">
        <f t="shared" ref="AF683" si="2021">AF682</f>
        <v>0</v>
      </c>
      <c r="AG683" s="410">
        <f t="shared" ref="AG683" si="2022">AG682</f>
        <v>0</v>
      </c>
      <c r="AH683" s="410">
        <f t="shared" ref="AH683" si="2023">AH682</f>
        <v>0</v>
      </c>
      <c r="AI683" s="410">
        <f t="shared" ref="AI683" si="2024">AI682</f>
        <v>0</v>
      </c>
      <c r="AJ683" s="410">
        <f t="shared" ref="AJ683" si="2025">AJ682</f>
        <v>0</v>
      </c>
      <c r="AK683" s="410">
        <f t="shared" ref="AK683" si="2026">AK682</f>
        <v>0</v>
      </c>
      <c r="AL683" s="410">
        <f t="shared" ref="AL683" si="2027">AL682</f>
        <v>0</v>
      </c>
      <c r="AM683" s="305"/>
    </row>
    <row r="684" spans="1:39" ht="15" hidden="1" outlineLevel="1">
      <c r="A684" s="530"/>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hidden="1" outlineLevel="1">
      <c r="A685" s="530">
        <v>31</v>
      </c>
      <c r="B685" s="427" t="s">
        <v>124</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ht="15" hidden="1" outlineLevel="1">
      <c r="A686" s="530"/>
      <c r="B686" s="293" t="s">
        <v>311</v>
      </c>
      <c r="C686" s="290" t="s">
        <v>164</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28">Z685</f>
        <v>0</v>
      </c>
      <c r="AA686" s="410">
        <f t="shared" ref="AA686" si="2029">AA685</f>
        <v>0</v>
      </c>
      <c r="AB686" s="410">
        <f t="shared" ref="AB686" si="2030">AB685</f>
        <v>0</v>
      </c>
      <c r="AC686" s="410">
        <f t="shared" ref="AC686" si="2031">AC685</f>
        <v>0</v>
      </c>
      <c r="AD686" s="410">
        <f t="shared" ref="AD686" si="2032">AD685</f>
        <v>0</v>
      </c>
      <c r="AE686" s="410">
        <f t="shared" ref="AE686" si="2033">AE685</f>
        <v>0</v>
      </c>
      <c r="AF686" s="410">
        <f t="shared" ref="AF686" si="2034">AF685</f>
        <v>0</v>
      </c>
      <c r="AG686" s="410">
        <f t="shared" ref="AG686" si="2035">AG685</f>
        <v>0</v>
      </c>
      <c r="AH686" s="410">
        <f t="shared" ref="AH686" si="2036">AH685</f>
        <v>0</v>
      </c>
      <c r="AI686" s="410">
        <f t="shared" ref="AI686" si="2037">AI685</f>
        <v>0</v>
      </c>
      <c r="AJ686" s="410">
        <f t="shared" ref="AJ686" si="2038">AJ685</f>
        <v>0</v>
      </c>
      <c r="AK686" s="410">
        <f t="shared" ref="AK686" si="2039">AK685</f>
        <v>0</v>
      </c>
      <c r="AL686" s="410">
        <f t="shared" ref="AL686" si="2040">AL685</f>
        <v>0</v>
      </c>
      <c r="AM686" s="305"/>
    </row>
    <row r="687" spans="1:39" ht="15" hidden="1" outlineLevel="1">
      <c r="A687" s="530"/>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15" hidden="1" outlineLevel="1">
      <c r="A688" s="530">
        <v>32</v>
      </c>
      <c r="B688" s="427" t="s">
        <v>125</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ht="15" hidden="1" outlineLevel="1">
      <c r="A689" s="530"/>
      <c r="B689" s="293" t="s">
        <v>311</v>
      </c>
      <c r="C689" s="290" t="s">
        <v>164</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41">Z688</f>
        <v>0</v>
      </c>
      <c r="AA689" s="410">
        <f t="shared" ref="AA689" si="2042">AA688</f>
        <v>0</v>
      </c>
      <c r="AB689" s="410">
        <f t="shared" ref="AB689" si="2043">AB688</f>
        <v>0</v>
      </c>
      <c r="AC689" s="410">
        <f t="shared" ref="AC689" si="2044">AC688</f>
        <v>0</v>
      </c>
      <c r="AD689" s="410">
        <f t="shared" ref="AD689" si="2045">AD688</f>
        <v>0</v>
      </c>
      <c r="AE689" s="410">
        <f t="shared" ref="AE689" si="2046">AE688</f>
        <v>0</v>
      </c>
      <c r="AF689" s="410">
        <f t="shared" ref="AF689" si="2047">AF688</f>
        <v>0</v>
      </c>
      <c r="AG689" s="410">
        <f t="shared" ref="AG689" si="2048">AG688</f>
        <v>0</v>
      </c>
      <c r="AH689" s="410">
        <f t="shared" ref="AH689" si="2049">AH688</f>
        <v>0</v>
      </c>
      <c r="AI689" s="410">
        <f t="shared" ref="AI689" si="2050">AI688</f>
        <v>0</v>
      </c>
      <c r="AJ689" s="410">
        <f t="shared" ref="AJ689" si="2051">AJ688</f>
        <v>0</v>
      </c>
      <c r="AK689" s="410">
        <f t="shared" ref="AK689" si="2052">AK688</f>
        <v>0</v>
      </c>
      <c r="AL689" s="410">
        <f t="shared" ref="AL689" si="2053">AL688</f>
        <v>0</v>
      </c>
      <c r="AM689" s="305"/>
    </row>
    <row r="690" spans="1:39" ht="15" hidden="1" outlineLevel="1">
      <c r="A690" s="530"/>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6" hidden="1" outlineLevel="1">
      <c r="A691" s="530"/>
      <c r="B691" s="287" t="s">
        <v>502</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ht="15" hidden="1" outlineLevel="1">
      <c r="A692" s="530">
        <v>33</v>
      </c>
      <c r="B692" s="427" t="s">
        <v>126</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ht="15" hidden="1" outlineLevel="1">
      <c r="A693" s="530"/>
      <c r="B693" s="293" t="s">
        <v>311</v>
      </c>
      <c r="C693" s="290" t="s">
        <v>164</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Y692</f>
        <v>0</v>
      </c>
      <c r="Z693" s="410">
        <f t="shared" ref="Z693" si="2054">Z692</f>
        <v>0</v>
      </c>
      <c r="AA693" s="410">
        <f t="shared" ref="AA693" si="2055">AA692</f>
        <v>0</v>
      </c>
      <c r="AB693" s="410">
        <f t="shared" ref="AB693" si="2056">AB692</f>
        <v>0</v>
      </c>
      <c r="AC693" s="410">
        <f t="shared" ref="AC693" si="2057">AC692</f>
        <v>0</v>
      </c>
      <c r="AD693" s="410">
        <f t="shared" ref="AD693" si="2058">AD692</f>
        <v>0</v>
      </c>
      <c r="AE693" s="410">
        <f t="shared" ref="AE693" si="2059">AE692</f>
        <v>0</v>
      </c>
      <c r="AF693" s="410">
        <f t="shared" ref="AF693" si="2060">AF692</f>
        <v>0</v>
      </c>
      <c r="AG693" s="410">
        <f t="shared" ref="AG693" si="2061">AG692</f>
        <v>0</v>
      </c>
      <c r="AH693" s="410">
        <f t="shared" ref="AH693" si="2062">AH692</f>
        <v>0</v>
      </c>
      <c r="AI693" s="410">
        <f t="shared" ref="AI693" si="2063">AI692</f>
        <v>0</v>
      </c>
      <c r="AJ693" s="410">
        <f t="shared" ref="AJ693" si="2064">AJ692</f>
        <v>0</v>
      </c>
      <c r="AK693" s="410">
        <f t="shared" ref="AK693" si="2065">AK692</f>
        <v>0</v>
      </c>
      <c r="AL693" s="410">
        <f t="shared" ref="AL693" si="2066">AL692</f>
        <v>0</v>
      </c>
      <c r="AM693" s="305"/>
    </row>
    <row r="694" spans="1:39" ht="15" hidden="1" outlineLevel="1">
      <c r="A694" s="530"/>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ht="15" hidden="1" outlineLevel="1">
      <c r="A695" s="530">
        <v>34</v>
      </c>
      <c r="B695" s="427" t="s">
        <v>127</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ht="15" hidden="1" outlineLevel="1">
      <c r="A696" s="530"/>
      <c r="B696" s="293" t="s">
        <v>311</v>
      </c>
      <c r="C696" s="290" t="s">
        <v>164</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67">Z695</f>
        <v>0</v>
      </c>
      <c r="AA696" s="410">
        <f t="shared" ref="AA696" si="2068">AA695</f>
        <v>0</v>
      </c>
      <c r="AB696" s="410">
        <f t="shared" ref="AB696" si="2069">AB695</f>
        <v>0</v>
      </c>
      <c r="AC696" s="410">
        <f t="shared" ref="AC696" si="2070">AC695</f>
        <v>0</v>
      </c>
      <c r="AD696" s="410">
        <f t="shared" ref="AD696" si="2071">AD695</f>
        <v>0</v>
      </c>
      <c r="AE696" s="410">
        <f t="shared" ref="AE696" si="2072">AE695</f>
        <v>0</v>
      </c>
      <c r="AF696" s="410">
        <f t="shared" ref="AF696" si="2073">AF695</f>
        <v>0</v>
      </c>
      <c r="AG696" s="410">
        <f t="shared" ref="AG696" si="2074">AG695</f>
        <v>0</v>
      </c>
      <c r="AH696" s="410">
        <f t="shared" ref="AH696" si="2075">AH695</f>
        <v>0</v>
      </c>
      <c r="AI696" s="410">
        <f t="shared" ref="AI696" si="2076">AI695</f>
        <v>0</v>
      </c>
      <c r="AJ696" s="410">
        <f t="shared" ref="AJ696" si="2077">AJ695</f>
        <v>0</v>
      </c>
      <c r="AK696" s="410">
        <f t="shared" ref="AK696" si="2078">AK695</f>
        <v>0</v>
      </c>
      <c r="AL696" s="410">
        <f t="shared" ref="AL696" si="2079">AL695</f>
        <v>0</v>
      </c>
      <c r="AM696" s="305"/>
    </row>
    <row r="697" spans="1:39" ht="15" hidden="1" outlineLevel="1">
      <c r="A697" s="530"/>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ht="15" hidden="1" outlineLevel="1">
      <c r="A698" s="530">
        <v>35</v>
      </c>
      <c r="B698" s="427" t="s">
        <v>128</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ht="15" hidden="1" outlineLevel="1">
      <c r="A699" s="530"/>
      <c r="B699" s="293" t="s">
        <v>311</v>
      </c>
      <c r="C699" s="290" t="s">
        <v>164</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80">Z698</f>
        <v>0</v>
      </c>
      <c r="AA699" s="410">
        <f t="shared" ref="AA699" si="2081">AA698</f>
        <v>0</v>
      </c>
      <c r="AB699" s="410">
        <f t="shared" ref="AB699" si="2082">AB698</f>
        <v>0</v>
      </c>
      <c r="AC699" s="410">
        <f t="shared" ref="AC699" si="2083">AC698</f>
        <v>0</v>
      </c>
      <c r="AD699" s="410">
        <f t="shared" ref="AD699" si="2084">AD698</f>
        <v>0</v>
      </c>
      <c r="AE699" s="410">
        <f t="shared" ref="AE699" si="2085">AE698</f>
        <v>0</v>
      </c>
      <c r="AF699" s="410">
        <f t="shared" ref="AF699" si="2086">AF698</f>
        <v>0</v>
      </c>
      <c r="AG699" s="410">
        <f t="shared" ref="AG699" si="2087">AG698</f>
        <v>0</v>
      </c>
      <c r="AH699" s="410">
        <f t="shared" ref="AH699" si="2088">AH698</f>
        <v>0</v>
      </c>
      <c r="AI699" s="410">
        <f t="shared" ref="AI699" si="2089">AI698</f>
        <v>0</v>
      </c>
      <c r="AJ699" s="410">
        <f t="shared" ref="AJ699" si="2090">AJ698</f>
        <v>0</v>
      </c>
      <c r="AK699" s="410">
        <f t="shared" ref="AK699" si="2091">AK698</f>
        <v>0</v>
      </c>
      <c r="AL699" s="410">
        <f t="shared" ref="AL699" si="2092">AL698</f>
        <v>0</v>
      </c>
      <c r="AM699" s="305"/>
    </row>
    <row r="700" spans="1:39" ht="15" hidden="1" outlineLevel="1">
      <c r="A700" s="530"/>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6" hidden="1" outlineLevel="1">
      <c r="A701" s="530"/>
      <c r="B701" s="287" t="s">
        <v>503</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hidden="1" outlineLevel="1">
      <c r="A702" s="530">
        <v>36</v>
      </c>
      <c r="B702" s="427" t="s">
        <v>129</v>
      </c>
      <c r="C702" s="290" t="s">
        <v>25</v>
      </c>
      <c r="D702" s="294"/>
      <c r="E702" s="294"/>
      <c r="F702" s="294"/>
      <c r="G702" s="294"/>
      <c r="H702" s="294"/>
      <c r="I702" s="294"/>
      <c r="J702" s="294"/>
      <c r="K702" s="294"/>
      <c r="L702" s="294"/>
      <c r="M702" s="294"/>
      <c r="N702" s="294">
        <v>0</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ht="15" hidden="1" outlineLevel="1">
      <c r="A703" s="530"/>
      <c r="B703" s="293" t="s">
        <v>311</v>
      </c>
      <c r="C703" s="290" t="s">
        <v>164</v>
      </c>
      <c r="D703" s="294"/>
      <c r="E703" s="294"/>
      <c r="F703" s="294"/>
      <c r="G703" s="294"/>
      <c r="H703" s="294"/>
      <c r="I703" s="294"/>
      <c r="J703" s="294"/>
      <c r="K703" s="294"/>
      <c r="L703" s="294"/>
      <c r="M703" s="294"/>
      <c r="N703" s="294">
        <f>N702</f>
        <v>0</v>
      </c>
      <c r="O703" s="294"/>
      <c r="P703" s="294"/>
      <c r="Q703" s="294"/>
      <c r="R703" s="294"/>
      <c r="S703" s="294"/>
      <c r="T703" s="294"/>
      <c r="U703" s="294"/>
      <c r="V703" s="294"/>
      <c r="W703" s="294"/>
      <c r="X703" s="294"/>
      <c r="Y703" s="410">
        <f>Y702</f>
        <v>0</v>
      </c>
      <c r="Z703" s="410">
        <f t="shared" ref="Z703" si="2093">Z702</f>
        <v>0</v>
      </c>
      <c r="AA703" s="410">
        <f t="shared" ref="AA703" si="2094">AA702</f>
        <v>0</v>
      </c>
      <c r="AB703" s="410">
        <f t="shared" ref="AB703" si="2095">AB702</f>
        <v>0</v>
      </c>
      <c r="AC703" s="410">
        <f t="shared" ref="AC703" si="2096">AC702</f>
        <v>0</v>
      </c>
      <c r="AD703" s="410">
        <f t="shared" ref="AD703" si="2097">AD702</f>
        <v>0</v>
      </c>
      <c r="AE703" s="410">
        <f t="shared" ref="AE703" si="2098">AE702</f>
        <v>0</v>
      </c>
      <c r="AF703" s="410">
        <f t="shared" ref="AF703" si="2099">AF702</f>
        <v>0</v>
      </c>
      <c r="AG703" s="410">
        <f t="shared" ref="AG703" si="2100">AG702</f>
        <v>0</v>
      </c>
      <c r="AH703" s="410">
        <f t="shared" ref="AH703" si="2101">AH702</f>
        <v>0</v>
      </c>
      <c r="AI703" s="410">
        <f t="shared" ref="AI703" si="2102">AI702</f>
        <v>0</v>
      </c>
      <c r="AJ703" s="410">
        <f t="shared" ref="AJ703" si="2103">AJ702</f>
        <v>0</v>
      </c>
      <c r="AK703" s="410">
        <f t="shared" ref="AK703" si="2104">AK702</f>
        <v>0</v>
      </c>
      <c r="AL703" s="410">
        <f t="shared" ref="AL703" si="2105">AL702</f>
        <v>0</v>
      </c>
      <c r="AM703" s="305"/>
    </row>
    <row r="704" spans="1:39" ht="15" hidden="1" outlineLevel="1">
      <c r="A704" s="530"/>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hidden="1" outlineLevel="1">
      <c r="A705" s="530">
        <v>37</v>
      </c>
      <c r="B705" s="427" t="s">
        <v>130</v>
      </c>
      <c r="C705" s="290" t="s">
        <v>25</v>
      </c>
      <c r="D705" s="294"/>
      <c r="E705" s="294"/>
      <c r="F705" s="294"/>
      <c r="G705" s="294"/>
      <c r="H705" s="294"/>
      <c r="I705" s="294"/>
      <c r="J705" s="294"/>
      <c r="K705" s="294"/>
      <c r="L705" s="294"/>
      <c r="M705" s="294"/>
      <c r="N705" s="294">
        <v>0</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ht="15" hidden="1" outlineLevel="1">
      <c r="A706" s="530"/>
      <c r="B706" s="293" t="s">
        <v>311</v>
      </c>
      <c r="C706" s="290" t="s">
        <v>164</v>
      </c>
      <c r="D706" s="294"/>
      <c r="E706" s="294"/>
      <c r="F706" s="294"/>
      <c r="G706" s="294"/>
      <c r="H706" s="294"/>
      <c r="I706" s="294"/>
      <c r="J706" s="294"/>
      <c r="K706" s="294"/>
      <c r="L706" s="294"/>
      <c r="M706" s="294"/>
      <c r="N706" s="294">
        <f>N705</f>
        <v>0</v>
      </c>
      <c r="O706" s="294"/>
      <c r="P706" s="294"/>
      <c r="Q706" s="294"/>
      <c r="R706" s="294"/>
      <c r="S706" s="294"/>
      <c r="T706" s="294"/>
      <c r="U706" s="294"/>
      <c r="V706" s="294"/>
      <c r="W706" s="294"/>
      <c r="X706" s="294"/>
      <c r="Y706" s="410">
        <f>Y705</f>
        <v>0</v>
      </c>
      <c r="Z706" s="410">
        <f t="shared" ref="Z706" si="2106">Z705</f>
        <v>0</v>
      </c>
      <c r="AA706" s="410">
        <f t="shared" ref="AA706" si="2107">AA705</f>
        <v>0</v>
      </c>
      <c r="AB706" s="410">
        <f t="shared" ref="AB706" si="2108">AB705</f>
        <v>0</v>
      </c>
      <c r="AC706" s="410">
        <f t="shared" ref="AC706" si="2109">AC705</f>
        <v>0</v>
      </c>
      <c r="AD706" s="410">
        <f t="shared" ref="AD706" si="2110">AD705</f>
        <v>0</v>
      </c>
      <c r="AE706" s="410">
        <f t="shared" ref="AE706" si="2111">AE705</f>
        <v>0</v>
      </c>
      <c r="AF706" s="410">
        <f t="shared" ref="AF706" si="2112">AF705</f>
        <v>0</v>
      </c>
      <c r="AG706" s="410">
        <f t="shared" ref="AG706" si="2113">AG705</f>
        <v>0</v>
      </c>
      <c r="AH706" s="410">
        <f t="shared" ref="AH706" si="2114">AH705</f>
        <v>0</v>
      </c>
      <c r="AI706" s="410">
        <f t="shared" ref="AI706" si="2115">AI705</f>
        <v>0</v>
      </c>
      <c r="AJ706" s="410">
        <f t="shared" ref="AJ706" si="2116">AJ705</f>
        <v>0</v>
      </c>
      <c r="AK706" s="410">
        <f t="shared" ref="AK706" si="2117">AK705</f>
        <v>0</v>
      </c>
      <c r="AL706" s="410">
        <f t="shared" ref="AL706" si="2118">AL705</f>
        <v>0</v>
      </c>
      <c r="AM706" s="305"/>
    </row>
    <row r="707" spans="1:39" ht="15" hidden="1" outlineLevel="1">
      <c r="A707" s="530"/>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ht="15" hidden="1" outlineLevel="1">
      <c r="A708" s="530">
        <v>38</v>
      </c>
      <c r="B708" s="427" t="s">
        <v>131</v>
      </c>
      <c r="C708" s="290" t="s">
        <v>25</v>
      </c>
      <c r="D708" s="294"/>
      <c r="E708" s="294"/>
      <c r="F708" s="294"/>
      <c r="G708" s="294"/>
      <c r="H708" s="294"/>
      <c r="I708" s="294"/>
      <c r="J708" s="294"/>
      <c r="K708" s="294"/>
      <c r="L708" s="294"/>
      <c r="M708" s="294"/>
      <c r="N708" s="294">
        <v>0</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ht="15" hidden="1" outlineLevel="1">
      <c r="A709" s="530"/>
      <c r="B709" s="293" t="s">
        <v>311</v>
      </c>
      <c r="C709" s="290" t="s">
        <v>164</v>
      </c>
      <c r="D709" s="294"/>
      <c r="E709" s="294"/>
      <c r="F709" s="294"/>
      <c r="G709" s="294"/>
      <c r="H709" s="294"/>
      <c r="I709" s="294"/>
      <c r="J709" s="294"/>
      <c r="K709" s="294"/>
      <c r="L709" s="294"/>
      <c r="M709" s="294"/>
      <c r="N709" s="294">
        <f>N708</f>
        <v>0</v>
      </c>
      <c r="O709" s="294"/>
      <c r="P709" s="294"/>
      <c r="Q709" s="294"/>
      <c r="R709" s="294"/>
      <c r="S709" s="294"/>
      <c r="T709" s="294"/>
      <c r="U709" s="294"/>
      <c r="V709" s="294"/>
      <c r="W709" s="294"/>
      <c r="X709" s="294"/>
      <c r="Y709" s="410">
        <f>Y708</f>
        <v>0</v>
      </c>
      <c r="Z709" s="410">
        <f t="shared" ref="Z709" si="2119">Z708</f>
        <v>0</v>
      </c>
      <c r="AA709" s="410">
        <f t="shared" ref="AA709" si="2120">AA708</f>
        <v>0</v>
      </c>
      <c r="AB709" s="410">
        <f t="shared" ref="AB709" si="2121">AB708</f>
        <v>0</v>
      </c>
      <c r="AC709" s="410">
        <f t="shared" ref="AC709" si="2122">AC708</f>
        <v>0</v>
      </c>
      <c r="AD709" s="410">
        <f t="shared" ref="AD709" si="2123">AD708</f>
        <v>0</v>
      </c>
      <c r="AE709" s="410">
        <f t="shared" ref="AE709" si="2124">AE708</f>
        <v>0</v>
      </c>
      <c r="AF709" s="410">
        <f t="shared" ref="AF709" si="2125">AF708</f>
        <v>0</v>
      </c>
      <c r="AG709" s="410">
        <f t="shared" ref="AG709" si="2126">AG708</f>
        <v>0</v>
      </c>
      <c r="AH709" s="410">
        <f t="shared" ref="AH709" si="2127">AH708</f>
        <v>0</v>
      </c>
      <c r="AI709" s="410">
        <f t="shared" ref="AI709" si="2128">AI708</f>
        <v>0</v>
      </c>
      <c r="AJ709" s="410">
        <f t="shared" ref="AJ709" si="2129">AJ708</f>
        <v>0</v>
      </c>
      <c r="AK709" s="410">
        <f t="shared" ref="AK709" si="2130">AK708</f>
        <v>0</v>
      </c>
      <c r="AL709" s="410">
        <f t="shared" ref="AL709" si="2131">AL708</f>
        <v>0</v>
      </c>
      <c r="AM709" s="305"/>
    </row>
    <row r="710" spans="1:39" ht="15" hidden="1" outlineLevel="1">
      <c r="A710" s="530"/>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hidden="1" outlineLevel="1">
      <c r="A711" s="530">
        <v>39</v>
      </c>
      <c r="B711" s="427" t="s">
        <v>132</v>
      </c>
      <c r="C711" s="290" t="s">
        <v>25</v>
      </c>
      <c r="D711" s="294"/>
      <c r="E711" s="294"/>
      <c r="F711" s="294"/>
      <c r="G711" s="294"/>
      <c r="H711" s="294"/>
      <c r="I711" s="294"/>
      <c r="J711" s="294"/>
      <c r="K711" s="294"/>
      <c r="L711" s="294"/>
      <c r="M711" s="294"/>
      <c r="N711" s="294">
        <v>0</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ht="15" hidden="1" outlineLevel="1">
      <c r="A712" s="530"/>
      <c r="B712" s="293" t="s">
        <v>311</v>
      </c>
      <c r="C712" s="290" t="s">
        <v>164</v>
      </c>
      <c r="D712" s="294"/>
      <c r="E712" s="294"/>
      <c r="F712" s="294"/>
      <c r="G712" s="294"/>
      <c r="H712" s="294"/>
      <c r="I712" s="294"/>
      <c r="J712" s="294"/>
      <c r="K712" s="294"/>
      <c r="L712" s="294"/>
      <c r="M712" s="294"/>
      <c r="N712" s="294">
        <f>N711</f>
        <v>0</v>
      </c>
      <c r="O712" s="294"/>
      <c r="P712" s="294"/>
      <c r="Q712" s="294"/>
      <c r="R712" s="294"/>
      <c r="S712" s="294"/>
      <c r="T712" s="294"/>
      <c r="U712" s="294"/>
      <c r="V712" s="294"/>
      <c r="W712" s="294"/>
      <c r="X712" s="294"/>
      <c r="Y712" s="410">
        <f>Y711</f>
        <v>0</v>
      </c>
      <c r="Z712" s="410">
        <f t="shared" ref="Z712" si="2132">Z711</f>
        <v>0</v>
      </c>
      <c r="AA712" s="410">
        <f t="shared" ref="AA712" si="2133">AA711</f>
        <v>0</v>
      </c>
      <c r="AB712" s="410">
        <f t="shared" ref="AB712" si="2134">AB711</f>
        <v>0</v>
      </c>
      <c r="AC712" s="410">
        <f t="shared" ref="AC712" si="2135">AC711</f>
        <v>0</v>
      </c>
      <c r="AD712" s="410">
        <f t="shared" ref="AD712" si="2136">AD711</f>
        <v>0</v>
      </c>
      <c r="AE712" s="410">
        <f t="shared" ref="AE712" si="2137">AE711</f>
        <v>0</v>
      </c>
      <c r="AF712" s="410">
        <f t="shared" ref="AF712" si="2138">AF711</f>
        <v>0</v>
      </c>
      <c r="AG712" s="410">
        <f t="shared" ref="AG712" si="2139">AG711</f>
        <v>0</v>
      </c>
      <c r="AH712" s="410">
        <f t="shared" ref="AH712" si="2140">AH711</f>
        <v>0</v>
      </c>
      <c r="AI712" s="410">
        <f t="shared" ref="AI712" si="2141">AI711</f>
        <v>0</v>
      </c>
      <c r="AJ712" s="410">
        <f t="shared" ref="AJ712" si="2142">AJ711</f>
        <v>0</v>
      </c>
      <c r="AK712" s="410">
        <f t="shared" ref="AK712" si="2143">AK711</f>
        <v>0</v>
      </c>
      <c r="AL712" s="410">
        <f t="shared" ref="AL712" si="2144">AL711</f>
        <v>0</v>
      </c>
      <c r="AM712" s="305"/>
    </row>
    <row r="713" spans="1:39" ht="15" hidden="1" outlineLevel="1">
      <c r="A713" s="530"/>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hidden="1" outlineLevel="1">
      <c r="A714" s="530">
        <v>40</v>
      </c>
      <c r="B714" s="427" t="s">
        <v>133</v>
      </c>
      <c r="C714" s="290" t="s">
        <v>25</v>
      </c>
      <c r="D714" s="294"/>
      <c r="E714" s="294"/>
      <c r="F714" s="294"/>
      <c r="G714" s="294"/>
      <c r="H714" s="294"/>
      <c r="I714" s="294"/>
      <c r="J714" s="294"/>
      <c r="K714" s="294"/>
      <c r="L714" s="294"/>
      <c r="M714" s="294"/>
      <c r="N714" s="294">
        <v>0</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ht="15" hidden="1" outlineLevel="1">
      <c r="A715" s="530"/>
      <c r="B715" s="293" t="s">
        <v>311</v>
      </c>
      <c r="C715" s="290" t="s">
        <v>164</v>
      </c>
      <c r="D715" s="294"/>
      <c r="E715" s="294"/>
      <c r="F715" s="294"/>
      <c r="G715" s="294"/>
      <c r="H715" s="294"/>
      <c r="I715" s="294"/>
      <c r="J715" s="294"/>
      <c r="K715" s="294"/>
      <c r="L715" s="294"/>
      <c r="M715" s="294"/>
      <c r="N715" s="294">
        <f>N714</f>
        <v>0</v>
      </c>
      <c r="O715" s="294"/>
      <c r="P715" s="294"/>
      <c r="Q715" s="294"/>
      <c r="R715" s="294"/>
      <c r="S715" s="294"/>
      <c r="T715" s="294"/>
      <c r="U715" s="294"/>
      <c r="V715" s="294"/>
      <c r="W715" s="294"/>
      <c r="X715" s="294"/>
      <c r="Y715" s="410">
        <f>Y714</f>
        <v>0</v>
      </c>
      <c r="Z715" s="410">
        <f t="shared" ref="Z715" si="2145">Z714</f>
        <v>0</v>
      </c>
      <c r="AA715" s="410">
        <f t="shared" ref="AA715" si="2146">AA714</f>
        <v>0</v>
      </c>
      <c r="AB715" s="410">
        <f t="shared" ref="AB715" si="2147">AB714</f>
        <v>0</v>
      </c>
      <c r="AC715" s="410">
        <f t="shared" ref="AC715" si="2148">AC714</f>
        <v>0</v>
      </c>
      <c r="AD715" s="410">
        <f t="shared" ref="AD715" si="2149">AD714</f>
        <v>0</v>
      </c>
      <c r="AE715" s="410">
        <f t="shared" ref="AE715" si="2150">AE714</f>
        <v>0</v>
      </c>
      <c r="AF715" s="410">
        <f t="shared" ref="AF715" si="2151">AF714</f>
        <v>0</v>
      </c>
      <c r="AG715" s="410">
        <f t="shared" ref="AG715" si="2152">AG714</f>
        <v>0</v>
      </c>
      <c r="AH715" s="410">
        <f t="shared" ref="AH715" si="2153">AH714</f>
        <v>0</v>
      </c>
      <c r="AI715" s="410">
        <f t="shared" ref="AI715" si="2154">AI714</f>
        <v>0</v>
      </c>
      <c r="AJ715" s="410">
        <f t="shared" ref="AJ715" si="2155">AJ714</f>
        <v>0</v>
      </c>
      <c r="AK715" s="410">
        <f t="shared" ref="AK715" si="2156">AK714</f>
        <v>0</v>
      </c>
      <c r="AL715" s="410">
        <f t="shared" ref="AL715" si="2157">AL714</f>
        <v>0</v>
      </c>
      <c r="AM715" s="305"/>
    </row>
    <row r="716" spans="1:39" ht="15" hidden="1" outlineLevel="1">
      <c r="A716" s="530"/>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hidden="1" outlineLevel="1">
      <c r="A717" s="530">
        <v>41</v>
      </c>
      <c r="B717" s="427" t="s">
        <v>134</v>
      </c>
      <c r="C717" s="290" t="s">
        <v>25</v>
      </c>
      <c r="D717" s="294"/>
      <c r="E717" s="294"/>
      <c r="F717" s="294"/>
      <c r="G717" s="294"/>
      <c r="H717" s="294"/>
      <c r="I717" s="294"/>
      <c r="J717" s="294"/>
      <c r="K717" s="294"/>
      <c r="L717" s="294"/>
      <c r="M717" s="294"/>
      <c r="N717" s="294">
        <v>0</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ht="15" hidden="1" outlineLevel="1">
      <c r="A718" s="530"/>
      <c r="B718" s="293" t="s">
        <v>311</v>
      </c>
      <c r="C718" s="290" t="s">
        <v>164</v>
      </c>
      <c r="D718" s="294"/>
      <c r="E718" s="294"/>
      <c r="F718" s="294"/>
      <c r="G718" s="294"/>
      <c r="H718" s="294"/>
      <c r="I718" s="294"/>
      <c r="J718" s="294"/>
      <c r="K718" s="294"/>
      <c r="L718" s="294"/>
      <c r="M718" s="294"/>
      <c r="N718" s="294">
        <f>N717</f>
        <v>0</v>
      </c>
      <c r="O718" s="294"/>
      <c r="P718" s="294"/>
      <c r="Q718" s="294"/>
      <c r="R718" s="294"/>
      <c r="S718" s="294"/>
      <c r="T718" s="294"/>
      <c r="U718" s="294"/>
      <c r="V718" s="294"/>
      <c r="W718" s="294"/>
      <c r="X718" s="294"/>
      <c r="Y718" s="410">
        <f>Y717</f>
        <v>0</v>
      </c>
      <c r="Z718" s="410">
        <f t="shared" ref="Z718" si="2158">Z717</f>
        <v>0</v>
      </c>
      <c r="AA718" s="410">
        <f t="shared" ref="AA718" si="2159">AA717</f>
        <v>0</v>
      </c>
      <c r="AB718" s="410">
        <f t="shared" ref="AB718" si="2160">AB717</f>
        <v>0</v>
      </c>
      <c r="AC718" s="410">
        <f t="shared" ref="AC718" si="2161">AC717</f>
        <v>0</v>
      </c>
      <c r="AD718" s="410">
        <f t="shared" ref="AD718" si="2162">AD717</f>
        <v>0</v>
      </c>
      <c r="AE718" s="410">
        <f t="shared" ref="AE718" si="2163">AE717</f>
        <v>0</v>
      </c>
      <c r="AF718" s="410">
        <f t="shared" ref="AF718" si="2164">AF717</f>
        <v>0</v>
      </c>
      <c r="AG718" s="410">
        <f t="shared" ref="AG718" si="2165">AG717</f>
        <v>0</v>
      </c>
      <c r="AH718" s="410">
        <f t="shared" ref="AH718" si="2166">AH717</f>
        <v>0</v>
      </c>
      <c r="AI718" s="410">
        <f t="shared" ref="AI718" si="2167">AI717</f>
        <v>0</v>
      </c>
      <c r="AJ718" s="410">
        <f t="shared" ref="AJ718" si="2168">AJ717</f>
        <v>0</v>
      </c>
      <c r="AK718" s="410">
        <f t="shared" ref="AK718" si="2169">AK717</f>
        <v>0</v>
      </c>
      <c r="AL718" s="410">
        <f t="shared" ref="AL718" si="2170">AL717</f>
        <v>0</v>
      </c>
      <c r="AM718" s="305"/>
    </row>
    <row r="719" spans="1:39" ht="15" hidden="1" outlineLevel="1">
      <c r="A719" s="530"/>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30" hidden="1" outlineLevel="1">
      <c r="A720" s="530">
        <v>42</v>
      </c>
      <c r="B720" s="427" t="s">
        <v>135</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ht="15" hidden="1" outlineLevel="1">
      <c r="A721" s="530"/>
      <c r="B721" s="293" t="s">
        <v>311</v>
      </c>
      <c r="C721" s="290" t="s">
        <v>164</v>
      </c>
      <c r="D721" s="294"/>
      <c r="E721" s="294"/>
      <c r="F721" s="294"/>
      <c r="G721" s="294"/>
      <c r="H721" s="294"/>
      <c r="I721" s="294"/>
      <c r="J721" s="294"/>
      <c r="K721" s="294"/>
      <c r="L721" s="294"/>
      <c r="M721" s="294"/>
      <c r="N721" s="466"/>
      <c r="O721" s="294"/>
      <c r="P721" s="294"/>
      <c r="Q721" s="294"/>
      <c r="R721" s="294"/>
      <c r="S721" s="294"/>
      <c r="T721" s="294"/>
      <c r="U721" s="294"/>
      <c r="V721" s="294"/>
      <c r="W721" s="294"/>
      <c r="X721" s="294"/>
      <c r="Y721" s="410">
        <f>Y720</f>
        <v>0</v>
      </c>
      <c r="Z721" s="410">
        <f t="shared" ref="Z721" si="2171">Z720</f>
        <v>0</v>
      </c>
      <c r="AA721" s="410">
        <f t="shared" ref="AA721" si="2172">AA720</f>
        <v>0</v>
      </c>
      <c r="AB721" s="410">
        <f t="shared" ref="AB721" si="2173">AB720</f>
        <v>0</v>
      </c>
      <c r="AC721" s="410">
        <f t="shared" ref="AC721" si="2174">AC720</f>
        <v>0</v>
      </c>
      <c r="AD721" s="410">
        <f t="shared" ref="AD721" si="2175">AD720</f>
        <v>0</v>
      </c>
      <c r="AE721" s="410">
        <f t="shared" ref="AE721" si="2176">AE720</f>
        <v>0</v>
      </c>
      <c r="AF721" s="410">
        <f t="shared" ref="AF721" si="2177">AF720</f>
        <v>0</v>
      </c>
      <c r="AG721" s="410">
        <f t="shared" ref="AG721" si="2178">AG720</f>
        <v>0</v>
      </c>
      <c r="AH721" s="410">
        <f t="shared" ref="AH721" si="2179">AH720</f>
        <v>0</v>
      </c>
      <c r="AI721" s="410">
        <f t="shared" ref="AI721" si="2180">AI720</f>
        <v>0</v>
      </c>
      <c r="AJ721" s="410">
        <f t="shared" ref="AJ721" si="2181">AJ720</f>
        <v>0</v>
      </c>
      <c r="AK721" s="410">
        <f t="shared" ref="AK721" si="2182">AK720</f>
        <v>0</v>
      </c>
      <c r="AL721" s="410">
        <f t="shared" ref="AL721" si="2183">AL720</f>
        <v>0</v>
      </c>
      <c r="AM721" s="305"/>
    </row>
    <row r="722" spans="1:39" ht="15" hidden="1" outlineLevel="1">
      <c r="A722" s="530"/>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15" hidden="1" outlineLevel="1">
      <c r="A723" s="530">
        <v>43</v>
      </c>
      <c r="B723" s="427" t="s">
        <v>136</v>
      </c>
      <c r="C723" s="290" t="s">
        <v>25</v>
      </c>
      <c r="D723" s="294"/>
      <c r="E723" s="294"/>
      <c r="F723" s="294"/>
      <c r="G723" s="294"/>
      <c r="H723" s="294"/>
      <c r="I723" s="294"/>
      <c r="J723" s="294"/>
      <c r="K723" s="294"/>
      <c r="L723" s="294"/>
      <c r="M723" s="294"/>
      <c r="N723" s="294">
        <v>0</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ht="15" hidden="1" outlineLevel="1">
      <c r="A724" s="530"/>
      <c r="B724" s="293" t="s">
        <v>311</v>
      </c>
      <c r="C724" s="290" t="s">
        <v>164</v>
      </c>
      <c r="D724" s="294"/>
      <c r="E724" s="294"/>
      <c r="F724" s="294"/>
      <c r="G724" s="294"/>
      <c r="H724" s="294"/>
      <c r="I724" s="294"/>
      <c r="J724" s="294"/>
      <c r="K724" s="294"/>
      <c r="L724" s="294"/>
      <c r="M724" s="294"/>
      <c r="N724" s="294">
        <f>N723</f>
        <v>0</v>
      </c>
      <c r="O724" s="294"/>
      <c r="P724" s="294"/>
      <c r="Q724" s="294"/>
      <c r="R724" s="294"/>
      <c r="S724" s="294"/>
      <c r="T724" s="294"/>
      <c r="U724" s="294"/>
      <c r="V724" s="294"/>
      <c r="W724" s="294"/>
      <c r="X724" s="294"/>
      <c r="Y724" s="410">
        <f>Y723</f>
        <v>0</v>
      </c>
      <c r="Z724" s="410">
        <f t="shared" ref="Z724" si="2184">Z723</f>
        <v>0</v>
      </c>
      <c r="AA724" s="410">
        <f t="shared" ref="AA724" si="2185">AA723</f>
        <v>0</v>
      </c>
      <c r="AB724" s="410">
        <f t="shared" ref="AB724" si="2186">AB723</f>
        <v>0</v>
      </c>
      <c r="AC724" s="410">
        <f t="shared" ref="AC724" si="2187">AC723</f>
        <v>0</v>
      </c>
      <c r="AD724" s="410">
        <f t="shared" ref="AD724" si="2188">AD723</f>
        <v>0</v>
      </c>
      <c r="AE724" s="410">
        <f t="shared" ref="AE724" si="2189">AE723</f>
        <v>0</v>
      </c>
      <c r="AF724" s="410">
        <f t="shared" ref="AF724" si="2190">AF723</f>
        <v>0</v>
      </c>
      <c r="AG724" s="410">
        <f t="shared" ref="AG724" si="2191">AG723</f>
        <v>0</v>
      </c>
      <c r="AH724" s="410">
        <f t="shared" ref="AH724" si="2192">AH723</f>
        <v>0</v>
      </c>
      <c r="AI724" s="410">
        <f t="shared" ref="AI724" si="2193">AI723</f>
        <v>0</v>
      </c>
      <c r="AJ724" s="410">
        <f t="shared" ref="AJ724" si="2194">AJ723</f>
        <v>0</v>
      </c>
      <c r="AK724" s="410">
        <f t="shared" ref="AK724" si="2195">AK723</f>
        <v>0</v>
      </c>
      <c r="AL724" s="410">
        <f t="shared" ref="AL724" si="2196">AL723</f>
        <v>0</v>
      </c>
      <c r="AM724" s="305"/>
    </row>
    <row r="725" spans="1:39" ht="15" hidden="1" outlineLevel="1">
      <c r="A725" s="530"/>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hidden="1" outlineLevel="1">
      <c r="A726" s="530">
        <v>44</v>
      </c>
      <c r="B726" s="427" t="s">
        <v>137</v>
      </c>
      <c r="C726" s="290" t="s">
        <v>25</v>
      </c>
      <c r="D726" s="294"/>
      <c r="E726" s="294"/>
      <c r="F726" s="294"/>
      <c r="G726" s="294"/>
      <c r="H726" s="294"/>
      <c r="I726" s="294"/>
      <c r="J726" s="294"/>
      <c r="K726" s="294"/>
      <c r="L726" s="294"/>
      <c r="M726" s="294"/>
      <c r="N726" s="294">
        <v>0</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ht="15" hidden="1" outlineLevel="1">
      <c r="A727" s="530"/>
      <c r="B727" s="293" t="s">
        <v>311</v>
      </c>
      <c r="C727" s="290" t="s">
        <v>164</v>
      </c>
      <c r="D727" s="294"/>
      <c r="E727" s="294"/>
      <c r="F727" s="294"/>
      <c r="G727" s="294"/>
      <c r="H727" s="294"/>
      <c r="I727" s="294"/>
      <c r="J727" s="294"/>
      <c r="K727" s="294"/>
      <c r="L727" s="294"/>
      <c r="M727" s="294"/>
      <c r="N727" s="294">
        <f>N726</f>
        <v>0</v>
      </c>
      <c r="O727" s="294"/>
      <c r="P727" s="294"/>
      <c r="Q727" s="294"/>
      <c r="R727" s="294"/>
      <c r="S727" s="294"/>
      <c r="T727" s="294"/>
      <c r="U727" s="294"/>
      <c r="V727" s="294"/>
      <c r="W727" s="294"/>
      <c r="X727" s="294"/>
      <c r="Y727" s="410">
        <f>Y726</f>
        <v>0</v>
      </c>
      <c r="Z727" s="410">
        <f t="shared" ref="Z727" si="2197">Z726</f>
        <v>0</v>
      </c>
      <c r="AA727" s="410">
        <f t="shared" ref="AA727" si="2198">AA726</f>
        <v>0</v>
      </c>
      <c r="AB727" s="410">
        <f t="shared" ref="AB727" si="2199">AB726</f>
        <v>0</v>
      </c>
      <c r="AC727" s="410">
        <f t="shared" ref="AC727" si="2200">AC726</f>
        <v>0</v>
      </c>
      <c r="AD727" s="410">
        <f t="shared" ref="AD727" si="2201">AD726</f>
        <v>0</v>
      </c>
      <c r="AE727" s="410">
        <f t="shared" ref="AE727" si="2202">AE726</f>
        <v>0</v>
      </c>
      <c r="AF727" s="410">
        <f t="shared" ref="AF727" si="2203">AF726</f>
        <v>0</v>
      </c>
      <c r="AG727" s="410">
        <f t="shared" ref="AG727" si="2204">AG726</f>
        <v>0</v>
      </c>
      <c r="AH727" s="410">
        <f t="shared" ref="AH727" si="2205">AH726</f>
        <v>0</v>
      </c>
      <c r="AI727" s="410">
        <f t="shared" ref="AI727" si="2206">AI726</f>
        <v>0</v>
      </c>
      <c r="AJ727" s="410">
        <f t="shared" ref="AJ727" si="2207">AJ726</f>
        <v>0</v>
      </c>
      <c r="AK727" s="410">
        <f t="shared" ref="AK727" si="2208">AK726</f>
        <v>0</v>
      </c>
      <c r="AL727" s="410">
        <f t="shared" ref="AL727" si="2209">AL726</f>
        <v>0</v>
      </c>
      <c r="AM727" s="305"/>
    </row>
    <row r="728" spans="1:39" ht="15" hidden="1" outlineLevel="1">
      <c r="A728" s="530"/>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hidden="1" outlineLevel="1">
      <c r="A729" s="530">
        <v>45</v>
      </c>
      <c r="B729" s="427" t="s">
        <v>138</v>
      </c>
      <c r="C729" s="290" t="s">
        <v>25</v>
      </c>
      <c r="D729" s="294"/>
      <c r="E729" s="294"/>
      <c r="F729" s="294"/>
      <c r="G729" s="294"/>
      <c r="H729" s="294"/>
      <c r="I729" s="294"/>
      <c r="J729" s="294"/>
      <c r="K729" s="294"/>
      <c r="L729" s="294"/>
      <c r="M729" s="294"/>
      <c r="N729" s="294">
        <v>0</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ht="15" hidden="1" outlineLevel="1">
      <c r="A730" s="530"/>
      <c r="B730" s="293" t="s">
        <v>311</v>
      </c>
      <c r="C730" s="290" t="s">
        <v>164</v>
      </c>
      <c r="D730" s="294"/>
      <c r="E730" s="294"/>
      <c r="F730" s="294"/>
      <c r="G730" s="294"/>
      <c r="H730" s="294"/>
      <c r="I730" s="294"/>
      <c r="J730" s="294"/>
      <c r="K730" s="294"/>
      <c r="L730" s="294"/>
      <c r="M730" s="294"/>
      <c r="N730" s="294">
        <f>N729</f>
        <v>0</v>
      </c>
      <c r="O730" s="294"/>
      <c r="P730" s="294"/>
      <c r="Q730" s="294"/>
      <c r="R730" s="294"/>
      <c r="S730" s="294"/>
      <c r="T730" s="294"/>
      <c r="U730" s="294"/>
      <c r="V730" s="294"/>
      <c r="W730" s="294"/>
      <c r="X730" s="294"/>
      <c r="Y730" s="410">
        <f>Y729</f>
        <v>0</v>
      </c>
      <c r="Z730" s="410">
        <f t="shared" ref="Z730" si="2210">Z729</f>
        <v>0</v>
      </c>
      <c r="AA730" s="410">
        <f t="shared" ref="AA730" si="2211">AA729</f>
        <v>0</v>
      </c>
      <c r="AB730" s="410">
        <f t="shared" ref="AB730" si="2212">AB729</f>
        <v>0</v>
      </c>
      <c r="AC730" s="410">
        <f t="shared" ref="AC730" si="2213">AC729</f>
        <v>0</v>
      </c>
      <c r="AD730" s="410">
        <f t="shared" ref="AD730" si="2214">AD729</f>
        <v>0</v>
      </c>
      <c r="AE730" s="410">
        <f t="shared" ref="AE730" si="2215">AE729</f>
        <v>0</v>
      </c>
      <c r="AF730" s="410">
        <f t="shared" ref="AF730" si="2216">AF729</f>
        <v>0</v>
      </c>
      <c r="AG730" s="410">
        <f t="shared" ref="AG730" si="2217">AG729</f>
        <v>0</v>
      </c>
      <c r="AH730" s="410">
        <f t="shared" ref="AH730" si="2218">AH729</f>
        <v>0</v>
      </c>
      <c r="AI730" s="410">
        <f t="shared" ref="AI730" si="2219">AI729</f>
        <v>0</v>
      </c>
      <c r="AJ730" s="410">
        <f t="shared" ref="AJ730" si="2220">AJ729</f>
        <v>0</v>
      </c>
      <c r="AK730" s="410">
        <f t="shared" ref="AK730" si="2221">AK729</f>
        <v>0</v>
      </c>
      <c r="AL730" s="410">
        <f t="shared" ref="AL730" si="2222">AL729</f>
        <v>0</v>
      </c>
      <c r="AM730" s="305"/>
    </row>
    <row r="731" spans="1:39" ht="15" hidden="1" outlineLevel="1">
      <c r="A731" s="530"/>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hidden="1" outlineLevel="1">
      <c r="A732" s="530">
        <v>46</v>
      </c>
      <c r="B732" s="427" t="s">
        <v>139</v>
      </c>
      <c r="C732" s="290" t="s">
        <v>25</v>
      </c>
      <c r="D732" s="294"/>
      <c r="E732" s="294"/>
      <c r="F732" s="294"/>
      <c r="G732" s="294"/>
      <c r="H732" s="294"/>
      <c r="I732" s="294"/>
      <c r="J732" s="294"/>
      <c r="K732" s="294"/>
      <c r="L732" s="294"/>
      <c r="M732" s="294"/>
      <c r="N732" s="294">
        <v>0</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ht="15" hidden="1" outlineLevel="1">
      <c r="A733" s="530"/>
      <c r="B733" s="293" t="s">
        <v>311</v>
      </c>
      <c r="C733" s="290" t="s">
        <v>164</v>
      </c>
      <c r="D733" s="294"/>
      <c r="E733" s="294"/>
      <c r="F733" s="294"/>
      <c r="G733" s="294"/>
      <c r="H733" s="294"/>
      <c r="I733" s="294"/>
      <c r="J733" s="294"/>
      <c r="K733" s="294"/>
      <c r="L733" s="294"/>
      <c r="M733" s="294"/>
      <c r="N733" s="294">
        <f>N732</f>
        <v>0</v>
      </c>
      <c r="O733" s="294"/>
      <c r="P733" s="294"/>
      <c r="Q733" s="294"/>
      <c r="R733" s="294"/>
      <c r="S733" s="294"/>
      <c r="T733" s="294"/>
      <c r="U733" s="294"/>
      <c r="V733" s="294"/>
      <c r="W733" s="294"/>
      <c r="X733" s="294"/>
      <c r="Y733" s="410">
        <f>Y732</f>
        <v>0</v>
      </c>
      <c r="Z733" s="410">
        <f t="shared" ref="Z733" si="2223">Z732</f>
        <v>0</v>
      </c>
      <c r="AA733" s="410">
        <f t="shared" ref="AA733" si="2224">AA732</f>
        <v>0</v>
      </c>
      <c r="AB733" s="410">
        <f t="shared" ref="AB733" si="2225">AB732</f>
        <v>0</v>
      </c>
      <c r="AC733" s="410">
        <f t="shared" ref="AC733" si="2226">AC732</f>
        <v>0</v>
      </c>
      <c r="AD733" s="410">
        <f t="shared" ref="AD733" si="2227">AD732</f>
        <v>0</v>
      </c>
      <c r="AE733" s="410">
        <f t="shared" ref="AE733" si="2228">AE732</f>
        <v>0</v>
      </c>
      <c r="AF733" s="410">
        <f t="shared" ref="AF733" si="2229">AF732</f>
        <v>0</v>
      </c>
      <c r="AG733" s="410">
        <f t="shared" ref="AG733" si="2230">AG732</f>
        <v>0</v>
      </c>
      <c r="AH733" s="410">
        <f t="shared" ref="AH733" si="2231">AH732</f>
        <v>0</v>
      </c>
      <c r="AI733" s="410">
        <f t="shared" ref="AI733" si="2232">AI732</f>
        <v>0</v>
      </c>
      <c r="AJ733" s="410">
        <f t="shared" ref="AJ733" si="2233">AJ732</f>
        <v>0</v>
      </c>
      <c r="AK733" s="410">
        <f t="shared" ref="AK733" si="2234">AK732</f>
        <v>0</v>
      </c>
      <c r="AL733" s="410">
        <f t="shared" ref="AL733" si="2235">AL732</f>
        <v>0</v>
      </c>
      <c r="AM733" s="305"/>
    </row>
    <row r="734" spans="1:39" ht="15" hidden="1" outlineLevel="1">
      <c r="A734" s="530"/>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hidden="1" outlineLevel="1">
      <c r="A735" s="530">
        <v>47</v>
      </c>
      <c r="B735" s="427" t="s">
        <v>140</v>
      </c>
      <c r="C735" s="290" t="s">
        <v>25</v>
      </c>
      <c r="D735" s="294"/>
      <c r="E735" s="294"/>
      <c r="F735" s="294"/>
      <c r="G735" s="294"/>
      <c r="H735" s="294"/>
      <c r="I735" s="294"/>
      <c r="J735" s="294"/>
      <c r="K735" s="294"/>
      <c r="L735" s="294"/>
      <c r="M735" s="294"/>
      <c r="N735" s="294">
        <v>0</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ht="15" hidden="1" outlineLevel="1">
      <c r="A736" s="530"/>
      <c r="B736" s="293" t="s">
        <v>311</v>
      </c>
      <c r="C736" s="290" t="s">
        <v>164</v>
      </c>
      <c r="D736" s="294"/>
      <c r="E736" s="294"/>
      <c r="F736" s="294"/>
      <c r="G736" s="294"/>
      <c r="H736" s="294"/>
      <c r="I736" s="294"/>
      <c r="J736" s="294"/>
      <c r="K736" s="294"/>
      <c r="L736" s="294"/>
      <c r="M736" s="294"/>
      <c r="N736" s="294">
        <f>N735</f>
        <v>0</v>
      </c>
      <c r="O736" s="294"/>
      <c r="P736" s="294"/>
      <c r="Q736" s="294"/>
      <c r="R736" s="294"/>
      <c r="S736" s="294"/>
      <c r="T736" s="294"/>
      <c r="U736" s="294"/>
      <c r="V736" s="294"/>
      <c r="W736" s="294"/>
      <c r="X736" s="294"/>
      <c r="Y736" s="410">
        <f>Y735</f>
        <v>0</v>
      </c>
      <c r="Z736" s="410">
        <f t="shared" ref="Z736" si="2236">Z735</f>
        <v>0</v>
      </c>
      <c r="AA736" s="410">
        <f t="shared" ref="AA736" si="2237">AA735</f>
        <v>0</v>
      </c>
      <c r="AB736" s="410">
        <f t="shared" ref="AB736" si="2238">AB735</f>
        <v>0</v>
      </c>
      <c r="AC736" s="410">
        <f t="shared" ref="AC736" si="2239">AC735</f>
        <v>0</v>
      </c>
      <c r="AD736" s="410">
        <f t="shared" ref="AD736" si="2240">AD735</f>
        <v>0</v>
      </c>
      <c r="AE736" s="410">
        <f t="shared" ref="AE736" si="2241">AE735</f>
        <v>0</v>
      </c>
      <c r="AF736" s="410">
        <f t="shared" ref="AF736" si="2242">AF735</f>
        <v>0</v>
      </c>
      <c r="AG736" s="410">
        <f t="shared" ref="AG736" si="2243">AG735</f>
        <v>0</v>
      </c>
      <c r="AH736" s="410">
        <f t="shared" ref="AH736" si="2244">AH735</f>
        <v>0</v>
      </c>
      <c r="AI736" s="410">
        <f t="shared" ref="AI736" si="2245">AI735</f>
        <v>0</v>
      </c>
      <c r="AJ736" s="410">
        <f t="shared" ref="AJ736" si="2246">AJ735</f>
        <v>0</v>
      </c>
      <c r="AK736" s="410">
        <f t="shared" ref="AK736" si="2247">AK735</f>
        <v>0</v>
      </c>
      <c r="AL736" s="410">
        <f t="shared" ref="AL736" si="2248">AL735</f>
        <v>0</v>
      </c>
      <c r="AM736" s="305"/>
    </row>
    <row r="737" spans="1:40" ht="15" hidden="1" outlineLevel="1">
      <c r="A737" s="530"/>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30" hidden="1" outlineLevel="1">
      <c r="A738" s="530">
        <v>48</v>
      </c>
      <c r="B738" s="427" t="s">
        <v>141</v>
      </c>
      <c r="C738" s="290" t="s">
        <v>25</v>
      </c>
      <c r="D738" s="294"/>
      <c r="E738" s="294"/>
      <c r="F738" s="294"/>
      <c r="G738" s="294"/>
      <c r="H738" s="294"/>
      <c r="I738" s="294"/>
      <c r="J738" s="294"/>
      <c r="K738" s="294"/>
      <c r="L738" s="294"/>
      <c r="M738" s="294"/>
      <c r="N738" s="294">
        <v>0</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ht="15" hidden="1" outlineLevel="1">
      <c r="A739" s="530"/>
      <c r="B739" s="293" t="s">
        <v>311</v>
      </c>
      <c r="C739" s="290" t="s">
        <v>164</v>
      </c>
      <c r="D739" s="294"/>
      <c r="E739" s="294"/>
      <c r="F739" s="294"/>
      <c r="G739" s="294"/>
      <c r="H739" s="294"/>
      <c r="I739" s="294"/>
      <c r="J739" s="294"/>
      <c r="K739" s="294"/>
      <c r="L739" s="294"/>
      <c r="M739" s="294"/>
      <c r="N739" s="294">
        <f>N738</f>
        <v>0</v>
      </c>
      <c r="O739" s="294"/>
      <c r="P739" s="294"/>
      <c r="Q739" s="294"/>
      <c r="R739" s="294"/>
      <c r="S739" s="294"/>
      <c r="T739" s="294"/>
      <c r="U739" s="294"/>
      <c r="V739" s="294"/>
      <c r="W739" s="294"/>
      <c r="X739" s="294"/>
      <c r="Y739" s="410">
        <f>Y738</f>
        <v>0</v>
      </c>
      <c r="Z739" s="410">
        <f t="shared" ref="Z739" si="2249">Z738</f>
        <v>0</v>
      </c>
      <c r="AA739" s="410">
        <f t="shared" ref="AA739" si="2250">AA738</f>
        <v>0</v>
      </c>
      <c r="AB739" s="410">
        <f t="shared" ref="AB739" si="2251">AB738</f>
        <v>0</v>
      </c>
      <c r="AC739" s="410">
        <f t="shared" ref="AC739" si="2252">AC738</f>
        <v>0</v>
      </c>
      <c r="AD739" s="410">
        <f t="shared" ref="AD739" si="2253">AD738</f>
        <v>0</v>
      </c>
      <c r="AE739" s="410">
        <f t="shared" ref="AE739" si="2254">AE738</f>
        <v>0</v>
      </c>
      <c r="AF739" s="410">
        <f t="shared" ref="AF739" si="2255">AF738</f>
        <v>0</v>
      </c>
      <c r="AG739" s="410">
        <f t="shared" ref="AG739" si="2256">AG738</f>
        <v>0</v>
      </c>
      <c r="AH739" s="410">
        <f t="shared" ref="AH739" si="2257">AH738</f>
        <v>0</v>
      </c>
      <c r="AI739" s="410">
        <f t="shared" ref="AI739" si="2258">AI738</f>
        <v>0</v>
      </c>
      <c r="AJ739" s="410">
        <f t="shared" ref="AJ739" si="2259">AJ738</f>
        <v>0</v>
      </c>
      <c r="AK739" s="410">
        <f t="shared" ref="AK739" si="2260">AK738</f>
        <v>0</v>
      </c>
      <c r="AL739" s="410">
        <f t="shared" ref="AL739" si="2261">AL738</f>
        <v>0</v>
      </c>
      <c r="AM739" s="305"/>
    </row>
    <row r="740" spans="1:40" ht="15" hidden="1" outlineLevel="1">
      <c r="A740" s="530"/>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hidden="1" outlineLevel="1">
      <c r="A741" s="530">
        <v>49</v>
      </c>
      <c r="B741" s="427" t="s">
        <v>142</v>
      </c>
      <c r="C741" s="290" t="s">
        <v>25</v>
      </c>
      <c r="D741" s="294"/>
      <c r="E741" s="294"/>
      <c r="F741" s="294"/>
      <c r="G741" s="294"/>
      <c r="H741" s="294"/>
      <c r="I741" s="294"/>
      <c r="J741" s="294"/>
      <c r="K741" s="294"/>
      <c r="L741" s="294"/>
      <c r="M741" s="294"/>
      <c r="N741" s="294">
        <v>0</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ht="15" hidden="1" outlineLevel="1">
      <c r="A742" s="530"/>
      <c r="B742" s="293" t="s">
        <v>311</v>
      </c>
      <c r="C742" s="290" t="s">
        <v>164</v>
      </c>
      <c r="D742" s="294"/>
      <c r="E742" s="294"/>
      <c r="F742" s="294"/>
      <c r="G742" s="294"/>
      <c r="H742" s="294"/>
      <c r="I742" s="294"/>
      <c r="J742" s="294"/>
      <c r="K742" s="294"/>
      <c r="L742" s="294"/>
      <c r="M742" s="294"/>
      <c r="N742" s="294">
        <f>N741</f>
        <v>0</v>
      </c>
      <c r="O742" s="294"/>
      <c r="P742" s="294"/>
      <c r="Q742" s="294"/>
      <c r="R742" s="294"/>
      <c r="S742" s="294"/>
      <c r="T742" s="294"/>
      <c r="U742" s="294"/>
      <c r="V742" s="294"/>
      <c r="W742" s="294"/>
      <c r="X742" s="294"/>
      <c r="Y742" s="410">
        <f>Y741</f>
        <v>0</v>
      </c>
      <c r="Z742" s="410">
        <f t="shared" ref="Z742" si="2262">Z741</f>
        <v>0</v>
      </c>
      <c r="AA742" s="410">
        <f t="shared" ref="AA742" si="2263">AA741</f>
        <v>0</v>
      </c>
      <c r="AB742" s="410">
        <f t="shared" ref="AB742" si="2264">AB741</f>
        <v>0</v>
      </c>
      <c r="AC742" s="410">
        <f t="shared" ref="AC742" si="2265">AC741</f>
        <v>0</v>
      </c>
      <c r="AD742" s="410">
        <f t="shared" ref="AD742" si="2266">AD741</f>
        <v>0</v>
      </c>
      <c r="AE742" s="410">
        <f t="shared" ref="AE742" si="2267">AE741</f>
        <v>0</v>
      </c>
      <c r="AF742" s="410">
        <f t="shared" ref="AF742" si="2268">AF741</f>
        <v>0</v>
      </c>
      <c r="AG742" s="410">
        <f t="shared" ref="AG742" si="2269">AG741</f>
        <v>0</v>
      </c>
      <c r="AH742" s="410">
        <f t="shared" ref="AH742" si="2270">AH741</f>
        <v>0</v>
      </c>
      <c r="AI742" s="410">
        <f t="shared" ref="AI742" si="2271">AI741</f>
        <v>0</v>
      </c>
      <c r="AJ742" s="410">
        <f t="shared" ref="AJ742" si="2272">AJ741</f>
        <v>0</v>
      </c>
      <c r="AK742" s="410">
        <f t="shared" ref="AK742" si="2273">AK741</f>
        <v>0</v>
      </c>
      <c r="AL742" s="410">
        <f t="shared" ref="AL742" si="2274">AL741</f>
        <v>0</v>
      </c>
      <c r="AM742" s="305"/>
    </row>
    <row r="743" spans="1:40" ht="15" hidden="1" outlineLevel="1">
      <c r="A743" s="530"/>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6" collapsed="1">
      <c r="B744" s="326" t="s">
        <v>312</v>
      </c>
      <c r="C744" s="328"/>
      <c r="D744" s="328">
        <f>SUM(D587:D742)</f>
        <v>0</v>
      </c>
      <c r="E744" s="328"/>
      <c r="F744" s="328"/>
      <c r="G744" s="328"/>
      <c r="H744" s="328"/>
      <c r="I744" s="328"/>
      <c r="J744" s="328"/>
      <c r="K744" s="328"/>
      <c r="L744" s="328"/>
      <c r="M744" s="328"/>
      <c r="N744" s="328"/>
      <c r="O744" s="328">
        <f>SUM(O587:O742)</f>
        <v>0</v>
      </c>
      <c r="P744" s="328"/>
      <c r="Q744" s="328"/>
      <c r="R744" s="328"/>
      <c r="S744" s="328"/>
      <c r="T744" s="328"/>
      <c r="U744" s="328"/>
      <c r="V744" s="328"/>
      <c r="W744" s="328"/>
      <c r="X744" s="328"/>
      <c r="Y744" s="328">
        <f>IF(Y585="kWh",SUMPRODUCT(D587:D742,Y587:Y742))</f>
        <v>0</v>
      </c>
      <c r="Z744" s="328">
        <f>IF(Z585="kWh",SUMPRODUCT(D587:D742,Z587:Z742))</f>
        <v>0</v>
      </c>
      <c r="AA744" s="328">
        <f>IF(AA585="kw",SUMPRODUCT(N587:N742,O587:O742,AA587:AA742),SUMPRODUCT(D587:D742,AA587:AA742))</f>
        <v>0</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6">
      <c r="B745" s="390" t="s">
        <v>313</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0</v>
      </c>
      <c r="Z745" s="391">
        <f>HLOOKUP(Z401,'2. LRAMVA Threshold'!$B$42:$Q$53,10,FALSE)</f>
        <v>0</v>
      </c>
      <c r="AA745" s="391">
        <f>HLOOKUP(AA401,'2. LRAMVA Threshold'!$B$42:$Q$53,10,FALSE)</f>
        <v>0</v>
      </c>
      <c r="AB745" s="391">
        <f>HLOOKUP(AB401,'2. LRAMVA Threshold'!$B$42:$Q$53,10,FALSE)</f>
        <v>0</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ht="15">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ht="15">
      <c r="B747" s="323" t="s">
        <v>314</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0</v>
      </c>
      <c r="Z747" s="340">
        <f>HLOOKUP(Z$35,'3.  Distribution Rates'!$C$122:$P$133,10,FALSE)</f>
        <v>0</v>
      </c>
      <c r="AA747" s="340">
        <f>HLOOKUP(AA$35,'3.  Distribution Rates'!$C$122:$P$133,10,FALSE)</f>
        <v>0</v>
      </c>
      <c r="AB747" s="340">
        <f>HLOOKUP(AB$35,'3.  Distribution Rates'!$C$122:$P$133,10,FALSE)</f>
        <v>0</v>
      </c>
      <c r="AC747" s="340">
        <f>HLOOKUP(AC$35,'3.  Distribution Rates'!$C$122:$P$133,10,FALSE)</f>
        <v>0</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ht="15">
      <c r="B748" s="323" t="s">
        <v>315</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0</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7">
        <f t="shared" ref="AM748:AM755" si="2275">SUM(Y748:AL748)</f>
        <v>0</v>
      </c>
      <c r="AN748" s="442"/>
    </row>
    <row r="749" spans="1:40" ht="15">
      <c r="B749" s="323" t="s">
        <v>316</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0</v>
      </c>
      <c r="Z749" s="377">
        <f>'4.  2011-2014 LRAM'!Z270*Z747</f>
        <v>0</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7">
        <f t="shared" si="2275"/>
        <v>0</v>
      </c>
      <c r="AN749" s="442"/>
    </row>
    <row r="750" spans="1:40" ht="15">
      <c r="B750" s="323" t="s">
        <v>317</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0</v>
      </c>
      <c r="Z750" s="377">
        <f>'4.  2011-2014 LRAM'!Z399*Z747</f>
        <v>0</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7">
        <f t="shared" si="2275"/>
        <v>0</v>
      </c>
      <c r="AN750" s="442"/>
    </row>
    <row r="751" spans="1:40" ht="15">
      <c r="B751" s="323" t="s">
        <v>318</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0</v>
      </c>
      <c r="Z751" s="377">
        <f>'4.  2011-2014 LRAM'!Z529*Z747</f>
        <v>0</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7">
        <f t="shared" si="2275"/>
        <v>0</v>
      </c>
      <c r="AN751" s="442"/>
    </row>
    <row r="752" spans="1:40" ht="15">
      <c r="B752" s="323" t="s">
        <v>319</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76">Y210*Y747</f>
        <v>0</v>
      </c>
      <c r="Z752" s="377">
        <f t="shared" si="2276"/>
        <v>0</v>
      </c>
      <c r="AA752" s="377">
        <f t="shared" si="2276"/>
        <v>0</v>
      </c>
      <c r="AB752" s="377">
        <f t="shared" si="2276"/>
        <v>0</v>
      </c>
      <c r="AC752" s="377">
        <f t="shared" si="2276"/>
        <v>0</v>
      </c>
      <c r="AD752" s="377">
        <f t="shared" si="2276"/>
        <v>0</v>
      </c>
      <c r="AE752" s="377">
        <f t="shared" si="2276"/>
        <v>0</v>
      </c>
      <c r="AF752" s="377">
        <f t="shared" si="2276"/>
        <v>0</v>
      </c>
      <c r="AG752" s="377">
        <f t="shared" si="2276"/>
        <v>0</v>
      </c>
      <c r="AH752" s="377">
        <f t="shared" si="2276"/>
        <v>0</v>
      </c>
      <c r="AI752" s="377">
        <f t="shared" si="2276"/>
        <v>0</v>
      </c>
      <c r="AJ752" s="377">
        <f t="shared" si="2276"/>
        <v>0</v>
      </c>
      <c r="AK752" s="377">
        <f t="shared" si="2276"/>
        <v>0</v>
      </c>
      <c r="AL752" s="377">
        <f t="shared" si="2276"/>
        <v>0</v>
      </c>
      <c r="AM752" s="627">
        <f t="shared" si="2275"/>
        <v>0</v>
      </c>
      <c r="AN752" s="442"/>
    </row>
    <row r="753" spans="1:40" ht="15">
      <c r="B753" s="323" t="s">
        <v>320</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77">Y393*Y747</f>
        <v>0</v>
      </c>
      <c r="Z753" s="377">
        <f t="shared" si="2277"/>
        <v>0</v>
      </c>
      <c r="AA753" s="377">
        <f t="shared" si="2277"/>
        <v>0</v>
      </c>
      <c r="AB753" s="377">
        <f t="shared" si="2277"/>
        <v>0</v>
      </c>
      <c r="AC753" s="377">
        <f t="shared" si="2277"/>
        <v>0</v>
      </c>
      <c r="AD753" s="377">
        <f t="shared" si="2277"/>
        <v>0</v>
      </c>
      <c r="AE753" s="377">
        <f t="shared" si="2277"/>
        <v>0</v>
      </c>
      <c r="AF753" s="377">
        <f t="shared" si="2277"/>
        <v>0</v>
      </c>
      <c r="AG753" s="377">
        <f t="shared" si="2277"/>
        <v>0</v>
      </c>
      <c r="AH753" s="377">
        <f t="shared" si="2277"/>
        <v>0</v>
      </c>
      <c r="AI753" s="377">
        <f t="shared" si="2277"/>
        <v>0</v>
      </c>
      <c r="AJ753" s="377">
        <f t="shared" si="2277"/>
        <v>0</v>
      </c>
      <c r="AK753" s="377">
        <f t="shared" si="2277"/>
        <v>0</v>
      </c>
      <c r="AL753" s="377">
        <f t="shared" si="2277"/>
        <v>0</v>
      </c>
      <c r="AM753" s="627">
        <f t="shared" si="2275"/>
        <v>0</v>
      </c>
      <c r="AN753" s="442"/>
    </row>
    <row r="754" spans="1:40" ht="15">
      <c r="B754" s="323" t="s">
        <v>321</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78">Y576*Y747</f>
        <v>0</v>
      </c>
      <c r="Z754" s="377">
        <f t="shared" si="2278"/>
        <v>0</v>
      </c>
      <c r="AA754" s="377">
        <f t="shared" si="2278"/>
        <v>0</v>
      </c>
      <c r="AB754" s="377">
        <f t="shared" si="2278"/>
        <v>0</v>
      </c>
      <c r="AC754" s="377">
        <f t="shared" si="2278"/>
        <v>0</v>
      </c>
      <c r="AD754" s="377">
        <f t="shared" si="2278"/>
        <v>0</v>
      </c>
      <c r="AE754" s="377">
        <f t="shared" si="2278"/>
        <v>0</v>
      </c>
      <c r="AF754" s="377">
        <f t="shared" si="2278"/>
        <v>0</v>
      </c>
      <c r="AG754" s="377">
        <f t="shared" si="2278"/>
        <v>0</v>
      </c>
      <c r="AH754" s="377">
        <f t="shared" si="2278"/>
        <v>0</v>
      </c>
      <c r="AI754" s="377">
        <f t="shared" si="2278"/>
        <v>0</v>
      </c>
      <c r="AJ754" s="377">
        <f t="shared" si="2278"/>
        <v>0</v>
      </c>
      <c r="AK754" s="377">
        <f t="shared" si="2278"/>
        <v>0</v>
      </c>
      <c r="AL754" s="377">
        <f t="shared" si="2278"/>
        <v>0</v>
      </c>
      <c r="AM754" s="627">
        <f t="shared" si="2275"/>
        <v>0</v>
      </c>
      <c r="AN754" s="442"/>
    </row>
    <row r="755" spans="1:40" ht="15">
      <c r="B755" s="323" t="s">
        <v>322</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0</v>
      </c>
      <c r="Z755" s="377">
        <f t="shared" ref="Z755:AL755" si="2279">Z744*Z747</f>
        <v>0</v>
      </c>
      <c r="AA755" s="377">
        <f t="shared" si="2279"/>
        <v>0</v>
      </c>
      <c r="AB755" s="377">
        <f t="shared" si="2279"/>
        <v>0</v>
      </c>
      <c r="AC755" s="377">
        <f t="shared" si="2279"/>
        <v>0</v>
      </c>
      <c r="AD755" s="377">
        <f t="shared" si="2279"/>
        <v>0</v>
      </c>
      <c r="AE755" s="377">
        <f t="shared" si="2279"/>
        <v>0</v>
      </c>
      <c r="AF755" s="377">
        <f t="shared" si="2279"/>
        <v>0</v>
      </c>
      <c r="AG755" s="377">
        <f t="shared" si="2279"/>
        <v>0</v>
      </c>
      <c r="AH755" s="377">
        <f t="shared" si="2279"/>
        <v>0</v>
      </c>
      <c r="AI755" s="377">
        <f t="shared" si="2279"/>
        <v>0</v>
      </c>
      <c r="AJ755" s="377">
        <f t="shared" si="2279"/>
        <v>0</v>
      </c>
      <c r="AK755" s="377">
        <f t="shared" si="2279"/>
        <v>0</v>
      </c>
      <c r="AL755" s="377">
        <f t="shared" si="2279"/>
        <v>0</v>
      </c>
      <c r="AM755" s="627">
        <f t="shared" si="2275"/>
        <v>0</v>
      </c>
      <c r="AN755" s="442"/>
    </row>
    <row r="756" spans="1:40" ht="15.6">
      <c r="B756" s="348" t="s">
        <v>323</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0</v>
      </c>
      <c r="Z756" s="345">
        <f t="shared" ref="Z756:AE756" si="2280">SUM(Z748:Z755)</f>
        <v>0</v>
      </c>
      <c r="AA756" s="345">
        <f t="shared" si="2280"/>
        <v>0</v>
      </c>
      <c r="AB756" s="345">
        <f t="shared" si="2280"/>
        <v>0</v>
      </c>
      <c r="AC756" s="345">
        <f t="shared" si="2280"/>
        <v>0</v>
      </c>
      <c r="AD756" s="345">
        <f t="shared" si="2280"/>
        <v>0</v>
      </c>
      <c r="AE756" s="345">
        <f t="shared" si="2280"/>
        <v>0</v>
      </c>
      <c r="AF756" s="345">
        <f t="shared" ref="AF756:AL756" si="2281">SUM(AF748:AF755)</f>
        <v>0</v>
      </c>
      <c r="AG756" s="345">
        <f t="shared" si="2281"/>
        <v>0</v>
      </c>
      <c r="AH756" s="345">
        <f t="shared" si="2281"/>
        <v>0</v>
      </c>
      <c r="AI756" s="345">
        <f t="shared" si="2281"/>
        <v>0</v>
      </c>
      <c r="AJ756" s="345">
        <f t="shared" si="2281"/>
        <v>0</v>
      </c>
      <c r="AK756" s="345">
        <f t="shared" si="2281"/>
        <v>0</v>
      </c>
      <c r="AL756" s="345">
        <f t="shared" si="2281"/>
        <v>0</v>
      </c>
      <c r="AM756" s="406">
        <f>SUM(AM748:AM755)</f>
        <v>0</v>
      </c>
      <c r="AN756" s="442"/>
    </row>
    <row r="757" spans="1:40" ht="15.6">
      <c r="B757" s="348" t="s">
        <v>324</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0</v>
      </c>
      <c r="Z757" s="346">
        <f t="shared" ref="Z757:AE757" si="2282">Z745*Z747</f>
        <v>0</v>
      </c>
      <c r="AA757" s="346">
        <f t="shared" si="2282"/>
        <v>0</v>
      </c>
      <c r="AB757" s="346">
        <f t="shared" si="2282"/>
        <v>0</v>
      </c>
      <c r="AC757" s="346">
        <f t="shared" si="2282"/>
        <v>0</v>
      </c>
      <c r="AD757" s="346">
        <f t="shared" si="2282"/>
        <v>0</v>
      </c>
      <c r="AE757" s="346">
        <f t="shared" si="2282"/>
        <v>0</v>
      </c>
      <c r="AF757" s="346">
        <f t="shared" ref="AF757:AL757" si="2283">AF745*AF747</f>
        <v>0</v>
      </c>
      <c r="AG757" s="346">
        <f t="shared" si="2283"/>
        <v>0</v>
      </c>
      <c r="AH757" s="346">
        <f t="shared" si="2283"/>
        <v>0</v>
      </c>
      <c r="AI757" s="346">
        <f t="shared" si="2283"/>
        <v>0</v>
      </c>
      <c r="AJ757" s="346">
        <f t="shared" si="2283"/>
        <v>0</v>
      </c>
      <c r="AK757" s="346">
        <f t="shared" si="2283"/>
        <v>0</v>
      </c>
      <c r="AL757" s="346">
        <f t="shared" si="2283"/>
        <v>0</v>
      </c>
      <c r="AM757" s="406">
        <f>SUM(Y757:AL757)</f>
        <v>0</v>
      </c>
      <c r="AN757" s="442"/>
    </row>
    <row r="758" spans="1:40" ht="15.6">
      <c r="B758" s="348" t="s">
        <v>325</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0</v>
      </c>
      <c r="AN758" s="442"/>
    </row>
    <row r="759" spans="1:40" ht="15">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ht="15">
      <c r="B760" s="438" t="s">
        <v>326</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0</v>
      </c>
      <c r="Z760" s="290">
        <f>SUMPRODUCT(E587:E742,Z587:Z742)</f>
        <v>0</v>
      </c>
      <c r="AA760" s="290">
        <f t="shared" ref="AA760:AL760" si="2284">IF(AA585="kw",SUMPRODUCT($N$587:$N$742,$P$587:$P$742,AA587:AA742),SUMPRODUCT($E$587:$E$742,AA587:AA742))</f>
        <v>0</v>
      </c>
      <c r="AB760" s="290">
        <f t="shared" si="2284"/>
        <v>0</v>
      </c>
      <c r="AC760" s="290">
        <f t="shared" si="2284"/>
        <v>0</v>
      </c>
      <c r="AD760" s="290">
        <f t="shared" si="2284"/>
        <v>0</v>
      </c>
      <c r="AE760" s="290">
        <f t="shared" si="2284"/>
        <v>0</v>
      </c>
      <c r="AF760" s="290">
        <f t="shared" si="2284"/>
        <v>0</v>
      </c>
      <c r="AG760" s="290">
        <f t="shared" si="2284"/>
        <v>0</v>
      </c>
      <c r="AH760" s="290">
        <f t="shared" si="2284"/>
        <v>0</v>
      </c>
      <c r="AI760" s="290">
        <f t="shared" si="2284"/>
        <v>0</v>
      </c>
      <c r="AJ760" s="290">
        <f t="shared" si="2284"/>
        <v>0</v>
      </c>
      <c r="AK760" s="290">
        <f t="shared" si="2284"/>
        <v>0</v>
      </c>
      <c r="AL760" s="290">
        <f t="shared" si="2284"/>
        <v>0</v>
      </c>
      <c r="AM760" s="336"/>
    </row>
    <row r="761" spans="1:40" ht="15">
      <c r="B761" s="439" t="s">
        <v>327</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0</v>
      </c>
      <c r="Z761" s="325">
        <f>SUMPRODUCT(F587:F742,Z587:Z742)</f>
        <v>0</v>
      </c>
      <c r="AA761" s="325">
        <f t="shared" ref="AA761:AL761" si="2285">IF(AA585="kw",SUMPRODUCT($N$587:$N$742,$Q$587:$Q$742,AA587:AA742),SUMPRODUCT($F$587:$F$742,AA587:AA742))</f>
        <v>0</v>
      </c>
      <c r="AB761" s="325">
        <f t="shared" si="2285"/>
        <v>0</v>
      </c>
      <c r="AC761" s="325">
        <f t="shared" si="2285"/>
        <v>0</v>
      </c>
      <c r="AD761" s="325">
        <f t="shared" si="2285"/>
        <v>0</v>
      </c>
      <c r="AE761" s="325">
        <f t="shared" si="2285"/>
        <v>0</v>
      </c>
      <c r="AF761" s="325">
        <f t="shared" si="2285"/>
        <v>0</v>
      </c>
      <c r="AG761" s="325">
        <f t="shared" si="2285"/>
        <v>0</v>
      </c>
      <c r="AH761" s="325">
        <f t="shared" si="2285"/>
        <v>0</v>
      </c>
      <c r="AI761" s="325">
        <f t="shared" si="2285"/>
        <v>0</v>
      </c>
      <c r="AJ761" s="325">
        <f t="shared" si="2285"/>
        <v>0</v>
      </c>
      <c r="AK761" s="325">
        <f t="shared" si="2285"/>
        <v>0</v>
      </c>
      <c r="AL761" s="325">
        <f t="shared" si="2285"/>
        <v>0</v>
      </c>
      <c r="AM761" s="385"/>
    </row>
    <row r="762" spans="1:40" ht="20.25" customHeight="1">
      <c r="B762" s="367" t="s">
        <v>592</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6">
      <c r="B765" s="279" t="s">
        <v>328</v>
      </c>
      <c r="C765" s="280"/>
      <c r="D765" s="588" t="s">
        <v>527</v>
      </c>
      <c r="E765" s="252"/>
      <c r="F765" s="588"/>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03" t="s">
        <v>212</v>
      </c>
      <c r="C766" s="805" t="s">
        <v>33</v>
      </c>
      <c r="D766" s="283" t="s">
        <v>423</v>
      </c>
      <c r="E766" s="807" t="s">
        <v>210</v>
      </c>
      <c r="F766" s="808"/>
      <c r="G766" s="808"/>
      <c r="H766" s="808"/>
      <c r="I766" s="808"/>
      <c r="J766" s="808"/>
      <c r="K766" s="808"/>
      <c r="L766" s="808"/>
      <c r="M766" s="809"/>
      <c r="N766" s="810" t="s">
        <v>214</v>
      </c>
      <c r="O766" s="283" t="s">
        <v>424</v>
      </c>
      <c r="P766" s="807" t="s">
        <v>213</v>
      </c>
      <c r="Q766" s="808"/>
      <c r="R766" s="808"/>
      <c r="S766" s="808"/>
      <c r="T766" s="808"/>
      <c r="U766" s="808"/>
      <c r="V766" s="808"/>
      <c r="W766" s="808"/>
      <c r="X766" s="809"/>
      <c r="Y766" s="800" t="s">
        <v>244</v>
      </c>
      <c r="Z766" s="801"/>
      <c r="AA766" s="801"/>
      <c r="AB766" s="801"/>
      <c r="AC766" s="801"/>
      <c r="AD766" s="801"/>
      <c r="AE766" s="801"/>
      <c r="AF766" s="801"/>
      <c r="AG766" s="801"/>
      <c r="AH766" s="801"/>
      <c r="AI766" s="801"/>
      <c r="AJ766" s="801"/>
      <c r="AK766" s="801"/>
      <c r="AL766" s="801"/>
      <c r="AM766" s="802"/>
    </row>
    <row r="767" spans="1:40" ht="65.25" customHeight="1">
      <c r="B767" s="804"/>
      <c r="C767" s="806"/>
      <c r="D767" s="284">
        <v>2019</v>
      </c>
      <c r="E767" s="284">
        <v>2020</v>
      </c>
      <c r="F767" s="284">
        <v>2021</v>
      </c>
      <c r="G767" s="284">
        <v>2022</v>
      </c>
      <c r="H767" s="284">
        <v>2023</v>
      </c>
      <c r="I767" s="284">
        <v>2024</v>
      </c>
      <c r="J767" s="284">
        <v>2025</v>
      </c>
      <c r="K767" s="284">
        <v>2026</v>
      </c>
      <c r="L767" s="284">
        <v>2027</v>
      </c>
      <c r="M767" s="284">
        <v>2028</v>
      </c>
      <c r="N767" s="811"/>
      <c r="O767" s="284">
        <v>2019</v>
      </c>
      <c r="P767" s="284">
        <v>2020</v>
      </c>
      <c r="Q767" s="284">
        <v>2021</v>
      </c>
      <c r="R767" s="284">
        <v>2022</v>
      </c>
      <c r="S767" s="284">
        <v>2023</v>
      </c>
      <c r="T767" s="284">
        <v>2024</v>
      </c>
      <c r="U767" s="284">
        <v>2025</v>
      </c>
      <c r="V767" s="284">
        <v>2026</v>
      </c>
      <c r="W767" s="284">
        <v>2027</v>
      </c>
      <c r="X767" s="284">
        <v>2028</v>
      </c>
      <c r="Y767" s="284" t="str">
        <f>'1.  LRAMVA Summary'!D50</f>
        <v>Residential</v>
      </c>
      <c r="Z767" s="284" t="str">
        <f>'1.  LRAMVA Summary'!E50</f>
        <v>General Service &lt; 50 kW</v>
      </c>
      <c r="AA767" s="284" t="str">
        <f>'1.  LRAMVA Summary'!F50</f>
        <v>General Service 50 to 2999 kW</v>
      </c>
      <c r="AB767" s="284" t="str">
        <f>'1.  LRAMVA Summary'!G50</f>
        <v>General Service 3000-4999 kW</v>
      </c>
      <c r="AC767" s="284" t="str">
        <f>'1.  LRAMVA Summary'!H50</f>
        <v>Unmetered Scattered Load</v>
      </c>
      <c r="AD767" s="284" t="str">
        <f>'1.  LRAMVA Summary'!I50</f>
        <v>Sentinel Lighting</v>
      </c>
      <c r="AE767" s="284" t="str">
        <f>'1.  LRAMVA Summary'!J50</f>
        <v xml:space="preserve">Street Lighting </v>
      </c>
      <c r="AF767" s="284" t="str">
        <f>'1.  LRAMVA Summary'!K50</f>
        <v/>
      </c>
      <c r="AG767" s="284" t="str">
        <f>'1.  LRAMVA Summary'!L50</f>
        <v/>
      </c>
      <c r="AH767" s="284" t="str">
        <f>'1.  LRAMVA Summary'!M50</f>
        <v/>
      </c>
      <c r="AI767" s="284" t="str">
        <f>'1.  LRAMVA Summary'!N50</f>
        <v/>
      </c>
      <c r="AJ767" s="284" t="str">
        <f>'1.  LRAMVA Summary'!O50</f>
        <v/>
      </c>
      <c r="AK767" s="284" t="str">
        <f>'1.  LRAMVA Summary'!P50</f>
        <v/>
      </c>
      <c r="AL767" s="284" t="str">
        <f>'1.  LRAMVA Summary'!Q50</f>
        <v/>
      </c>
      <c r="AM767" s="286" t="str">
        <f>'1.  LRAMVA Summary'!R50</f>
        <v>Total</v>
      </c>
    </row>
    <row r="768" spans="1:40" ht="15.75" customHeight="1">
      <c r="A768" s="530"/>
      <c r="B768" s="516" t="s">
        <v>505</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Summary'!D51</f>
        <v>kWh</v>
      </c>
      <c r="Z768" s="290" t="str">
        <f>'1.  LRAMVA Summary'!E51</f>
        <v>kWh</v>
      </c>
      <c r="AA768" s="290" t="str">
        <f>'1.  LRAMVA Summary'!F51</f>
        <v>kW</v>
      </c>
      <c r="AB768" s="290" t="str">
        <f>'1.  LRAMVA Summary'!G51</f>
        <v>kW</v>
      </c>
      <c r="AC768" s="290" t="str">
        <f>'1.  LRAMVA Summary'!H51</f>
        <v>kWh</v>
      </c>
      <c r="AD768" s="290" t="str">
        <f>'1.  LRAMVA Summary'!I51</f>
        <v>kW</v>
      </c>
      <c r="AE768" s="290" t="str">
        <f>'1.  LRAMVA Summary'!J51</f>
        <v>kW</v>
      </c>
      <c r="AF768" s="290">
        <f>'1.  LRAMVA Summary'!K51</f>
        <v>0</v>
      </c>
      <c r="AG768" s="290">
        <f>'1.  LRAMVA Summary'!L51</f>
        <v>0</v>
      </c>
      <c r="AH768" s="290">
        <f>'1.  LRAMVA Summary'!M51</f>
        <v>0</v>
      </c>
      <c r="AI768" s="290">
        <f>'1.  LRAMVA Summary'!N51</f>
        <v>0</v>
      </c>
      <c r="AJ768" s="290">
        <f>'1.  LRAMVA Summary'!O51</f>
        <v>0</v>
      </c>
      <c r="AK768" s="290">
        <f>'1.  LRAMVA Summary'!P51</f>
        <v>0</v>
      </c>
      <c r="AL768" s="290">
        <f>'1.  LRAMVA Summary'!Q51</f>
        <v>0</v>
      </c>
      <c r="AM768" s="291"/>
    </row>
    <row r="769" spans="1:39" ht="15.6" outlineLevel="1">
      <c r="A769" s="530"/>
      <c r="B769" s="502" t="s">
        <v>498</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t="15" outlineLevel="1">
      <c r="A770" s="530">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t="15" outlineLevel="1">
      <c r="A771" s="530"/>
      <c r="B771" s="293" t="s">
        <v>343</v>
      </c>
      <c r="C771" s="290" t="s">
        <v>164</v>
      </c>
      <c r="D771" s="294"/>
      <c r="E771" s="294"/>
      <c r="F771" s="294"/>
      <c r="G771" s="294"/>
      <c r="H771" s="294"/>
      <c r="I771" s="294"/>
      <c r="J771" s="294"/>
      <c r="K771" s="294"/>
      <c r="L771" s="294"/>
      <c r="M771" s="294"/>
      <c r="N771" s="466"/>
      <c r="O771" s="294"/>
      <c r="P771" s="294"/>
      <c r="Q771" s="294"/>
      <c r="R771" s="294"/>
      <c r="S771" s="294"/>
      <c r="T771" s="294"/>
      <c r="U771" s="294"/>
      <c r="V771" s="294"/>
      <c r="W771" s="294"/>
      <c r="X771" s="294"/>
      <c r="Y771" s="410">
        <f>Y770</f>
        <v>0</v>
      </c>
      <c r="Z771" s="410">
        <f t="shared" ref="Z771" si="2286">Z770</f>
        <v>0</v>
      </c>
      <c r="AA771" s="410">
        <f t="shared" ref="AA771" si="2287">AA770</f>
        <v>0</v>
      </c>
      <c r="AB771" s="410">
        <f t="shared" ref="AB771" si="2288">AB770</f>
        <v>0</v>
      </c>
      <c r="AC771" s="410">
        <f t="shared" ref="AC771" si="2289">AC770</f>
        <v>0</v>
      </c>
      <c r="AD771" s="410">
        <f t="shared" ref="AD771" si="2290">AD770</f>
        <v>0</v>
      </c>
      <c r="AE771" s="410">
        <f t="shared" ref="AE771" si="2291">AE770</f>
        <v>0</v>
      </c>
      <c r="AF771" s="410">
        <f t="shared" ref="AF771" si="2292">AF770</f>
        <v>0</v>
      </c>
      <c r="AG771" s="410">
        <f t="shared" ref="AG771" si="2293">AG770</f>
        <v>0</v>
      </c>
      <c r="AH771" s="410">
        <f t="shared" ref="AH771" si="2294">AH770</f>
        <v>0</v>
      </c>
      <c r="AI771" s="410">
        <f t="shared" ref="AI771" si="2295">AI770</f>
        <v>0</v>
      </c>
      <c r="AJ771" s="410">
        <f t="shared" ref="AJ771" si="2296">AJ770</f>
        <v>0</v>
      </c>
      <c r="AK771" s="410">
        <f t="shared" ref="AK771" si="2297">AK770</f>
        <v>0</v>
      </c>
      <c r="AL771" s="410">
        <f t="shared" ref="AL771" si="2298">AL770</f>
        <v>0</v>
      </c>
      <c r="AM771" s="296"/>
    </row>
    <row r="772" spans="1:39" ht="15.6" outlineLevel="1">
      <c r="A772" s="530"/>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t="15" outlineLevel="1">
      <c r="A773" s="530">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t="15" outlineLevel="1">
      <c r="A774" s="530"/>
      <c r="B774" s="293" t="s">
        <v>343</v>
      </c>
      <c r="C774" s="290" t="s">
        <v>164</v>
      </c>
      <c r="D774" s="294"/>
      <c r="E774" s="294"/>
      <c r="F774" s="294"/>
      <c r="G774" s="294"/>
      <c r="H774" s="294"/>
      <c r="I774" s="294"/>
      <c r="J774" s="294"/>
      <c r="K774" s="294"/>
      <c r="L774" s="294"/>
      <c r="M774" s="294"/>
      <c r="N774" s="466"/>
      <c r="O774" s="294"/>
      <c r="P774" s="294"/>
      <c r="Q774" s="294"/>
      <c r="R774" s="294"/>
      <c r="S774" s="294"/>
      <c r="T774" s="294"/>
      <c r="U774" s="294"/>
      <c r="V774" s="294"/>
      <c r="W774" s="294"/>
      <c r="X774" s="294"/>
      <c r="Y774" s="410">
        <f>Y773</f>
        <v>0</v>
      </c>
      <c r="Z774" s="410">
        <f t="shared" ref="Z774" si="2299">Z773</f>
        <v>0</v>
      </c>
      <c r="AA774" s="410">
        <f t="shared" ref="AA774" si="2300">AA773</f>
        <v>0</v>
      </c>
      <c r="AB774" s="410">
        <f t="shared" ref="AB774" si="2301">AB773</f>
        <v>0</v>
      </c>
      <c r="AC774" s="410">
        <f t="shared" ref="AC774" si="2302">AC773</f>
        <v>0</v>
      </c>
      <c r="AD774" s="410">
        <f t="shared" ref="AD774" si="2303">AD773</f>
        <v>0</v>
      </c>
      <c r="AE774" s="410">
        <f t="shared" ref="AE774" si="2304">AE773</f>
        <v>0</v>
      </c>
      <c r="AF774" s="410">
        <f t="shared" ref="AF774" si="2305">AF773</f>
        <v>0</v>
      </c>
      <c r="AG774" s="410">
        <f t="shared" ref="AG774" si="2306">AG773</f>
        <v>0</v>
      </c>
      <c r="AH774" s="410">
        <f t="shared" ref="AH774" si="2307">AH773</f>
        <v>0</v>
      </c>
      <c r="AI774" s="410">
        <f t="shared" ref="AI774" si="2308">AI773</f>
        <v>0</v>
      </c>
      <c r="AJ774" s="410">
        <f t="shared" ref="AJ774" si="2309">AJ773</f>
        <v>0</v>
      </c>
      <c r="AK774" s="410">
        <f t="shared" ref="AK774" si="2310">AK773</f>
        <v>0</v>
      </c>
      <c r="AL774" s="410">
        <f t="shared" ref="AL774" si="2311">AL773</f>
        <v>0</v>
      </c>
      <c r="AM774" s="296"/>
    </row>
    <row r="775" spans="1:39" ht="15.6" outlineLevel="1">
      <c r="A775" s="530"/>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t="15" outlineLevel="1">
      <c r="A776" s="530">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t="15" outlineLevel="1">
      <c r="A777" s="530"/>
      <c r="B777" s="293" t="s">
        <v>343</v>
      </c>
      <c r="C777" s="290" t="s">
        <v>164</v>
      </c>
      <c r="D777" s="294"/>
      <c r="E777" s="294"/>
      <c r="F777" s="294"/>
      <c r="G777" s="294"/>
      <c r="H777" s="294"/>
      <c r="I777" s="294"/>
      <c r="J777" s="294"/>
      <c r="K777" s="294"/>
      <c r="L777" s="294"/>
      <c r="M777" s="294"/>
      <c r="N777" s="466"/>
      <c r="O777" s="294"/>
      <c r="P777" s="294"/>
      <c r="Q777" s="294"/>
      <c r="R777" s="294"/>
      <c r="S777" s="294"/>
      <c r="T777" s="294"/>
      <c r="U777" s="294"/>
      <c r="V777" s="294"/>
      <c r="W777" s="294"/>
      <c r="X777" s="294"/>
      <c r="Y777" s="410">
        <f>Y776</f>
        <v>0</v>
      </c>
      <c r="Z777" s="410">
        <f t="shared" ref="Z777" si="2312">Z776</f>
        <v>0</v>
      </c>
      <c r="AA777" s="410">
        <f t="shared" ref="AA777" si="2313">AA776</f>
        <v>0</v>
      </c>
      <c r="AB777" s="410">
        <f t="shared" ref="AB777" si="2314">AB776</f>
        <v>0</v>
      </c>
      <c r="AC777" s="410">
        <f t="shared" ref="AC777" si="2315">AC776</f>
        <v>0</v>
      </c>
      <c r="AD777" s="410">
        <f t="shared" ref="AD777" si="2316">AD776</f>
        <v>0</v>
      </c>
      <c r="AE777" s="410">
        <f t="shared" ref="AE777" si="2317">AE776</f>
        <v>0</v>
      </c>
      <c r="AF777" s="410">
        <f t="shared" ref="AF777" si="2318">AF776</f>
        <v>0</v>
      </c>
      <c r="AG777" s="410">
        <f t="shared" ref="AG777" si="2319">AG776</f>
        <v>0</v>
      </c>
      <c r="AH777" s="410">
        <f t="shared" ref="AH777" si="2320">AH776</f>
        <v>0</v>
      </c>
      <c r="AI777" s="410">
        <f t="shared" ref="AI777" si="2321">AI776</f>
        <v>0</v>
      </c>
      <c r="AJ777" s="410">
        <f t="shared" ref="AJ777" si="2322">AJ776</f>
        <v>0</v>
      </c>
      <c r="AK777" s="410">
        <f t="shared" ref="AK777" si="2323">AK776</f>
        <v>0</v>
      </c>
      <c r="AL777" s="410">
        <f t="shared" ref="AL777" si="2324">AL776</f>
        <v>0</v>
      </c>
      <c r="AM777" s="296"/>
    </row>
    <row r="778" spans="1:39" ht="15" outlineLevel="1">
      <c r="A778" s="530"/>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t="15" outlineLevel="1">
      <c r="A779" s="530">
        <v>4</v>
      </c>
      <c r="B779" s="427" t="s">
        <v>98</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t="15" outlineLevel="1">
      <c r="A780" s="530"/>
      <c r="B780" s="293" t="s">
        <v>343</v>
      </c>
      <c r="C780" s="290" t="s">
        <v>164</v>
      </c>
      <c r="D780" s="294"/>
      <c r="E780" s="294"/>
      <c r="F780" s="294"/>
      <c r="G780" s="294"/>
      <c r="H780" s="294"/>
      <c r="I780" s="294"/>
      <c r="J780" s="294"/>
      <c r="K780" s="294"/>
      <c r="L780" s="294"/>
      <c r="M780" s="294"/>
      <c r="N780" s="466"/>
      <c r="O780" s="294"/>
      <c r="P780" s="294"/>
      <c r="Q780" s="294"/>
      <c r="R780" s="294"/>
      <c r="S780" s="294"/>
      <c r="T780" s="294"/>
      <c r="U780" s="294"/>
      <c r="V780" s="294"/>
      <c r="W780" s="294"/>
      <c r="X780" s="294"/>
      <c r="Y780" s="410">
        <f>Y779</f>
        <v>0</v>
      </c>
      <c r="Z780" s="410">
        <f t="shared" ref="Z780" si="2325">Z779</f>
        <v>0</v>
      </c>
      <c r="AA780" s="410">
        <f t="shared" ref="AA780" si="2326">AA779</f>
        <v>0</v>
      </c>
      <c r="AB780" s="410">
        <f t="shared" ref="AB780" si="2327">AB779</f>
        <v>0</v>
      </c>
      <c r="AC780" s="410">
        <f t="shared" ref="AC780" si="2328">AC779</f>
        <v>0</v>
      </c>
      <c r="AD780" s="410">
        <f t="shared" ref="AD780" si="2329">AD779</f>
        <v>0</v>
      </c>
      <c r="AE780" s="410">
        <f t="shared" ref="AE780" si="2330">AE779</f>
        <v>0</v>
      </c>
      <c r="AF780" s="410">
        <f t="shared" ref="AF780" si="2331">AF779</f>
        <v>0</v>
      </c>
      <c r="AG780" s="410">
        <f t="shared" ref="AG780" si="2332">AG779</f>
        <v>0</v>
      </c>
      <c r="AH780" s="410">
        <f t="shared" ref="AH780" si="2333">AH779</f>
        <v>0</v>
      </c>
      <c r="AI780" s="410">
        <f t="shared" ref="AI780" si="2334">AI779</f>
        <v>0</v>
      </c>
      <c r="AJ780" s="410">
        <f t="shared" ref="AJ780" si="2335">AJ779</f>
        <v>0</v>
      </c>
      <c r="AK780" s="410">
        <f t="shared" ref="AK780" si="2336">AK779</f>
        <v>0</v>
      </c>
      <c r="AL780" s="410">
        <f t="shared" ref="AL780" si="2337">AL779</f>
        <v>0</v>
      </c>
      <c r="AM780" s="296"/>
    </row>
    <row r="781" spans="1:39" ht="15" outlineLevel="1">
      <c r="A781" s="530"/>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customHeight="1" outlineLevel="1">
      <c r="A782" s="530">
        <v>5</v>
      </c>
      <c r="B782" s="427" t="s">
        <v>99</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customHeight="1" outlineLevel="1">
      <c r="A783" s="530"/>
      <c r="B783" s="293" t="s">
        <v>343</v>
      </c>
      <c r="C783" s="290" t="s">
        <v>164</v>
      </c>
      <c r="D783" s="294"/>
      <c r="E783" s="294"/>
      <c r="F783" s="294"/>
      <c r="G783" s="294"/>
      <c r="H783" s="294"/>
      <c r="I783" s="294"/>
      <c r="J783" s="294"/>
      <c r="K783" s="294"/>
      <c r="L783" s="294"/>
      <c r="M783" s="294"/>
      <c r="N783" s="466"/>
      <c r="O783" s="294"/>
      <c r="P783" s="294"/>
      <c r="Q783" s="294"/>
      <c r="R783" s="294"/>
      <c r="S783" s="294"/>
      <c r="T783" s="294"/>
      <c r="U783" s="294"/>
      <c r="V783" s="294"/>
      <c r="W783" s="294"/>
      <c r="X783" s="294"/>
      <c r="Y783" s="410">
        <f>Y782</f>
        <v>0</v>
      </c>
      <c r="Z783" s="410">
        <f t="shared" ref="Z783" si="2338">Z782</f>
        <v>0</v>
      </c>
      <c r="AA783" s="410">
        <f t="shared" ref="AA783" si="2339">AA782</f>
        <v>0</v>
      </c>
      <c r="AB783" s="410">
        <f t="shared" ref="AB783" si="2340">AB782</f>
        <v>0</v>
      </c>
      <c r="AC783" s="410">
        <f t="shared" ref="AC783" si="2341">AC782</f>
        <v>0</v>
      </c>
      <c r="AD783" s="410">
        <f t="shared" ref="AD783" si="2342">AD782</f>
        <v>0</v>
      </c>
      <c r="AE783" s="410">
        <f t="shared" ref="AE783" si="2343">AE782</f>
        <v>0</v>
      </c>
      <c r="AF783" s="410">
        <f t="shared" ref="AF783" si="2344">AF782</f>
        <v>0</v>
      </c>
      <c r="AG783" s="410">
        <f t="shared" ref="AG783" si="2345">AG782</f>
        <v>0</v>
      </c>
      <c r="AH783" s="410">
        <f t="shared" ref="AH783" si="2346">AH782</f>
        <v>0</v>
      </c>
      <c r="AI783" s="410">
        <f t="shared" ref="AI783" si="2347">AI782</f>
        <v>0</v>
      </c>
      <c r="AJ783" s="410">
        <f t="shared" ref="AJ783" si="2348">AJ782</f>
        <v>0</v>
      </c>
      <c r="AK783" s="410">
        <f t="shared" ref="AK783" si="2349">AK782</f>
        <v>0</v>
      </c>
      <c r="AL783" s="410">
        <f t="shared" ref="AL783" si="2350">AL782</f>
        <v>0</v>
      </c>
      <c r="AM783" s="296"/>
    </row>
    <row r="784" spans="1:39" ht="15" outlineLevel="1">
      <c r="A784" s="530"/>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6" outlineLevel="1">
      <c r="A785" s="530"/>
      <c r="B785" s="318" t="s">
        <v>499</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t="15" outlineLevel="1">
      <c r="A786" s="530">
        <v>6</v>
      </c>
      <c r="B786" s="427" t="s">
        <v>100</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t="15" outlineLevel="1">
      <c r="A787" s="530"/>
      <c r="B787" s="293" t="s">
        <v>343</v>
      </c>
      <c r="C787" s="290" t="s">
        <v>164</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51">Z786</f>
        <v>0</v>
      </c>
      <c r="AA787" s="410">
        <f t="shared" ref="AA787" si="2352">AA786</f>
        <v>0</v>
      </c>
      <c r="AB787" s="410">
        <f t="shared" ref="AB787" si="2353">AB786</f>
        <v>0</v>
      </c>
      <c r="AC787" s="410">
        <f t="shared" ref="AC787" si="2354">AC786</f>
        <v>0</v>
      </c>
      <c r="AD787" s="410">
        <f t="shared" ref="AD787" si="2355">AD786</f>
        <v>0</v>
      </c>
      <c r="AE787" s="410">
        <f t="shared" ref="AE787" si="2356">AE786</f>
        <v>0</v>
      </c>
      <c r="AF787" s="410">
        <f t="shared" ref="AF787" si="2357">AF786</f>
        <v>0</v>
      </c>
      <c r="AG787" s="410">
        <f t="shared" ref="AG787" si="2358">AG786</f>
        <v>0</v>
      </c>
      <c r="AH787" s="410">
        <f t="shared" ref="AH787" si="2359">AH786</f>
        <v>0</v>
      </c>
      <c r="AI787" s="410">
        <f t="shared" ref="AI787" si="2360">AI786</f>
        <v>0</v>
      </c>
      <c r="AJ787" s="410">
        <f t="shared" ref="AJ787" si="2361">AJ786</f>
        <v>0</v>
      </c>
      <c r="AK787" s="410">
        <f t="shared" ref="AK787" si="2362">AK786</f>
        <v>0</v>
      </c>
      <c r="AL787" s="410">
        <f t="shared" ref="AL787" si="2363">AL786</f>
        <v>0</v>
      </c>
      <c r="AM787" s="310"/>
    </row>
    <row r="788" spans="1:39" ht="15" outlineLevel="1">
      <c r="A788" s="530"/>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outlineLevel="1">
      <c r="A789" s="530">
        <v>7</v>
      </c>
      <c r="B789" s="427" t="s">
        <v>101</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t="15" outlineLevel="1">
      <c r="A790" s="530"/>
      <c r="B790" s="293" t="s">
        <v>343</v>
      </c>
      <c r="C790" s="290" t="s">
        <v>164</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64">Z789</f>
        <v>0</v>
      </c>
      <c r="AA790" s="410">
        <f t="shared" ref="AA790" si="2365">AA789</f>
        <v>0</v>
      </c>
      <c r="AB790" s="410">
        <f t="shared" ref="AB790" si="2366">AB789</f>
        <v>0</v>
      </c>
      <c r="AC790" s="410">
        <f t="shared" ref="AC790" si="2367">AC789</f>
        <v>0</v>
      </c>
      <c r="AD790" s="410">
        <f t="shared" ref="AD790" si="2368">AD789</f>
        <v>0</v>
      </c>
      <c r="AE790" s="410">
        <f t="shared" ref="AE790" si="2369">AE789</f>
        <v>0</v>
      </c>
      <c r="AF790" s="410">
        <f t="shared" ref="AF790" si="2370">AF789</f>
        <v>0</v>
      </c>
      <c r="AG790" s="410">
        <f t="shared" ref="AG790" si="2371">AG789</f>
        <v>0</v>
      </c>
      <c r="AH790" s="410">
        <f t="shared" ref="AH790" si="2372">AH789</f>
        <v>0</v>
      </c>
      <c r="AI790" s="410">
        <f t="shared" ref="AI790" si="2373">AI789</f>
        <v>0</v>
      </c>
      <c r="AJ790" s="410">
        <f t="shared" ref="AJ790" si="2374">AJ789</f>
        <v>0</v>
      </c>
      <c r="AK790" s="410">
        <f t="shared" ref="AK790" si="2375">AK789</f>
        <v>0</v>
      </c>
      <c r="AL790" s="410">
        <f t="shared" ref="AL790" si="2376">AL789</f>
        <v>0</v>
      </c>
      <c r="AM790" s="310"/>
    </row>
    <row r="791" spans="1:39" ht="15" outlineLevel="1">
      <c r="A791" s="530"/>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outlineLevel="1">
      <c r="A792" s="530">
        <v>8</v>
      </c>
      <c r="B792" s="427" t="s">
        <v>102</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t="15" outlineLevel="1">
      <c r="A793" s="530"/>
      <c r="B793" s="293" t="s">
        <v>343</v>
      </c>
      <c r="C793" s="290" t="s">
        <v>164</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77">Z792</f>
        <v>0</v>
      </c>
      <c r="AA793" s="410">
        <f t="shared" ref="AA793" si="2378">AA792</f>
        <v>0</v>
      </c>
      <c r="AB793" s="410">
        <f t="shared" ref="AB793" si="2379">AB792</f>
        <v>0</v>
      </c>
      <c r="AC793" s="410">
        <f t="shared" ref="AC793" si="2380">AC792</f>
        <v>0</v>
      </c>
      <c r="AD793" s="410">
        <f t="shared" ref="AD793" si="2381">AD792</f>
        <v>0</v>
      </c>
      <c r="AE793" s="410">
        <f t="shared" ref="AE793" si="2382">AE792</f>
        <v>0</v>
      </c>
      <c r="AF793" s="410">
        <f t="shared" ref="AF793" si="2383">AF792</f>
        <v>0</v>
      </c>
      <c r="AG793" s="410">
        <f t="shared" ref="AG793" si="2384">AG792</f>
        <v>0</v>
      </c>
      <c r="AH793" s="410">
        <f t="shared" ref="AH793" si="2385">AH792</f>
        <v>0</v>
      </c>
      <c r="AI793" s="410">
        <f t="shared" ref="AI793" si="2386">AI792</f>
        <v>0</v>
      </c>
      <c r="AJ793" s="410">
        <f t="shared" ref="AJ793" si="2387">AJ792</f>
        <v>0</v>
      </c>
      <c r="AK793" s="410">
        <f t="shared" ref="AK793" si="2388">AK792</f>
        <v>0</v>
      </c>
      <c r="AL793" s="410">
        <f t="shared" ref="AL793" si="2389">AL792</f>
        <v>0</v>
      </c>
      <c r="AM793" s="310"/>
    </row>
    <row r="794" spans="1:39" ht="15" outlineLevel="1">
      <c r="A794" s="530"/>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outlineLevel="1">
      <c r="A795" s="530">
        <v>9</v>
      </c>
      <c r="B795" s="427" t="s">
        <v>103</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t="15" outlineLevel="1">
      <c r="A796" s="530"/>
      <c r="B796" s="293" t="s">
        <v>343</v>
      </c>
      <c r="C796" s="290" t="s">
        <v>164</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390">Z795</f>
        <v>0</v>
      </c>
      <c r="AA796" s="410">
        <f t="shared" ref="AA796" si="2391">AA795</f>
        <v>0</v>
      </c>
      <c r="AB796" s="410">
        <f t="shared" ref="AB796" si="2392">AB795</f>
        <v>0</v>
      </c>
      <c r="AC796" s="410">
        <f t="shared" ref="AC796" si="2393">AC795</f>
        <v>0</v>
      </c>
      <c r="AD796" s="410">
        <f t="shared" ref="AD796" si="2394">AD795</f>
        <v>0</v>
      </c>
      <c r="AE796" s="410">
        <f t="shared" ref="AE796" si="2395">AE795</f>
        <v>0</v>
      </c>
      <c r="AF796" s="410">
        <f t="shared" ref="AF796" si="2396">AF795</f>
        <v>0</v>
      </c>
      <c r="AG796" s="410">
        <f t="shared" ref="AG796" si="2397">AG795</f>
        <v>0</v>
      </c>
      <c r="AH796" s="410">
        <f t="shared" ref="AH796" si="2398">AH795</f>
        <v>0</v>
      </c>
      <c r="AI796" s="410">
        <f t="shared" ref="AI796" si="2399">AI795</f>
        <v>0</v>
      </c>
      <c r="AJ796" s="410">
        <f t="shared" ref="AJ796" si="2400">AJ795</f>
        <v>0</v>
      </c>
      <c r="AK796" s="410">
        <f t="shared" ref="AK796" si="2401">AK795</f>
        <v>0</v>
      </c>
      <c r="AL796" s="410">
        <f t="shared" ref="AL796" si="2402">AL795</f>
        <v>0</v>
      </c>
      <c r="AM796" s="310"/>
    </row>
    <row r="797" spans="1:39" ht="15" outlineLevel="1">
      <c r="A797" s="530"/>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outlineLevel="1">
      <c r="A798" s="530">
        <v>10</v>
      </c>
      <c r="B798" s="427" t="s">
        <v>104</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t="15" outlineLevel="1">
      <c r="A799" s="530"/>
      <c r="B799" s="293" t="s">
        <v>343</v>
      </c>
      <c r="C799" s="290" t="s">
        <v>164</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03">Z798</f>
        <v>0</v>
      </c>
      <c r="AA799" s="410">
        <f t="shared" ref="AA799" si="2404">AA798</f>
        <v>0</v>
      </c>
      <c r="AB799" s="410">
        <f t="shared" ref="AB799" si="2405">AB798</f>
        <v>0</v>
      </c>
      <c r="AC799" s="410">
        <f t="shared" ref="AC799" si="2406">AC798</f>
        <v>0</v>
      </c>
      <c r="AD799" s="410">
        <f t="shared" ref="AD799" si="2407">AD798</f>
        <v>0</v>
      </c>
      <c r="AE799" s="410">
        <f t="shared" ref="AE799" si="2408">AE798</f>
        <v>0</v>
      </c>
      <c r="AF799" s="410">
        <f t="shared" ref="AF799" si="2409">AF798</f>
        <v>0</v>
      </c>
      <c r="AG799" s="410">
        <f t="shared" ref="AG799" si="2410">AG798</f>
        <v>0</v>
      </c>
      <c r="AH799" s="410">
        <f t="shared" ref="AH799" si="2411">AH798</f>
        <v>0</v>
      </c>
      <c r="AI799" s="410">
        <f t="shared" ref="AI799" si="2412">AI798</f>
        <v>0</v>
      </c>
      <c r="AJ799" s="410">
        <f t="shared" ref="AJ799" si="2413">AJ798</f>
        <v>0</v>
      </c>
      <c r="AK799" s="410">
        <f t="shared" ref="AK799" si="2414">AK798</f>
        <v>0</v>
      </c>
      <c r="AL799" s="410">
        <f t="shared" ref="AL799" si="2415">AL798</f>
        <v>0</v>
      </c>
      <c r="AM799" s="310"/>
    </row>
    <row r="800" spans="1:39" ht="15" outlineLevel="1">
      <c r="A800" s="530"/>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6" outlineLevel="1">
      <c r="A801" s="530"/>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outlineLevel="1">
      <c r="A802" s="530">
        <v>11</v>
      </c>
      <c r="B802" s="427" t="s">
        <v>105</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t="15" outlineLevel="1">
      <c r="A803" s="530"/>
      <c r="B803" s="293" t="s">
        <v>343</v>
      </c>
      <c r="C803" s="290" t="s">
        <v>164</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16">Z802</f>
        <v>0</v>
      </c>
      <c r="AA803" s="410">
        <f t="shared" ref="AA803" si="2417">AA802</f>
        <v>0</v>
      </c>
      <c r="AB803" s="410">
        <f t="shared" ref="AB803" si="2418">AB802</f>
        <v>0</v>
      </c>
      <c r="AC803" s="410">
        <f t="shared" ref="AC803" si="2419">AC802</f>
        <v>0</v>
      </c>
      <c r="AD803" s="410">
        <f t="shared" ref="AD803" si="2420">AD802</f>
        <v>0</v>
      </c>
      <c r="AE803" s="410">
        <f t="shared" ref="AE803" si="2421">AE802</f>
        <v>0</v>
      </c>
      <c r="AF803" s="410">
        <f t="shared" ref="AF803" si="2422">AF802</f>
        <v>0</v>
      </c>
      <c r="AG803" s="410">
        <f t="shared" ref="AG803" si="2423">AG802</f>
        <v>0</v>
      </c>
      <c r="AH803" s="410">
        <f t="shared" ref="AH803" si="2424">AH802</f>
        <v>0</v>
      </c>
      <c r="AI803" s="410">
        <f t="shared" ref="AI803" si="2425">AI802</f>
        <v>0</v>
      </c>
      <c r="AJ803" s="410">
        <f t="shared" ref="AJ803" si="2426">AJ802</f>
        <v>0</v>
      </c>
      <c r="AK803" s="410">
        <f t="shared" ref="AK803" si="2427">AK802</f>
        <v>0</v>
      </c>
      <c r="AL803" s="410">
        <f t="shared" ref="AL803" si="2428">AL802</f>
        <v>0</v>
      </c>
      <c r="AM803" s="296"/>
    </row>
    <row r="804" spans="1:39" ht="15" outlineLevel="1">
      <c r="A804" s="530"/>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30" outlineLevel="1">
      <c r="A805" s="530">
        <v>12</v>
      </c>
      <c r="B805" s="427" t="s">
        <v>106</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t="15" outlineLevel="1">
      <c r="A806" s="530"/>
      <c r="B806" s="293" t="s">
        <v>343</v>
      </c>
      <c r="C806" s="290" t="s">
        <v>164</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29">Z805</f>
        <v>0</v>
      </c>
      <c r="AA806" s="410">
        <f t="shared" ref="AA806" si="2430">AA805</f>
        <v>0</v>
      </c>
      <c r="AB806" s="410">
        <f t="shared" ref="AB806" si="2431">AB805</f>
        <v>0</v>
      </c>
      <c r="AC806" s="410">
        <f t="shared" ref="AC806" si="2432">AC805</f>
        <v>0</v>
      </c>
      <c r="AD806" s="410">
        <f t="shared" ref="AD806" si="2433">AD805</f>
        <v>0</v>
      </c>
      <c r="AE806" s="410">
        <f t="shared" ref="AE806" si="2434">AE805</f>
        <v>0</v>
      </c>
      <c r="AF806" s="410">
        <f t="shared" ref="AF806" si="2435">AF805</f>
        <v>0</v>
      </c>
      <c r="AG806" s="410">
        <f t="shared" ref="AG806" si="2436">AG805</f>
        <v>0</v>
      </c>
      <c r="AH806" s="410">
        <f t="shared" ref="AH806" si="2437">AH805</f>
        <v>0</v>
      </c>
      <c r="AI806" s="410">
        <f t="shared" ref="AI806" si="2438">AI805</f>
        <v>0</v>
      </c>
      <c r="AJ806" s="410">
        <f t="shared" ref="AJ806" si="2439">AJ805</f>
        <v>0</v>
      </c>
      <c r="AK806" s="410">
        <f t="shared" ref="AK806" si="2440">AK805</f>
        <v>0</v>
      </c>
      <c r="AL806" s="410">
        <f t="shared" ref="AL806" si="2441">AL805</f>
        <v>0</v>
      </c>
      <c r="AM806" s="296"/>
    </row>
    <row r="807" spans="1:39" ht="15" outlineLevel="1">
      <c r="A807" s="530"/>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outlineLevel="1">
      <c r="A808" s="530">
        <v>13</v>
      </c>
      <c r="B808" s="427" t="s">
        <v>107</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t="15" outlineLevel="1">
      <c r="A809" s="530"/>
      <c r="B809" s="293" t="s">
        <v>343</v>
      </c>
      <c r="C809" s="290" t="s">
        <v>164</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42">Z808</f>
        <v>0</v>
      </c>
      <c r="AA809" s="410">
        <f t="shared" ref="AA809" si="2443">AA808</f>
        <v>0</v>
      </c>
      <c r="AB809" s="410">
        <f t="shared" ref="AB809" si="2444">AB808</f>
        <v>0</v>
      </c>
      <c r="AC809" s="410">
        <f t="shared" ref="AC809" si="2445">AC808</f>
        <v>0</v>
      </c>
      <c r="AD809" s="410">
        <f t="shared" ref="AD809" si="2446">AD808</f>
        <v>0</v>
      </c>
      <c r="AE809" s="410">
        <f t="shared" ref="AE809" si="2447">AE808</f>
        <v>0</v>
      </c>
      <c r="AF809" s="410">
        <f t="shared" ref="AF809" si="2448">AF808</f>
        <v>0</v>
      </c>
      <c r="AG809" s="410">
        <f t="shared" ref="AG809" si="2449">AG808</f>
        <v>0</v>
      </c>
      <c r="AH809" s="410">
        <f t="shared" ref="AH809" si="2450">AH808</f>
        <v>0</v>
      </c>
      <c r="AI809" s="410">
        <f t="shared" ref="AI809" si="2451">AI808</f>
        <v>0</v>
      </c>
      <c r="AJ809" s="410">
        <f t="shared" ref="AJ809" si="2452">AJ808</f>
        <v>0</v>
      </c>
      <c r="AK809" s="410">
        <f t="shared" ref="AK809" si="2453">AK808</f>
        <v>0</v>
      </c>
      <c r="AL809" s="410">
        <f t="shared" ref="AL809" si="2454">AL808</f>
        <v>0</v>
      </c>
      <c r="AM809" s="305"/>
    </row>
    <row r="810" spans="1:39" ht="15" outlineLevel="1">
      <c r="A810" s="530"/>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6" outlineLevel="1">
      <c r="A811" s="530"/>
      <c r="B811" s="287" t="s">
        <v>108</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t="15" outlineLevel="1">
      <c r="A812" s="530">
        <v>14</v>
      </c>
      <c r="B812" s="314" t="s">
        <v>109</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t="15" outlineLevel="1">
      <c r="A813" s="530"/>
      <c r="B813" s="293" t="s">
        <v>343</v>
      </c>
      <c r="C813" s="290" t="s">
        <v>164</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55">Z812</f>
        <v>0</v>
      </c>
      <c r="AA813" s="410">
        <f t="shared" ref="AA813" si="2456">AA812</f>
        <v>0</v>
      </c>
      <c r="AB813" s="410">
        <f t="shared" ref="AB813" si="2457">AB812</f>
        <v>0</v>
      </c>
      <c r="AC813" s="410">
        <f t="shared" ref="AC813" si="2458">AC812</f>
        <v>0</v>
      </c>
      <c r="AD813" s="410">
        <f t="shared" ref="AD813" si="2459">AD812</f>
        <v>0</v>
      </c>
      <c r="AE813" s="410">
        <f t="shared" ref="AE813" si="2460">AE812</f>
        <v>0</v>
      </c>
      <c r="AF813" s="410">
        <f t="shared" ref="AF813" si="2461">AF812</f>
        <v>0</v>
      </c>
      <c r="AG813" s="410">
        <f t="shared" ref="AG813" si="2462">AG812</f>
        <v>0</v>
      </c>
      <c r="AH813" s="410">
        <f t="shared" ref="AH813" si="2463">AH812</f>
        <v>0</v>
      </c>
      <c r="AI813" s="410">
        <f t="shared" ref="AI813" si="2464">AI812</f>
        <v>0</v>
      </c>
      <c r="AJ813" s="410">
        <f t="shared" ref="AJ813" si="2465">AJ812</f>
        <v>0</v>
      </c>
      <c r="AK813" s="410">
        <f t="shared" ref="AK813" si="2466">AK812</f>
        <v>0</v>
      </c>
      <c r="AL813" s="410">
        <f t="shared" ref="AL813" si="2467">AL812</f>
        <v>0</v>
      </c>
      <c r="AM813" s="296"/>
    </row>
    <row r="814" spans="1:39" ht="15" outlineLevel="1">
      <c r="A814" s="530"/>
      <c r="B814" s="314"/>
      <c r="C814" s="304"/>
      <c r="D814" s="290"/>
      <c r="E814" s="290"/>
      <c r="F814" s="290"/>
      <c r="G814" s="290"/>
      <c r="H814" s="290"/>
      <c r="I814" s="290"/>
      <c r="J814" s="290"/>
      <c r="K814" s="290"/>
      <c r="L814" s="290"/>
      <c r="M814" s="290"/>
      <c r="N814" s="466"/>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6" outlineLevel="1">
      <c r="A815" s="530"/>
      <c r="B815" s="287" t="s">
        <v>491</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5"/>
    </row>
    <row r="816" spans="1:39" ht="15" outlineLevel="1">
      <c r="A816" s="530">
        <v>15</v>
      </c>
      <c r="B816" s="293" t="s">
        <v>496</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t="15" outlineLevel="1">
      <c r="A817" s="530"/>
      <c r="B817" s="293" t="s">
        <v>343</v>
      </c>
      <c r="C817" s="290" t="s">
        <v>164</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68">Z816</f>
        <v>0</v>
      </c>
      <c r="AA817" s="410">
        <f t="shared" si="2468"/>
        <v>0</v>
      </c>
      <c r="AB817" s="410">
        <f t="shared" si="2468"/>
        <v>0</v>
      </c>
      <c r="AC817" s="410">
        <f t="shared" si="2468"/>
        <v>0</v>
      </c>
      <c r="AD817" s="410">
        <f t="shared" si="2468"/>
        <v>0</v>
      </c>
      <c r="AE817" s="410">
        <f t="shared" si="2468"/>
        <v>0</v>
      </c>
      <c r="AF817" s="410">
        <f t="shared" si="2468"/>
        <v>0</v>
      </c>
      <c r="AG817" s="410">
        <f t="shared" si="2468"/>
        <v>0</v>
      </c>
      <c r="AH817" s="410">
        <f t="shared" si="2468"/>
        <v>0</v>
      </c>
      <c r="AI817" s="410">
        <f t="shared" si="2468"/>
        <v>0</v>
      </c>
      <c r="AJ817" s="410">
        <f t="shared" si="2468"/>
        <v>0</v>
      </c>
      <c r="AK817" s="410">
        <f t="shared" si="2468"/>
        <v>0</v>
      </c>
      <c r="AL817" s="410">
        <f t="shared" si="2468"/>
        <v>0</v>
      </c>
      <c r="AM817" s="296"/>
    </row>
    <row r="818" spans="1:39" ht="15" outlineLevel="1">
      <c r="A818" s="530"/>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t="15" outlineLevel="1">
      <c r="A819" s="530">
        <v>16</v>
      </c>
      <c r="B819" s="323" t="s">
        <v>492</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t="15" outlineLevel="1">
      <c r="A820" s="530"/>
      <c r="B820" s="293" t="s">
        <v>343</v>
      </c>
      <c r="C820" s="290" t="s">
        <v>164</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69">Z819</f>
        <v>0</v>
      </c>
      <c r="AA820" s="410">
        <f t="shared" si="2469"/>
        <v>0</v>
      </c>
      <c r="AB820" s="410">
        <f t="shared" si="2469"/>
        <v>0</v>
      </c>
      <c r="AC820" s="410">
        <f t="shared" si="2469"/>
        <v>0</v>
      </c>
      <c r="AD820" s="410">
        <f t="shared" si="2469"/>
        <v>0</v>
      </c>
      <c r="AE820" s="410">
        <f t="shared" si="2469"/>
        <v>0</v>
      </c>
      <c r="AF820" s="410">
        <f t="shared" si="2469"/>
        <v>0</v>
      </c>
      <c r="AG820" s="410">
        <f t="shared" si="2469"/>
        <v>0</v>
      </c>
      <c r="AH820" s="410">
        <f t="shared" si="2469"/>
        <v>0</v>
      </c>
      <c r="AI820" s="410">
        <f t="shared" si="2469"/>
        <v>0</v>
      </c>
      <c r="AJ820" s="410">
        <f t="shared" si="2469"/>
        <v>0</v>
      </c>
      <c r="AK820" s="410">
        <f t="shared" si="2469"/>
        <v>0</v>
      </c>
      <c r="AL820" s="410">
        <f t="shared" si="2469"/>
        <v>0</v>
      </c>
      <c r="AM820" s="296"/>
    </row>
    <row r="821" spans="1:39" s="282" customFormat="1" ht="15" outlineLevel="1">
      <c r="A821" s="530"/>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6" outlineLevel="1">
      <c r="A822" s="530"/>
      <c r="B822" s="517" t="s">
        <v>497</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t="15" outlineLevel="1">
      <c r="A823" s="530">
        <v>17</v>
      </c>
      <c r="B823" s="427" t="s">
        <v>113</v>
      </c>
      <c r="C823" s="290" t="s">
        <v>25</v>
      </c>
      <c r="D823" s="294"/>
      <c r="E823" s="294"/>
      <c r="F823" s="294"/>
      <c r="G823" s="294"/>
      <c r="H823" s="294"/>
      <c r="I823" s="294"/>
      <c r="J823" s="294"/>
      <c r="K823" s="294"/>
      <c r="L823" s="294"/>
      <c r="M823" s="294"/>
      <c r="N823" s="294">
        <v>0</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t="15" outlineLevel="1">
      <c r="A824" s="530"/>
      <c r="B824" s="293" t="s">
        <v>343</v>
      </c>
      <c r="C824" s="290" t="s">
        <v>164</v>
      </c>
      <c r="D824" s="294"/>
      <c r="E824" s="294"/>
      <c r="F824" s="294"/>
      <c r="G824" s="294"/>
      <c r="H824" s="294"/>
      <c r="I824" s="294"/>
      <c r="J824" s="294"/>
      <c r="K824" s="294"/>
      <c r="L824" s="294"/>
      <c r="M824" s="294"/>
      <c r="N824" s="294">
        <f>N823</f>
        <v>0</v>
      </c>
      <c r="O824" s="294"/>
      <c r="P824" s="294"/>
      <c r="Q824" s="294"/>
      <c r="R824" s="294"/>
      <c r="S824" s="294"/>
      <c r="T824" s="294"/>
      <c r="U824" s="294"/>
      <c r="V824" s="294"/>
      <c r="W824" s="294"/>
      <c r="X824" s="294"/>
      <c r="Y824" s="410">
        <f>Y823</f>
        <v>0</v>
      </c>
      <c r="Z824" s="410">
        <f t="shared" ref="Z824:AL824" si="2470">Z823</f>
        <v>0</v>
      </c>
      <c r="AA824" s="410">
        <f t="shared" si="2470"/>
        <v>0</v>
      </c>
      <c r="AB824" s="410">
        <f t="shared" si="2470"/>
        <v>0</v>
      </c>
      <c r="AC824" s="410">
        <f t="shared" si="2470"/>
        <v>0</v>
      </c>
      <c r="AD824" s="410">
        <f t="shared" si="2470"/>
        <v>0</v>
      </c>
      <c r="AE824" s="410">
        <f t="shared" si="2470"/>
        <v>0</v>
      </c>
      <c r="AF824" s="410">
        <f t="shared" si="2470"/>
        <v>0</v>
      </c>
      <c r="AG824" s="410">
        <f t="shared" si="2470"/>
        <v>0</v>
      </c>
      <c r="AH824" s="410">
        <f t="shared" si="2470"/>
        <v>0</v>
      </c>
      <c r="AI824" s="410">
        <f t="shared" si="2470"/>
        <v>0</v>
      </c>
      <c r="AJ824" s="410">
        <f t="shared" si="2470"/>
        <v>0</v>
      </c>
      <c r="AK824" s="410">
        <f t="shared" si="2470"/>
        <v>0</v>
      </c>
      <c r="AL824" s="410">
        <f t="shared" si="2470"/>
        <v>0</v>
      </c>
      <c r="AM824" s="305"/>
    </row>
    <row r="825" spans="1:39" ht="15" outlineLevel="1">
      <c r="A825" s="530"/>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t="15" outlineLevel="1">
      <c r="A826" s="530">
        <v>18</v>
      </c>
      <c r="B826" s="427" t="s">
        <v>110</v>
      </c>
      <c r="C826" s="290" t="s">
        <v>25</v>
      </c>
      <c r="D826" s="294"/>
      <c r="E826" s="294"/>
      <c r="F826" s="294"/>
      <c r="G826" s="294"/>
      <c r="H826" s="294"/>
      <c r="I826" s="294"/>
      <c r="J826" s="294"/>
      <c r="K826" s="294"/>
      <c r="L826" s="294"/>
      <c r="M826" s="294"/>
      <c r="N826" s="294">
        <v>0</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t="15" outlineLevel="1">
      <c r="A827" s="530"/>
      <c r="B827" s="293" t="s">
        <v>343</v>
      </c>
      <c r="C827" s="290" t="s">
        <v>164</v>
      </c>
      <c r="D827" s="294"/>
      <c r="E827" s="294"/>
      <c r="F827" s="294"/>
      <c r="G827" s="294"/>
      <c r="H827" s="294"/>
      <c r="I827" s="294"/>
      <c r="J827" s="294"/>
      <c r="K827" s="294"/>
      <c r="L827" s="294"/>
      <c r="M827" s="294"/>
      <c r="N827" s="294">
        <f>N826</f>
        <v>0</v>
      </c>
      <c r="O827" s="294"/>
      <c r="P827" s="294"/>
      <c r="Q827" s="294"/>
      <c r="R827" s="294"/>
      <c r="S827" s="294"/>
      <c r="T827" s="294"/>
      <c r="U827" s="294"/>
      <c r="V827" s="294"/>
      <c r="W827" s="294"/>
      <c r="X827" s="294"/>
      <c r="Y827" s="410">
        <f>Y826</f>
        <v>0</v>
      </c>
      <c r="Z827" s="410">
        <f t="shared" ref="Z827:AL827" si="2471">Z826</f>
        <v>0</v>
      </c>
      <c r="AA827" s="410">
        <f t="shared" si="2471"/>
        <v>0</v>
      </c>
      <c r="AB827" s="410">
        <f t="shared" si="2471"/>
        <v>0</v>
      </c>
      <c r="AC827" s="410">
        <f t="shared" si="2471"/>
        <v>0</v>
      </c>
      <c r="AD827" s="410">
        <f t="shared" si="2471"/>
        <v>0</v>
      </c>
      <c r="AE827" s="410">
        <f t="shared" si="2471"/>
        <v>0</v>
      </c>
      <c r="AF827" s="410">
        <f t="shared" si="2471"/>
        <v>0</v>
      </c>
      <c r="AG827" s="410">
        <f t="shared" si="2471"/>
        <v>0</v>
      </c>
      <c r="AH827" s="410">
        <f t="shared" si="2471"/>
        <v>0</v>
      </c>
      <c r="AI827" s="410">
        <f t="shared" si="2471"/>
        <v>0</v>
      </c>
      <c r="AJ827" s="410">
        <f t="shared" si="2471"/>
        <v>0</v>
      </c>
      <c r="AK827" s="410">
        <f t="shared" si="2471"/>
        <v>0</v>
      </c>
      <c r="AL827" s="410">
        <f t="shared" si="2471"/>
        <v>0</v>
      </c>
      <c r="AM827" s="305"/>
    </row>
    <row r="828" spans="1:39" ht="15" outlineLevel="1">
      <c r="A828" s="530"/>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t="15" outlineLevel="1">
      <c r="A829" s="530">
        <v>19</v>
      </c>
      <c r="B829" s="427" t="s">
        <v>112</v>
      </c>
      <c r="C829" s="290" t="s">
        <v>25</v>
      </c>
      <c r="D829" s="294"/>
      <c r="E829" s="294"/>
      <c r="F829" s="294"/>
      <c r="G829" s="294"/>
      <c r="H829" s="294"/>
      <c r="I829" s="294"/>
      <c r="J829" s="294"/>
      <c r="K829" s="294"/>
      <c r="L829" s="294"/>
      <c r="M829" s="294"/>
      <c r="N829" s="294">
        <v>0</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t="15" outlineLevel="1">
      <c r="A830" s="530"/>
      <c r="B830" s="293" t="s">
        <v>343</v>
      </c>
      <c r="C830" s="290" t="s">
        <v>164</v>
      </c>
      <c r="D830" s="294"/>
      <c r="E830" s="294"/>
      <c r="F830" s="294"/>
      <c r="G830" s="294"/>
      <c r="H830" s="294"/>
      <c r="I830" s="294"/>
      <c r="J830" s="294"/>
      <c r="K830" s="294"/>
      <c r="L830" s="294"/>
      <c r="M830" s="294"/>
      <c r="N830" s="294">
        <f>N829</f>
        <v>0</v>
      </c>
      <c r="O830" s="294"/>
      <c r="P830" s="294"/>
      <c r="Q830" s="294"/>
      <c r="R830" s="294"/>
      <c r="S830" s="294"/>
      <c r="T830" s="294"/>
      <c r="U830" s="294"/>
      <c r="V830" s="294"/>
      <c r="W830" s="294"/>
      <c r="X830" s="294"/>
      <c r="Y830" s="410">
        <f>Y829</f>
        <v>0</v>
      </c>
      <c r="Z830" s="410">
        <f t="shared" ref="Z830:AL830" si="2472">Z829</f>
        <v>0</v>
      </c>
      <c r="AA830" s="410">
        <f t="shared" si="2472"/>
        <v>0</v>
      </c>
      <c r="AB830" s="410">
        <f t="shared" si="2472"/>
        <v>0</v>
      </c>
      <c r="AC830" s="410">
        <f t="shared" si="2472"/>
        <v>0</v>
      </c>
      <c r="AD830" s="410">
        <f t="shared" si="2472"/>
        <v>0</v>
      </c>
      <c r="AE830" s="410">
        <f t="shared" si="2472"/>
        <v>0</v>
      </c>
      <c r="AF830" s="410">
        <f t="shared" si="2472"/>
        <v>0</v>
      </c>
      <c r="AG830" s="410">
        <f t="shared" si="2472"/>
        <v>0</v>
      </c>
      <c r="AH830" s="410">
        <f t="shared" si="2472"/>
        <v>0</v>
      </c>
      <c r="AI830" s="410">
        <f t="shared" si="2472"/>
        <v>0</v>
      </c>
      <c r="AJ830" s="410">
        <f t="shared" si="2472"/>
        <v>0</v>
      </c>
      <c r="AK830" s="410">
        <f t="shared" si="2472"/>
        <v>0</v>
      </c>
      <c r="AL830" s="410">
        <f t="shared" si="2472"/>
        <v>0</v>
      </c>
      <c r="AM830" s="296"/>
    </row>
    <row r="831" spans="1:39" ht="15" outlineLevel="1">
      <c r="A831" s="530"/>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t="15" outlineLevel="1">
      <c r="A832" s="530">
        <v>20</v>
      </c>
      <c r="B832" s="427" t="s">
        <v>111</v>
      </c>
      <c r="C832" s="290" t="s">
        <v>25</v>
      </c>
      <c r="D832" s="294"/>
      <c r="E832" s="294"/>
      <c r="F832" s="294"/>
      <c r="G832" s="294"/>
      <c r="H832" s="294"/>
      <c r="I832" s="294"/>
      <c r="J832" s="294"/>
      <c r="K832" s="294"/>
      <c r="L832" s="294"/>
      <c r="M832" s="294"/>
      <c r="N832" s="294">
        <v>0</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t="15" outlineLevel="1">
      <c r="A833" s="530"/>
      <c r="B833" s="293" t="s">
        <v>343</v>
      </c>
      <c r="C833" s="290" t="s">
        <v>164</v>
      </c>
      <c r="D833" s="294"/>
      <c r="E833" s="294"/>
      <c r="F833" s="294"/>
      <c r="G833" s="294"/>
      <c r="H833" s="294"/>
      <c r="I833" s="294"/>
      <c r="J833" s="294"/>
      <c r="K833" s="294"/>
      <c r="L833" s="294"/>
      <c r="M833" s="294"/>
      <c r="N833" s="294">
        <f>N832</f>
        <v>0</v>
      </c>
      <c r="O833" s="294"/>
      <c r="P833" s="294"/>
      <c r="Q833" s="294"/>
      <c r="R833" s="294"/>
      <c r="S833" s="294"/>
      <c r="T833" s="294"/>
      <c r="U833" s="294"/>
      <c r="V833" s="294"/>
      <c r="W833" s="294"/>
      <c r="X833" s="294"/>
      <c r="Y833" s="410">
        <f>Y832</f>
        <v>0</v>
      </c>
      <c r="Z833" s="410">
        <f t="shared" ref="Z833:AL833" si="2473">Z832</f>
        <v>0</v>
      </c>
      <c r="AA833" s="410">
        <f t="shared" si="2473"/>
        <v>0</v>
      </c>
      <c r="AB833" s="410">
        <f t="shared" si="2473"/>
        <v>0</v>
      </c>
      <c r="AC833" s="410">
        <f t="shared" si="2473"/>
        <v>0</v>
      </c>
      <c r="AD833" s="410">
        <f t="shared" si="2473"/>
        <v>0</v>
      </c>
      <c r="AE833" s="410">
        <f t="shared" si="2473"/>
        <v>0</v>
      </c>
      <c r="AF833" s="410">
        <f t="shared" si="2473"/>
        <v>0</v>
      </c>
      <c r="AG833" s="410">
        <f t="shared" si="2473"/>
        <v>0</v>
      </c>
      <c r="AH833" s="410">
        <f t="shared" si="2473"/>
        <v>0</v>
      </c>
      <c r="AI833" s="410">
        <f t="shared" si="2473"/>
        <v>0</v>
      </c>
      <c r="AJ833" s="410">
        <f t="shared" si="2473"/>
        <v>0</v>
      </c>
      <c r="AK833" s="410">
        <f t="shared" si="2473"/>
        <v>0</v>
      </c>
      <c r="AL833" s="410">
        <f t="shared" si="2473"/>
        <v>0</v>
      </c>
      <c r="AM833" s="305"/>
    </row>
    <row r="834" spans="1:39" ht="15.6" outlineLevel="1">
      <c r="A834" s="530"/>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6" outlineLevel="1">
      <c r="A835" s="530"/>
      <c r="B835" s="516" t="s">
        <v>504</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6" outlineLevel="1">
      <c r="A836" s="530"/>
      <c r="B836" s="502" t="s">
        <v>500</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t="15" outlineLevel="1">
      <c r="A837" s="530">
        <v>21</v>
      </c>
      <c r="B837" s="427" t="s">
        <v>114</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t="15" outlineLevel="1">
      <c r="A838" s="530"/>
      <c r="B838" s="293" t="s">
        <v>343</v>
      </c>
      <c r="C838" s="290" t="s">
        <v>164</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74">Z837</f>
        <v>0</v>
      </c>
      <c r="AA838" s="410">
        <f t="shared" ref="AA838" si="2475">AA837</f>
        <v>0</v>
      </c>
      <c r="AB838" s="410">
        <f t="shared" ref="AB838" si="2476">AB837</f>
        <v>0</v>
      </c>
      <c r="AC838" s="410">
        <f t="shared" ref="AC838" si="2477">AC837</f>
        <v>0</v>
      </c>
      <c r="AD838" s="410">
        <f t="shared" ref="AD838" si="2478">AD837</f>
        <v>0</v>
      </c>
      <c r="AE838" s="410">
        <f t="shared" ref="AE838" si="2479">AE837</f>
        <v>0</v>
      </c>
      <c r="AF838" s="410">
        <f t="shared" ref="AF838" si="2480">AF837</f>
        <v>0</v>
      </c>
      <c r="AG838" s="410">
        <f t="shared" ref="AG838" si="2481">AG837</f>
        <v>0</v>
      </c>
      <c r="AH838" s="410">
        <f t="shared" ref="AH838" si="2482">AH837</f>
        <v>0</v>
      </c>
      <c r="AI838" s="410">
        <f t="shared" ref="AI838" si="2483">AI837</f>
        <v>0</v>
      </c>
      <c r="AJ838" s="410">
        <f t="shared" ref="AJ838" si="2484">AJ837</f>
        <v>0</v>
      </c>
      <c r="AK838" s="410">
        <f t="shared" ref="AK838" si="2485">AK837</f>
        <v>0</v>
      </c>
      <c r="AL838" s="410">
        <f t="shared" ref="AL838" si="2486">AL837</f>
        <v>0</v>
      </c>
      <c r="AM838" s="305"/>
    </row>
    <row r="839" spans="1:39" ht="15" outlineLevel="1">
      <c r="A839" s="530"/>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outlineLevel="1">
      <c r="A840" s="530">
        <v>22</v>
      </c>
      <c r="B840" s="427" t="s">
        <v>115</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t="15" outlineLevel="1">
      <c r="A841" s="530"/>
      <c r="B841" s="293" t="s">
        <v>343</v>
      </c>
      <c r="C841" s="290" t="s">
        <v>164</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487">Z840</f>
        <v>0</v>
      </c>
      <c r="AA841" s="410">
        <f t="shared" ref="AA841" si="2488">AA840</f>
        <v>0</v>
      </c>
      <c r="AB841" s="410">
        <f t="shared" ref="AB841" si="2489">AB840</f>
        <v>0</v>
      </c>
      <c r="AC841" s="410">
        <f t="shared" ref="AC841" si="2490">AC840</f>
        <v>0</v>
      </c>
      <c r="AD841" s="410">
        <f t="shared" ref="AD841" si="2491">AD840</f>
        <v>0</v>
      </c>
      <c r="AE841" s="410">
        <f t="shared" ref="AE841" si="2492">AE840</f>
        <v>0</v>
      </c>
      <c r="AF841" s="410">
        <f t="shared" ref="AF841" si="2493">AF840</f>
        <v>0</v>
      </c>
      <c r="AG841" s="410">
        <f t="shared" ref="AG841" si="2494">AG840</f>
        <v>0</v>
      </c>
      <c r="AH841" s="410">
        <f t="shared" ref="AH841" si="2495">AH840</f>
        <v>0</v>
      </c>
      <c r="AI841" s="410">
        <f t="shared" ref="AI841" si="2496">AI840</f>
        <v>0</v>
      </c>
      <c r="AJ841" s="410">
        <f t="shared" ref="AJ841" si="2497">AJ840</f>
        <v>0</v>
      </c>
      <c r="AK841" s="410">
        <f t="shared" ref="AK841" si="2498">AK840</f>
        <v>0</v>
      </c>
      <c r="AL841" s="410">
        <f t="shared" ref="AL841" si="2499">AL840</f>
        <v>0</v>
      </c>
      <c r="AM841" s="305"/>
    </row>
    <row r="842" spans="1:39" ht="15" outlineLevel="1">
      <c r="A842" s="530"/>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outlineLevel="1">
      <c r="A843" s="530">
        <v>23</v>
      </c>
      <c r="B843" s="427" t="s">
        <v>116</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t="15" outlineLevel="1">
      <c r="A844" s="530"/>
      <c r="B844" s="293" t="s">
        <v>343</v>
      </c>
      <c r="C844" s="290" t="s">
        <v>164</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500">Z843</f>
        <v>0</v>
      </c>
      <c r="AA844" s="410">
        <f t="shared" ref="AA844" si="2501">AA843</f>
        <v>0</v>
      </c>
      <c r="AB844" s="410">
        <f t="shared" ref="AB844" si="2502">AB843</f>
        <v>0</v>
      </c>
      <c r="AC844" s="410">
        <f t="shared" ref="AC844" si="2503">AC843</f>
        <v>0</v>
      </c>
      <c r="AD844" s="410">
        <f t="shared" ref="AD844" si="2504">AD843</f>
        <v>0</v>
      </c>
      <c r="AE844" s="410">
        <f t="shared" ref="AE844" si="2505">AE843</f>
        <v>0</v>
      </c>
      <c r="AF844" s="410">
        <f t="shared" ref="AF844" si="2506">AF843</f>
        <v>0</v>
      </c>
      <c r="AG844" s="410">
        <f t="shared" ref="AG844" si="2507">AG843</f>
        <v>0</v>
      </c>
      <c r="AH844" s="410">
        <f t="shared" ref="AH844" si="2508">AH843</f>
        <v>0</v>
      </c>
      <c r="AI844" s="410">
        <f t="shared" ref="AI844" si="2509">AI843</f>
        <v>0</v>
      </c>
      <c r="AJ844" s="410">
        <f t="shared" ref="AJ844" si="2510">AJ843</f>
        <v>0</v>
      </c>
      <c r="AK844" s="410">
        <f t="shared" ref="AK844" si="2511">AK843</f>
        <v>0</v>
      </c>
      <c r="AL844" s="410">
        <f t="shared" ref="AL844" si="2512">AL843</f>
        <v>0</v>
      </c>
      <c r="AM844" s="305"/>
    </row>
    <row r="845" spans="1:39" ht="15" outlineLevel="1">
      <c r="A845" s="530"/>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15" outlineLevel="1">
      <c r="A846" s="530">
        <v>24</v>
      </c>
      <c r="B846" s="427" t="s">
        <v>117</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t="15" outlineLevel="1">
      <c r="A847" s="530"/>
      <c r="B847" s="293" t="s">
        <v>343</v>
      </c>
      <c r="C847" s="290" t="s">
        <v>164</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13">Z846</f>
        <v>0</v>
      </c>
      <c r="AA847" s="410">
        <f t="shared" ref="AA847" si="2514">AA846</f>
        <v>0</v>
      </c>
      <c r="AB847" s="410">
        <f t="shared" ref="AB847" si="2515">AB846</f>
        <v>0</v>
      </c>
      <c r="AC847" s="410">
        <f t="shared" ref="AC847" si="2516">AC846</f>
        <v>0</v>
      </c>
      <c r="AD847" s="410">
        <f t="shared" ref="AD847" si="2517">AD846</f>
        <v>0</v>
      </c>
      <c r="AE847" s="410">
        <f t="shared" ref="AE847" si="2518">AE846</f>
        <v>0</v>
      </c>
      <c r="AF847" s="410">
        <f t="shared" ref="AF847" si="2519">AF846</f>
        <v>0</v>
      </c>
      <c r="AG847" s="410">
        <f t="shared" ref="AG847" si="2520">AG846</f>
        <v>0</v>
      </c>
      <c r="AH847" s="410">
        <f t="shared" ref="AH847" si="2521">AH846</f>
        <v>0</v>
      </c>
      <c r="AI847" s="410">
        <f t="shared" ref="AI847" si="2522">AI846</f>
        <v>0</v>
      </c>
      <c r="AJ847" s="410">
        <f t="shared" ref="AJ847" si="2523">AJ846</f>
        <v>0</v>
      </c>
      <c r="AK847" s="410">
        <f t="shared" ref="AK847" si="2524">AK846</f>
        <v>0</v>
      </c>
      <c r="AL847" s="410">
        <f t="shared" ref="AL847" si="2525">AL846</f>
        <v>0</v>
      </c>
      <c r="AM847" s="305"/>
    </row>
    <row r="848" spans="1:39" ht="15" outlineLevel="1">
      <c r="A848" s="530"/>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6" outlineLevel="1">
      <c r="A849" s="530"/>
      <c r="B849" s="287" t="s">
        <v>501</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t="15" outlineLevel="1">
      <c r="A850" s="530">
        <v>25</v>
      </c>
      <c r="B850" s="427" t="s">
        <v>118</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t="15" outlineLevel="1">
      <c r="A851" s="530"/>
      <c r="B851" s="293" t="s">
        <v>343</v>
      </c>
      <c r="C851" s="290" t="s">
        <v>164</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26">Z850</f>
        <v>0</v>
      </c>
      <c r="AA851" s="410">
        <f t="shared" ref="AA851" si="2527">AA850</f>
        <v>0</v>
      </c>
      <c r="AB851" s="410">
        <f t="shared" ref="AB851" si="2528">AB850</f>
        <v>0</v>
      </c>
      <c r="AC851" s="410">
        <f t="shared" ref="AC851" si="2529">AC850</f>
        <v>0</v>
      </c>
      <c r="AD851" s="410">
        <f t="shared" ref="AD851" si="2530">AD850</f>
        <v>0</v>
      </c>
      <c r="AE851" s="410">
        <f t="shared" ref="AE851" si="2531">AE850</f>
        <v>0</v>
      </c>
      <c r="AF851" s="410">
        <f t="shared" ref="AF851" si="2532">AF850</f>
        <v>0</v>
      </c>
      <c r="AG851" s="410">
        <f t="shared" ref="AG851" si="2533">AG850</f>
        <v>0</v>
      </c>
      <c r="AH851" s="410">
        <f t="shared" ref="AH851" si="2534">AH850</f>
        <v>0</v>
      </c>
      <c r="AI851" s="410">
        <f t="shared" ref="AI851" si="2535">AI850</f>
        <v>0</v>
      </c>
      <c r="AJ851" s="410">
        <f t="shared" ref="AJ851" si="2536">AJ850</f>
        <v>0</v>
      </c>
      <c r="AK851" s="410">
        <f t="shared" ref="AK851" si="2537">AK850</f>
        <v>0</v>
      </c>
      <c r="AL851" s="410">
        <f t="shared" ref="AL851" si="2538">AL850</f>
        <v>0</v>
      </c>
      <c r="AM851" s="305"/>
    </row>
    <row r="852" spans="1:39" ht="15" outlineLevel="1">
      <c r="A852" s="530"/>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t="15" outlineLevel="1">
      <c r="A853" s="530">
        <v>26</v>
      </c>
      <c r="B853" s="427" t="s">
        <v>119</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t="15" outlineLevel="1">
      <c r="A854" s="530"/>
      <c r="B854" s="293" t="s">
        <v>343</v>
      </c>
      <c r="C854" s="290" t="s">
        <v>164</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39">Z853</f>
        <v>0</v>
      </c>
      <c r="AA854" s="410">
        <f t="shared" ref="AA854" si="2540">AA853</f>
        <v>0</v>
      </c>
      <c r="AB854" s="410">
        <f t="shared" ref="AB854" si="2541">AB853</f>
        <v>0</v>
      </c>
      <c r="AC854" s="410">
        <f t="shared" ref="AC854" si="2542">AC853</f>
        <v>0</v>
      </c>
      <c r="AD854" s="410">
        <f t="shared" ref="AD854" si="2543">AD853</f>
        <v>0</v>
      </c>
      <c r="AE854" s="410">
        <f t="shared" ref="AE854" si="2544">AE853</f>
        <v>0</v>
      </c>
      <c r="AF854" s="410">
        <f t="shared" ref="AF854" si="2545">AF853</f>
        <v>0</v>
      </c>
      <c r="AG854" s="410">
        <f t="shared" ref="AG854" si="2546">AG853</f>
        <v>0</v>
      </c>
      <c r="AH854" s="410">
        <f t="shared" ref="AH854" si="2547">AH853</f>
        <v>0</v>
      </c>
      <c r="AI854" s="410">
        <f t="shared" ref="AI854" si="2548">AI853</f>
        <v>0</v>
      </c>
      <c r="AJ854" s="410">
        <f t="shared" ref="AJ854" si="2549">AJ853</f>
        <v>0</v>
      </c>
      <c r="AK854" s="410">
        <f t="shared" ref="AK854" si="2550">AK853</f>
        <v>0</v>
      </c>
      <c r="AL854" s="410">
        <f t="shared" ref="AL854" si="2551">AL853</f>
        <v>0</v>
      </c>
      <c r="AM854" s="305"/>
    </row>
    <row r="855" spans="1:39" ht="15" outlineLevel="1">
      <c r="A855" s="530"/>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outlineLevel="1">
      <c r="A856" s="530">
        <v>27</v>
      </c>
      <c r="B856" s="427" t="s">
        <v>120</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t="15" outlineLevel="1">
      <c r="A857" s="530"/>
      <c r="B857" s="293" t="s">
        <v>343</v>
      </c>
      <c r="C857" s="290" t="s">
        <v>164</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52">Z856</f>
        <v>0</v>
      </c>
      <c r="AA857" s="410">
        <f t="shared" ref="AA857" si="2553">AA856</f>
        <v>0</v>
      </c>
      <c r="AB857" s="410">
        <f t="shared" ref="AB857" si="2554">AB856</f>
        <v>0</v>
      </c>
      <c r="AC857" s="410">
        <f t="shared" ref="AC857" si="2555">AC856</f>
        <v>0</v>
      </c>
      <c r="AD857" s="410">
        <f t="shared" ref="AD857" si="2556">AD856</f>
        <v>0</v>
      </c>
      <c r="AE857" s="410">
        <f t="shared" ref="AE857" si="2557">AE856</f>
        <v>0</v>
      </c>
      <c r="AF857" s="410">
        <f t="shared" ref="AF857" si="2558">AF856</f>
        <v>0</v>
      </c>
      <c r="AG857" s="410">
        <f t="shared" ref="AG857" si="2559">AG856</f>
        <v>0</v>
      </c>
      <c r="AH857" s="410">
        <f t="shared" ref="AH857" si="2560">AH856</f>
        <v>0</v>
      </c>
      <c r="AI857" s="410">
        <f t="shared" ref="AI857" si="2561">AI856</f>
        <v>0</v>
      </c>
      <c r="AJ857" s="410">
        <f t="shared" ref="AJ857" si="2562">AJ856</f>
        <v>0</v>
      </c>
      <c r="AK857" s="410">
        <f t="shared" ref="AK857" si="2563">AK856</f>
        <v>0</v>
      </c>
      <c r="AL857" s="410">
        <f t="shared" ref="AL857" si="2564">AL856</f>
        <v>0</v>
      </c>
      <c r="AM857" s="305"/>
    </row>
    <row r="858" spans="1:39" ht="15" outlineLevel="1">
      <c r="A858" s="530"/>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outlineLevel="1">
      <c r="A859" s="530">
        <v>28</v>
      </c>
      <c r="B859" s="427" t="s">
        <v>121</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t="15" outlineLevel="1">
      <c r="A860" s="530"/>
      <c r="B860" s="293" t="s">
        <v>343</v>
      </c>
      <c r="C860" s="290" t="s">
        <v>164</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65">Z859</f>
        <v>0</v>
      </c>
      <c r="AA860" s="410">
        <f t="shared" ref="AA860" si="2566">AA859</f>
        <v>0</v>
      </c>
      <c r="AB860" s="410">
        <f t="shared" ref="AB860" si="2567">AB859</f>
        <v>0</v>
      </c>
      <c r="AC860" s="410">
        <f t="shared" ref="AC860" si="2568">AC859</f>
        <v>0</v>
      </c>
      <c r="AD860" s="410">
        <f t="shared" ref="AD860" si="2569">AD859</f>
        <v>0</v>
      </c>
      <c r="AE860" s="410">
        <f t="shared" ref="AE860" si="2570">AE859</f>
        <v>0</v>
      </c>
      <c r="AF860" s="410">
        <f t="shared" ref="AF860" si="2571">AF859</f>
        <v>0</v>
      </c>
      <c r="AG860" s="410">
        <f t="shared" ref="AG860" si="2572">AG859</f>
        <v>0</v>
      </c>
      <c r="AH860" s="410">
        <f t="shared" ref="AH860" si="2573">AH859</f>
        <v>0</v>
      </c>
      <c r="AI860" s="410">
        <f t="shared" ref="AI860" si="2574">AI859</f>
        <v>0</v>
      </c>
      <c r="AJ860" s="410">
        <f t="shared" ref="AJ860" si="2575">AJ859</f>
        <v>0</v>
      </c>
      <c r="AK860" s="410">
        <f t="shared" ref="AK860" si="2576">AK859</f>
        <v>0</v>
      </c>
      <c r="AL860" s="410">
        <f t="shared" ref="AL860" si="2577">AL859</f>
        <v>0</v>
      </c>
      <c r="AM860" s="305"/>
    </row>
    <row r="861" spans="1:39" ht="15" outlineLevel="1">
      <c r="A861" s="530"/>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outlineLevel="1">
      <c r="A862" s="530">
        <v>29</v>
      </c>
      <c r="B862" s="427" t="s">
        <v>122</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t="15" outlineLevel="1">
      <c r="A863" s="530"/>
      <c r="B863" s="293" t="s">
        <v>343</v>
      </c>
      <c r="C863" s="290" t="s">
        <v>164</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78">Z862</f>
        <v>0</v>
      </c>
      <c r="AA863" s="410">
        <f t="shared" ref="AA863" si="2579">AA862</f>
        <v>0</v>
      </c>
      <c r="AB863" s="410">
        <f t="shared" ref="AB863" si="2580">AB862</f>
        <v>0</v>
      </c>
      <c r="AC863" s="410">
        <f t="shared" ref="AC863" si="2581">AC862</f>
        <v>0</v>
      </c>
      <c r="AD863" s="410">
        <f t="shared" ref="AD863" si="2582">AD862</f>
        <v>0</v>
      </c>
      <c r="AE863" s="410">
        <f t="shared" ref="AE863" si="2583">AE862</f>
        <v>0</v>
      </c>
      <c r="AF863" s="410">
        <f t="shared" ref="AF863" si="2584">AF862</f>
        <v>0</v>
      </c>
      <c r="AG863" s="410">
        <f t="shared" ref="AG863" si="2585">AG862</f>
        <v>0</v>
      </c>
      <c r="AH863" s="410">
        <f t="shared" ref="AH863" si="2586">AH862</f>
        <v>0</v>
      </c>
      <c r="AI863" s="410">
        <f t="shared" ref="AI863" si="2587">AI862</f>
        <v>0</v>
      </c>
      <c r="AJ863" s="410">
        <f t="shared" ref="AJ863" si="2588">AJ862</f>
        <v>0</v>
      </c>
      <c r="AK863" s="410">
        <f t="shared" ref="AK863" si="2589">AK862</f>
        <v>0</v>
      </c>
      <c r="AL863" s="410">
        <f t="shared" ref="AL863" si="2590">AL862</f>
        <v>0</v>
      </c>
      <c r="AM863" s="305"/>
    </row>
    <row r="864" spans="1:39" ht="15" outlineLevel="1">
      <c r="A864" s="530"/>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outlineLevel="1">
      <c r="A865" s="530">
        <v>30</v>
      </c>
      <c r="B865" s="427" t="s">
        <v>123</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t="15" outlineLevel="1">
      <c r="A866" s="530"/>
      <c r="B866" s="293" t="s">
        <v>343</v>
      </c>
      <c r="C866" s="290" t="s">
        <v>164</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591">Z865</f>
        <v>0</v>
      </c>
      <c r="AA866" s="410">
        <f t="shared" ref="AA866" si="2592">AA865</f>
        <v>0</v>
      </c>
      <c r="AB866" s="410">
        <f t="shared" ref="AB866" si="2593">AB865</f>
        <v>0</v>
      </c>
      <c r="AC866" s="410">
        <f t="shared" ref="AC866" si="2594">AC865</f>
        <v>0</v>
      </c>
      <c r="AD866" s="410">
        <f t="shared" ref="AD866" si="2595">AD865</f>
        <v>0</v>
      </c>
      <c r="AE866" s="410">
        <f t="shared" ref="AE866" si="2596">AE865</f>
        <v>0</v>
      </c>
      <c r="AF866" s="410">
        <f t="shared" ref="AF866" si="2597">AF865</f>
        <v>0</v>
      </c>
      <c r="AG866" s="410">
        <f t="shared" ref="AG866" si="2598">AG865</f>
        <v>0</v>
      </c>
      <c r="AH866" s="410">
        <f t="shared" ref="AH866" si="2599">AH865</f>
        <v>0</v>
      </c>
      <c r="AI866" s="410">
        <f t="shared" ref="AI866" si="2600">AI865</f>
        <v>0</v>
      </c>
      <c r="AJ866" s="410">
        <f t="shared" ref="AJ866" si="2601">AJ865</f>
        <v>0</v>
      </c>
      <c r="AK866" s="410">
        <f t="shared" ref="AK866" si="2602">AK865</f>
        <v>0</v>
      </c>
      <c r="AL866" s="410">
        <f t="shared" ref="AL866" si="2603">AL865</f>
        <v>0</v>
      </c>
      <c r="AM866" s="305"/>
    </row>
    <row r="867" spans="1:39" ht="15" outlineLevel="1">
      <c r="A867" s="530"/>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outlineLevel="1">
      <c r="A868" s="530">
        <v>31</v>
      </c>
      <c r="B868" s="427" t="s">
        <v>124</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t="15" outlineLevel="1">
      <c r="A869" s="530"/>
      <c r="B869" s="293" t="s">
        <v>343</v>
      </c>
      <c r="C869" s="290" t="s">
        <v>164</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04">Z868</f>
        <v>0</v>
      </c>
      <c r="AA869" s="410">
        <f t="shared" ref="AA869" si="2605">AA868</f>
        <v>0</v>
      </c>
      <c r="AB869" s="410">
        <f t="shared" ref="AB869" si="2606">AB868</f>
        <v>0</v>
      </c>
      <c r="AC869" s="410">
        <f t="shared" ref="AC869" si="2607">AC868</f>
        <v>0</v>
      </c>
      <c r="AD869" s="410">
        <f t="shared" ref="AD869" si="2608">AD868</f>
        <v>0</v>
      </c>
      <c r="AE869" s="410">
        <f t="shared" ref="AE869" si="2609">AE868</f>
        <v>0</v>
      </c>
      <c r="AF869" s="410">
        <f t="shared" ref="AF869" si="2610">AF868</f>
        <v>0</v>
      </c>
      <c r="AG869" s="410">
        <f t="shared" ref="AG869" si="2611">AG868</f>
        <v>0</v>
      </c>
      <c r="AH869" s="410">
        <f t="shared" ref="AH869" si="2612">AH868</f>
        <v>0</v>
      </c>
      <c r="AI869" s="410">
        <f t="shared" ref="AI869" si="2613">AI868</f>
        <v>0</v>
      </c>
      <c r="AJ869" s="410">
        <f t="shared" ref="AJ869" si="2614">AJ868</f>
        <v>0</v>
      </c>
      <c r="AK869" s="410">
        <f t="shared" ref="AK869" si="2615">AK868</f>
        <v>0</v>
      </c>
      <c r="AL869" s="410">
        <f t="shared" ref="AL869" si="2616">AL868</f>
        <v>0</v>
      </c>
      <c r="AM869" s="305"/>
    </row>
    <row r="870" spans="1:39" ht="15" outlineLevel="1">
      <c r="A870" s="530"/>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15" outlineLevel="1">
      <c r="A871" s="530">
        <v>32</v>
      </c>
      <c r="B871" s="427" t="s">
        <v>125</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t="15" outlineLevel="1">
      <c r="A872" s="530"/>
      <c r="B872" s="293" t="s">
        <v>343</v>
      </c>
      <c r="C872" s="290" t="s">
        <v>164</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17">Z871</f>
        <v>0</v>
      </c>
      <c r="AA872" s="410">
        <f t="shared" ref="AA872" si="2618">AA871</f>
        <v>0</v>
      </c>
      <c r="AB872" s="410">
        <f t="shared" ref="AB872" si="2619">AB871</f>
        <v>0</v>
      </c>
      <c r="AC872" s="410">
        <f t="shared" ref="AC872" si="2620">AC871</f>
        <v>0</v>
      </c>
      <c r="AD872" s="410">
        <f t="shared" ref="AD872" si="2621">AD871</f>
        <v>0</v>
      </c>
      <c r="AE872" s="410">
        <f t="shared" ref="AE872" si="2622">AE871</f>
        <v>0</v>
      </c>
      <c r="AF872" s="410">
        <f t="shared" ref="AF872" si="2623">AF871</f>
        <v>0</v>
      </c>
      <c r="AG872" s="410">
        <f t="shared" ref="AG872" si="2624">AG871</f>
        <v>0</v>
      </c>
      <c r="AH872" s="410">
        <f t="shared" ref="AH872" si="2625">AH871</f>
        <v>0</v>
      </c>
      <c r="AI872" s="410">
        <f t="shared" ref="AI872" si="2626">AI871</f>
        <v>0</v>
      </c>
      <c r="AJ872" s="410">
        <f t="shared" ref="AJ872" si="2627">AJ871</f>
        <v>0</v>
      </c>
      <c r="AK872" s="410">
        <f t="shared" ref="AK872" si="2628">AK871</f>
        <v>0</v>
      </c>
      <c r="AL872" s="410">
        <f>AL871</f>
        <v>0</v>
      </c>
      <c r="AM872" s="305"/>
    </row>
    <row r="873" spans="1:39" ht="15" outlineLevel="1">
      <c r="A873" s="530"/>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6" outlineLevel="1">
      <c r="A874" s="530"/>
      <c r="B874" s="287" t="s">
        <v>502</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t="15" outlineLevel="1">
      <c r="A875" s="530">
        <v>33</v>
      </c>
      <c r="B875" s="427" t="s">
        <v>126</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t="15" outlineLevel="1">
      <c r="A876" s="530"/>
      <c r="B876" s="293" t="s">
        <v>343</v>
      </c>
      <c r="C876" s="290" t="s">
        <v>164</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29">Z875</f>
        <v>0</v>
      </c>
      <c r="AA876" s="410">
        <f t="shared" ref="AA876" si="2630">AA875</f>
        <v>0</v>
      </c>
      <c r="AB876" s="410">
        <f t="shared" ref="AB876" si="2631">AB875</f>
        <v>0</v>
      </c>
      <c r="AC876" s="410">
        <f t="shared" ref="AC876" si="2632">AC875</f>
        <v>0</v>
      </c>
      <c r="AD876" s="410">
        <f t="shared" ref="AD876" si="2633">AD875</f>
        <v>0</v>
      </c>
      <c r="AE876" s="410">
        <f t="shared" ref="AE876" si="2634">AE875</f>
        <v>0</v>
      </c>
      <c r="AF876" s="410">
        <f t="shared" ref="AF876" si="2635">AF875</f>
        <v>0</v>
      </c>
      <c r="AG876" s="410">
        <f t="shared" ref="AG876" si="2636">AG875</f>
        <v>0</v>
      </c>
      <c r="AH876" s="410">
        <f t="shared" ref="AH876" si="2637">AH875</f>
        <v>0</v>
      </c>
      <c r="AI876" s="410">
        <f t="shared" ref="AI876" si="2638">AI875</f>
        <v>0</v>
      </c>
      <c r="AJ876" s="410">
        <f t="shared" ref="AJ876" si="2639">AJ875</f>
        <v>0</v>
      </c>
      <c r="AK876" s="410">
        <f t="shared" ref="AK876" si="2640">AK875</f>
        <v>0</v>
      </c>
      <c r="AL876" s="410">
        <f t="shared" ref="AL876" si="2641">AL875</f>
        <v>0</v>
      </c>
      <c r="AM876" s="305"/>
    </row>
    <row r="877" spans="1:39" ht="15" outlineLevel="1">
      <c r="A877" s="530"/>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t="15" outlineLevel="1">
      <c r="A878" s="530">
        <v>34</v>
      </c>
      <c r="B878" s="427" t="s">
        <v>127</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t="15" outlineLevel="1">
      <c r="A879" s="530"/>
      <c r="B879" s="293" t="s">
        <v>343</v>
      </c>
      <c r="C879" s="290" t="s">
        <v>164</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42">Z878</f>
        <v>0</v>
      </c>
      <c r="AA879" s="410">
        <f t="shared" ref="AA879" si="2643">AA878</f>
        <v>0</v>
      </c>
      <c r="AB879" s="410">
        <f t="shared" ref="AB879" si="2644">AB878</f>
        <v>0</v>
      </c>
      <c r="AC879" s="410">
        <f t="shared" ref="AC879" si="2645">AC878</f>
        <v>0</v>
      </c>
      <c r="AD879" s="410">
        <f t="shared" ref="AD879" si="2646">AD878</f>
        <v>0</v>
      </c>
      <c r="AE879" s="410">
        <f t="shared" ref="AE879" si="2647">AE878</f>
        <v>0</v>
      </c>
      <c r="AF879" s="410">
        <f t="shared" ref="AF879" si="2648">AF878</f>
        <v>0</v>
      </c>
      <c r="AG879" s="410">
        <f t="shared" ref="AG879" si="2649">AG878</f>
        <v>0</v>
      </c>
      <c r="AH879" s="410">
        <f t="shared" ref="AH879" si="2650">AH878</f>
        <v>0</v>
      </c>
      <c r="AI879" s="410">
        <f t="shared" ref="AI879" si="2651">AI878</f>
        <v>0</v>
      </c>
      <c r="AJ879" s="410">
        <f t="shared" ref="AJ879" si="2652">AJ878</f>
        <v>0</v>
      </c>
      <c r="AK879" s="410">
        <f t="shared" ref="AK879" si="2653">AK878</f>
        <v>0</v>
      </c>
      <c r="AL879" s="410">
        <f t="shared" ref="AL879" si="2654">AL878</f>
        <v>0</v>
      </c>
      <c r="AM879" s="305"/>
    </row>
    <row r="880" spans="1:39" ht="15" outlineLevel="1">
      <c r="A880" s="530"/>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t="15" outlineLevel="1">
      <c r="A881" s="530">
        <v>35</v>
      </c>
      <c r="B881" s="427" t="s">
        <v>128</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t="15" outlineLevel="1">
      <c r="A882" s="530"/>
      <c r="B882" s="293" t="s">
        <v>343</v>
      </c>
      <c r="C882" s="290" t="s">
        <v>164</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55">Z881</f>
        <v>0</v>
      </c>
      <c r="AA882" s="410">
        <f t="shared" ref="AA882" si="2656">AA881</f>
        <v>0</v>
      </c>
      <c r="AB882" s="410">
        <f t="shared" ref="AB882" si="2657">AB881</f>
        <v>0</v>
      </c>
      <c r="AC882" s="410">
        <f t="shared" ref="AC882" si="2658">AC881</f>
        <v>0</v>
      </c>
      <c r="AD882" s="410">
        <f t="shared" ref="AD882" si="2659">AD881</f>
        <v>0</v>
      </c>
      <c r="AE882" s="410">
        <f t="shared" ref="AE882" si="2660">AE881</f>
        <v>0</v>
      </c>
      <c r="AF882" s="410">
        <f t="shared" ref="AF882" si="2661">AF881</f>
        <v>0</v>
      </c>
      <c r="AG882" s="410">
        <f t="shared" ref="AG882" si="2662">AG881</f>
        <v>0</v>
      </c>
      <c r="AH882" s="410">
        <f t="shared" ref="AH882" si="2663">AH881</f>
        <v>0</v>
      </c>
      <c r="AI882" s="410">
        <f t="shared" ref="AI882" si="2664">AI881</f>
        <v>0</v>
      </c>
      <c r="AJ882" s="410">
        <f t="shared" ref="AJ882" si="2665">AJ881</f>
        <v>0</v>
      </c>
      <c r="AK882" s="410">
        <f t="shared" ref="AK882" si="2666">AK881</f>
        <v>0</v>
      </c>
      <c r="AL882" s="410">
        <f t="shared" ref="AL882" si="2667">AL881</f>
        <v>0</v>
      </c>
      <c r="AM882" s="305"/>
    </row>
    <row r="883" spans="1:39" ht="15" outlineLevel="1">
      <c r="A883" s="530"/>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6" outlineLevel="1">
      <c r="A884" s="530"/>
      <c r="B884" s="287" t="s">
        <v>503</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outlineLevel="1">
      <c r="A885" s="530">
        <v>36</v>
      </c>
      <c r="B885" s="427" t="s">
        <v>129</v>
      </c>
      <c r="C885" s="290" t="s">
        <v>25</v>
      </c>
      <c r="D885" s="294"/>
      <c r="E885" s="294"/>
      <c r="F885" s="294"/>
      <c r="G885" s="294"/>
      <c r="H885" s="294"/>
      <c r="I885" s="294"/>
      <c r="J885" s="294"/>
      <c r="K885" s="294"/>
      <c r="L885" s="294"/>
      <c r="M885" s="294"/>
      <c r="N885" s="294">
        <v>0</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t="15" outlineLevel="1">
      <c r="A886" s="530"/>
      <c r="B886" s="293" t="s">
        <v>343</v>
      </c>
      <c r="C886" s="290" t="s">
        <v>164</v>
      </c>
      <c r="D886" s="294"/>
      <c r="E886" s="294"/>
      <c r="F886" s="294"/>
      <c r="G886" s="294"/>
      <c r="H886" s="294"/>
      <c r="I886" s="294"/>
      <c r="J886" s="294"/>
      <c r="K886" s="294"/>
      <c r="L886" s="294"/>
      <c r="M886" s="294"/>
      <c r="N886" s="294">
        <f>N885</f>
        <v>0</v>
      </c>
      <c r="O886" s="294"/>
      <c r="P886" s="294"/>
      <c r="Q886" s="294"/>
      <c r="R886" s="294"/>
      <c r="S886" s="294"/>
      <c r="T886" s="294"/>
      <c r="U886" s="294"/>
      <c r="V886" s="294"/>
      <c r="W886" s="294"/>
      <c r="X886" s="294"/>
      <c r="Y886" s="410">
        <f>Y885</f>
        <v>0</v>
      </c>
      <c r="Z886" s="410">
        <f t="shared" ref="Z886" si="2668">Z885</f>
        <v>0</v>
      </c>
      <c r="AA886" s="410">
        <f t="shared" ref="AA886" si="2669">AA885</f>
        <v>0</v>
      </c>
      <c r="AB886" s="410">
        <f t="shared" ref="AB886" si="2670">AB885</f>
        <v>0</v>
      </c>
      <c r="AC886" s="410">
        <f t="shared" ref="AC886" si="2671">AC885</f>
        <v>0</v>
      </c>
      <c r="AD886" s="410">
        <f t="shared" ref="AD886" si="2672">AD885</f>
        <v>0</v>
      </c>
      <c r="AE886" s="410">
        <f t="shared" ref="AE886" si="2673">AE885</f>
        <v>0</v>
      </c>
      <c r="AF886" s="410">
        <f t="shared" ref="AF886" si="2674">AF885</f>
        <v>0</v>
      </c>
      <c r="AG886" s="410">
        <f t="shared" ref="AG886" si="2675">AG885</f>
        <v>0</v>
      </c>
      <c r="AH886" s="410">
        <f t="shared" ref="AH886" si="2676">AH885</f>
        <v>0</v>
      </c>
      <c r="AI886" s="410">
        <f t="shared" ref="AI886" si="2677">AI885</f>
        <v>0</v>
      </c>
      <c r="AJ886" s="410">
        <f t="shared" ref="AJ886" si="2678">AJ885</f>
        <v>0</v>
      </c>
      <c r="AK886" s="410">
        <f t="shared" ref="AK886" si="2679">AK885</f>
        <v>0</v>
      </c>
      <c r="AL886" s="410">
        <f t="shared" ref="AL886" si="2680">AL885</f>
        <v>0</v>
      </c>
      <c r="AM886" s="305"/>
    </row>
    <row r="887" spans="1:39" ht="15" outlineLevel="1">
      <c r="A887" s="530"/>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outlineLevel="1">
      <c r="A888" s="530">
        <v>37</v>
      </c>
      <c r="B888" s="427" t="s">
        <v>130</v>
      </c>
      <c r="C888" s="290" t="s">
        <v>25</v>
      </c>
      <c r="D888" s="294"/>
      <c r="E888" s="294"/>
      <c r="F888" s="294"/>
      <c r="G888" s="294"/>
      <c r="H888" s="294"/>
      <c r="I888" s="294"/>
      <c r="J888" s="294"/>
      <c r="K888" s="294"/>
      <c r="L888" s="294"/>
      <c r="M888" s="294"/>
      <c r="N888" s="294">
        <v>0</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t="15" outlineLevel="1">
      <c r="A889" s="530"/>
      <c r="B889" s="293" t="s">
        <v>343</v>
      </c>
      <c r="C889" s="290" t="s">
        <v>164</v>
      </c>
      <c r="D889" s="294"/>
      <c r="E889" s="294"/>
      <c r="F889" s="294"/>
      <c r="G889" s="294"/>
      <c r="H889" s="294"/>
      <c r="I889" s="294"/>
      <c r="J889" s="294"/>
      <c r="K889" s="294"/>
      <c r="L889" s="294"/>
      <c r="M889" s="294"/>
      <c r="N889" s="294">
        <f>N888</f>
        <v>0</v>
      </c>
      <c r="O889" s="294"/>
      <c r="P889" s="294"/>
      <c r="Q889" s="294"/>
      <c r="R889" s="294"/>
      <c r="S889" s="294"/>
      <c r="T889" s="294"/>
      <c r="U889" s="294"/>
      <c r="V889" s="294"/>
      <c r="W889" s="294"/>
      <c r="X889" s="294"/>
      <c r="Y889" s="410">
        <f>Y888</f>
        <v>0</v>
      </c>
      <c r="Z889" s="410">
        <f t="shared" ref="Z889" si="2681">Z888</f>
        <v>0</v>
      </c>
      <c r="AA889" s="410">
        <f t="shared" ref="AA889" si="2682">AA888</f>
        <v>0</v>
      </c>
      <c r="AB889" s="410">
        <f t="shared" ref="AB889" si="2683">AB888</f>
        <v>0</v>
      </c>
      <c r="AC889" s="410">
        <f t="shared" ref="AC889" si="2684">AC888</f>
        <v>0</v>
      </c>
      <c r="AD889" s="410">
        <f t="shared" ref="AD889" si="2685">AD888</f>
        <v>0</v>
      </c>
      <c r="AE889" s="410">
        <f t="shared" ref="AE889" si="2686">AE888</f>
        <v>0</v>
      </c>
      <c r="AF889" s="410">
        <f t="shared" ref="AF889" si="2687">AF888</f>
        <v>0</v>
      </c>
      <c r="AG889" s="410">
        <f t="shared" ref="AG889" si="2688">AG888</f>
        <v>0</v>
      </c>
      <c r="AH889" s="410">
        <f t="shared" ref="AH889" si="2689">AH888</f>
        <v>0</v>
      </c>
      <c r="AI889" s="410">
        <f t="shared" ref="AI889" si="2690">AI888</f>
        <v>0</v>
      </c>
      <c r="AJ889" s="410">
        <f t="shared" ref="AJ889" si="2691">AJ888</f>
        <v>0</v>
      </c>
      <c r="AK889" s="410">
        <f t="shared" ref="AK889" si="2692">AK888</f>
        <v>0</v>
      </c>
      <c r="AL889" s="410">
        <f t="shared" ref="AL889" si="2693">AL888</f>
        <v>0</v>
      </c>
      <c r="AM889" s="305"/>
    </row>
    <row r="890" spans="1:39" ht="15" outlineLevel="1">
      <c r="A890" s="530"/>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t="15" outlineLevel="1">
      <c r="A891" s="530">
        <v>38</v>
      </c>
      <c r="B891" s="427" t="s">
        <v>131</v>
      </c>
      <c r="C891" s="290" t="s">
        <v>25</v>
      </c>
      <c r="D891" s="294"/>
      <c r="E891" s="294"/>
      <c r="F891" s="294"/>
      <c r="G891" s="294"/>
      <c r="H891" s="294"/>
      <c r="I891" s="294"/>
      <c r="J891" s="294"/>
      <c r="K891" s="294"/>
      <c r="L891" s="294"/>
      <c r="M891" s="294"/>
      <c r="N891" s="294">
        <v>0</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t="15" outlineLevel="1">
      <c r="A892" s="530"/>
      <c r="B892" s="293" t="s">
        <v>343</v>
      </c>
      <c r="C892" s="290" t="s">
        <v>164</v>
      </c>
      <c r="D892" s="294"/>
      <c r="E892" s="294"/>
      <c r="F892" s="294"/>
      <c r="G892" s="294"/>
      <c r="H892" s="294"/>
      <c r="I892" s="294"/>
      <c r="J892" s="294"/>
      <c r="K892" s="294"/>
      <c r="L892" s="294"/>
      <c r="M892" s="294"/>
      <c r="N892" s="294">
        <f>N891</f>
        <v>0</v>
      </c>
      <c r="O892" s="294"/>
      <c r="P892" s="294"/>
      <c r="Q892" s="294"/>
      <c r="R892" s="294"/>
      <c r="S892" s="294"/>
      <c r="T892" s="294"/>
      <c r="U892" s="294"/>
      <c r="V892" s="294"/>
      <c r="W892" s="294"/>
      <c r="X892" s="294"/>
      <c r="Y892" s="410">
        <f>Y891</f>
        <v>0</v>
      </c>
      <c r="Z892" s="410">
        <f t="shared" ref="Z892" si="2694">Z891</f>
        <v>0</v>
      </c>
      <c r="AA892" s="410">
        <f t="shared" ref="AA892" si="2695">AA891</f>
        <v>0</v>
      </c>
      <c r="AB892" s="410">
        <f t="shared" ref="AB892" si="2696">AB891</f>
        <v>0</v>
      </c>
      <c r="AC892" s="410">
        <f t="shared" ref="AC892" si="2697">AC891</f>
        <v>0</v>
      </c>
      <c r="AD892" s="410">
        <f t="shared" ref="AD892" si="2698">AD891</f>
        <v>0</v>
      </c>
      <c r="AE892" s="410">
        <f t="shared" ref="AE892" si="2699">AE891</f>
        <v>0</v>
      </c>
      <c r="AF892" s="410">
        <f t="shared" ref="AF892" si="2700">AF891</f>
        <v>0</v>
      </c>
      <c r="AG892" s="410">
        <f t="shared" ref="AG892" si="2701">AG891</f>
        <v>0</v>
      </c>
      <c r="AH892" s="410">
        <f t="shared" ref="AH892" si="2702">AH891</f>
        <v>0</v>
      </c>
      <c r="AI892" s="410">
        <f t="shared" ref="AI892" si="2703">AI891</f>
        <v>0</v>
      </c>
      <c r="AJ892" s="410">
        <f t="shared" ref="AJ892" si="2704">AJ891</f>
        <v>0</v>
      </c>
      <c r="AK892" s="410">
        <f t="shared" ref="AK892" si="2705">AK891</f>
        <v>0</v>
      </c>
      <c r="AL892" s="410">
        <f t="shared" ref="AL892" si="2706">AL891</f>
        <v>0</v>
      </c>
      <c r="AM892" s="305"/>
    </row>
    <row r="893" spans="1:39" ht="15" outlineLevel="1">
      <c r="A893" s="530"/>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outlineLevel="1">
      <c r="A894" s="530">
        <v>39</v>
      </c>
      <c r="B894" s="427" t="s">
        <v>132</v>
      </c>
      <c r="C894" s="290" t="s">
        <v>25</v>
      </c>
      <c r="D894" s="294"/>
      <c r="E894" s="294"/>
      <c r="F894" s="294"/>
      <c r="G894" s="294"/>
      <c r="H894" s="294"/>
      <c r="I894" s="294"/>
      <c r="J894" s="294"/>
      <c r="K894" s="294"/>
      <c r="L894" s="294"/>
      <c r="M894" s="294"/>
      <c r="N894" s="294">
        <v>0</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t="15" outlineLevel="1">
      <c r="A895" s="530"/>
      <c r="B895" s="293" t="s">
        <v>343</v>
      </c>
      <c r="C895" s="290" t="s">
        <v>164</v>
      </c>
      <c r="D895" s="294"/>
      <c r="E895" s="294"/>
      <c r="F895" s="294"/>
      <c r="G895" s="294"/>
      <c r="H895" s="294"/>
      <c r="I895" s="294"/>
      <c r="J895" s="294"/>
      <c r="K895" s="294"/>
      <c r="L895" s="294"/>
      <c r="M895" s="294"/>
      <c r="N895" s="294">
        <f>N894</f>
        <v>0</v>
      </c>
      <c r="O895" s="294"/>
      <c r="P895" s="294"/>
      <c r="Q895" s="294"/>
      <c r="R895" s="294"/>
      <c r="S895" s="294"/>
      <c r="T895" s="294"/>
      <c r="U895" s="294"/>
      <c r="V895" s="294"/>
      <c r="W895" s="294"/>
      <c r="X895" s="294"/>
      <c r="Y895" s="410">
        <f>Y894</f>
        <v>0</v>
      </c>
      <c r="Z895" s="410">
        <f t="shared" ref="Z895" si="2707">Z894</f>
        <v>0</v>
      </c>
      <c r="AA895" s="410">
        <f t="shared" ref="AA895" si="2708">AA894</f>
        <v>0</v>
      </c>
      <c r="AB895" s="410">
        <f t="shared" ref="AB895" si="2709">AB894</f>
        <v>0</v>
      </c>
      <c r="AC895" s="410">
        <f t="shared" ref="AC895" si="2710">AC894</f>
        <v>0</v>
      </c>
      <c r="AD895" s="410">
        <f t="shared" ref="AD895" si="2711">AD894</f>
        <v>0</v>
      </c>
      <c r="AE895" s="410">
        <f t="shared" ref="AE895" si="2712">AE894</f>
        <v>0</v>
      </c>
      <c r="AF895" s="410">
        <f t="shared" ref="AF895" si="2713">AF894</f>
        <v>0</v>
      </c>
      <c r="AG895" s="410">
        <f t="shared" ref="AG895" si="2714">AG894</f>
        <v>0</v>
      </c>
      <c r="AH895" s="410">
        <f t="shared" ref="AH895" si="2715">AH894</f>
        <v>0</v>
      </c>
      <c r="AI895" s="410">
        <f t="shared" ref="AI895" si="2716">AI894</f>
        <v>0</v>
      </c>
      <c r="AJ895" s="410">
        <f t="shared" ref="AJ895" si="2717">AJ894</f>
        <v>0</v>
      </c>
      <c r="AK895" s="410">
        <f t="shared" ref="AK895" si="2718">AK894</f>
        <v>0</v>
      </c>
      <c r="AL895" s="410">
        <f t="shared" ref="AL895" si="2719">AL894</f>
        <v>0</v>
      </c>
      <c r="AM895" s="305"/>
    </row>
    <row r="896" spans="1:39" ht="15" outlineLevel="1">
      <c r="A896" s="530"/>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outlineLevel="1">
      <c r="A897" s="530">
        <v>40</v>
      </c>
      <c r="B897" s="427" t="s">
        <v>133</v>
      </c>
      <c r="C897" s="290" t="s">
        <v>25</v>
      </c>
      <c r="D897" s="294"/>
      <c r="E897" s="294"/>
      <c r="F897" s="294"/>
      <c r="G897" s="294"/>
      <c r="H897" s="294"/>
      <c r="I897" s="294"/>
      <c r="J897" s="294"/>
      <c r="K897" s="294"/>
      <c r="L897" s="294"/>
      <c r="M897" s="294"/>
      <c r="N897" s="294">
        <v>0</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t="15" outlineLevel="1">
      <c r="A898" s="530"/>
      <c r="B898" s="293" t="s">
        <v>343</v>
      </c>
      <c r="C898" s="290" t="s">
        <v>164</v>
      </c>
      <c r="D898" s="294"/>
      <c r="E898" s="294"/>
      <c r="F898" s="294"/>
      <c r="G898" s="294"/>
      <c r="H898" s="294"/>
      <c r="I898" s="294"/>
      <c r="J898" s="294"/>
      <c r="K898" s="294"/>
      <c r="L898" s="294"/>
      <c r="M898" s="294"/>
      <c r="N898" s="294">
        <f>N897</f>
        <v>0</v>
      </c>
      <c r="O898" s="294"/>
      <c r="P898" s="294"/>
      <c r="Q898" s="294"/>
      <c r="R898" s="294"/>
      <c r="S898" s="294"/>
      <c r="T898" s="294"/>
      <c r="U898" s="294"/>
      <c r="V898" s="294"/>
      <c r="W898" s="294"/>
      <c r="X898" s="294"/>
      <c r="Y898" s="410">
        <f>Y897</f>
        <v>0</v>
      </c>
      <c r="Z898" s="410">
        <f t="shared" ref="Z898" si="2720">Z897</f>
        <v>0</v>
      </c>
      <c r="AA898" s="410">
        <f t="shared" ref="AA898" si="2721">AA897</f>
        <v>0</v>
      </c>
      <c r="AB898" s="410">
        <f t="shared" ref="AB898" si="2722">AB897</f>
        <v>0</v>
      </c>
      <c r="AC898" s="410">
        <f t="shared" ref="AC898" si="2723">AC897</f>
        <v>0</v>
      </c>
      <c r="AD898" s="410">
        <f t="shared" ref="AD898" si="2724">AD897</f>
        <v>0</v>
      </c>
      <c r="AE898" s="410">
        <f t="shared" ref="AE898" si="2725">AE897</f>
        <v>0</v>
      </c>
      <c r="AF898" s="410">
        <f t="shared" ref="AF898" si="2726">AF897</f>
        <v>0</v>
      </c>
      <c r="AG898" s="410">
        <f t="shared" ref="AG898" si="2727">AG897</f>
        <v>0</v>
      </c>
      <c r="AH898" s="410">
        <f t="shared" ref="AH898" si="2728">AH897</f>
        <v>0</v>
      </c>
      <c r="AI898" s="410">
        <f t="shared" ref="AI898" si="2729">AI897</f>
        <v>0</v>
      </c>
      <c r="AJ898" s="410">
        <f t="shared" ref="AJ898" si="2730">AJ897</f>
        <v>0</v>
      </c>
      <c r="AK898" s="410">
        <f t="shared" ref="AK898" si="2731">AK897</f>
        <v>0</v>
      </c>
      <c r="AL898" s="410">
        <f t="shared" ref="AL898" si="2732">AL897</f>
        <v>0</v>
      </c>
      <c r="AM898" s="305"/>
    </row>
    <row r="899" spans="1:39" ht="15" outlineLevel="1">
      <c r="A899" s="530"/>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outlineLevel="1">
      <c r="A900" s="530">
        <v>41</v>
      </c>
      <c r="B900" s="427" t="s">
        <v>134</v>
      </c>
      <c r="C900" s="290" t="s">
        <v>25</v>
      </c>
      <c r="D900" s="294"/>
      <c r="E900" s="294"/>
      <c r="F900" s="294"/>
      <c r="G900" s="294"/>
      <c r="H900" s="294"/>
      <c r="I900" s="294"/>
      <c r="J900" s="294"/>
      <c r="K900" s="294"/>
      <c r="L900" s="294"/>
      <c r="M900" s="294"/>
      <c r="N900" s="294">
        <v>0</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t="15" outlineLevel="1">
      <c r="A901" s="530"/>
      <c r="B901" s="293" t="s">
        <v>343</v>
      </c>
      <c r="C901" s="290" t="s">
        <v>164</v>
      </c>
      <c r="D901" s="294"/>
      <c r="E901" s="294"/>
      <c r="F901" s="294"/>
      <c r="G901" s="294"/>
      <c r="H901" s="294"/>
      <c r="I901" s="294"/>
      <c r="J901" s="294"/>
      <c r="K901" s="294"/>
      <c r="L901" s="294"/>
      <c r="M901" s="294"/>
      <c r="N901" s="294">
        <f>N900</f>
        <v>0</v>
      </c>
      <c r="O901" s="294"/>
      <c r="P901" s="294"/>
      <c r="Q901" s="294"/>
      <c r="R901" s="294"/>
      <c r="S901" s="294"/>
      <c r="T901" s="294"/>
      <c r="U901" s="294"/>
      <c r="V901" s="294"/>
      <c r="W901" s="294"/>
      <c r="X901" s="294"/>
      <c r="Y901" s="410">
        <f>Y900</f>
        <v>0</v>
      </c>
      <c r="Z901" s="410">
        <f t="shared" ref="Z901" si="2733">Z900</f>
        <v>0</v>
      </c>
      <c r="AA901" s="410">
        <f t="shared" ref="AA901" si="2734">AA900</f>
        <v>0</v>
      </c>
      <c r="AB901" s="410">
        <f t="shared" ref="AB901" si="2735">AB900</f>
        <v>0</v>
      </c>
      <c r="AC901" s="410">
        <f t="shared" ref="AC901" si="2736">AC900</f>
        <v>0</v>
      </c>
      <c r="AD901" s="410">
        <f t="shared" ref="AD901" si="2737">AD900</f>
        <v>0</v>
      </c>
      <c r="AE901" s="410">
        <f t="shared" ref="AE901" si="2738">AE900</f>
        <v>0</v>
      </c>
      <c r="AF901" s="410">
        <f t="shared" ref="AF901" si="2739">AF900</f>
        <v>0</v>
      </c>
      <c r="AG901" s="410">
        <f t="shared" ref="AG901" si="2740">AG900</f>
        <v>0</v>
      </c>
      <c r="AH901" s="410">
        <f t="shared" ref="AH901" si="2741">AH900</f>
        <v>0</v>
      </c>
      <c r="AI901" s="410">
        <f t="shared" ref="AI901" si="2742">AI900</f>
        <v>0</v>
      </c>
      <c r="AJ901" s="410">
        <f t="shared" ref="AJ901" si="2743">AJ900</f>
        <v>0</v>
      </c>
      <c r="AK901" s="410">
        <f t="shared" ref="AK901" si="2744">AK900</f>
        <v>0</v>
      </c>
      <c r="AL901" s="410">
        <f t="shared" ref="AL901" si="2745">AL900</f>
        <v>0</v>
      </c>
      <c r="AM901" s="305"/>
    </row>
    <row r="902" spans="1:39" ht="15" outlineLevel="1">
      <c r="A902" s="530"/>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30" outlineLevel="1">
      <c r="A903" s="530">
        <v>42</v>
      </c>
      <c r="B903" s="427" t="s">
        <v>135</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t="15" outlineLevel="1">
      <c r="A904" s="530"/>
      <c r="B904" s="293" t="s">
        <v>343</v>
      </c>
      <c r="C904" s="290" t="s">
        <v>164</v>
      </c>
      <c r="D904" s="294"/>
      <c r="E904" s="294"/>
      <c r="F904" s="294"/>
      <c r="G904" s="294"/>
      <c r="H904" s="294"/>
      <c r="I904" s="294"/>
      <c r="J904" s="294"/>
      <c r="K904" s="294"/>
      <c r="L904" s="294"/>
      <c r="M904" s="294"/>
      <c r="N904" s="466"/>
      <c r="O904" s="294"/>
      <c r="P904" s="294"/>
      <c r="Q904" s="294"/>
      <c r="R904" s="294"/>
      <c r="S904" s="294"/>
      <c r="T904" s="294"/>
      <c r="U904" s="294"/>
      <c r="V904" s="294"/>
      <c r="W904" s="294"/>
      <c r="X904" s="294"/>
      <c r="Y904" s="410">
        <f>Y903</f>
        <v>0</v>
      </c>
      <c r="Z904" s="410">
        <f t="shared" ref="Z904" si="2746">Z903</f>
        <v>0</v>
      </c>
      <c r="AA904" s="410">
        <f t="shared" ref="AA904" si="2747">AA903</f>
        <v>0</v>
      </c>
      <c r="AB904" s="410">
        <f t="shared" ref="AB904" si="2748">AB903</f>
        <v>0</v>
      </c>
      <c r="AC904" s="410">
        <f t="shared" ref="AC904" si="2749">AC903</f>
        <v>0</v>
      </c>
      <c r="AD904" s="410">
        <f t="shared" ref="AD904" si="2750">AD903</f>
        <v>0</v>
      </c>
      <c r="AE904" s="410">
        <f t="shared" ref="AE904" si="2751">AE903</f>
        <v>0</v>
      </c>
      <c r="AF904" s="410">
        <f t="shared" ref="AF904" si="2752">AF903</f>
        <v>0</v>
      </c>
      <c r="AG904" s="410">
        <f t="shared" ref="AG904" si="2753">AG903</f>
        <v>0</v>
      </c>
      <c r="AH904" s="410">
        <f t="shared" ref="AH904" si="2754">AH903</f>
        <v>0</v>
      </c>
      <c r="AI904" s="410">
        <f t="shared" ref="AI904" si="2755">AI903</f>
        <v>0</v>
      </c>
      <c r="AJ904" s="410">
        <f t="shared" ref="AJ904" si="2756">AJ903</f>
        <v>0</v>
      </c>
      <c r="AK904" s="410">
        <f t="shared" ref="AK904" si="2757">AK903</f>
        <v>0</v>
      </c>
      <c r="AL904" s="410">
        <f t="shared" ref="AL904" si="2758">AL903</f>
        <v>0</v>
      </c>
      <c r="AM904" s="305"/>
    </row>
    <row r="905" spans="1:39" ht="15" outlineLevel="1">
      <c r="A905" s="530"/>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15" outlineLevel="1">
      <c r="A906" s="530">
        <v>43</v>
      </c>
      <c r="B906" s="427" t="s">
        <v>136</v>
      </c>
      <c r="C906" s="290" t="s">
        <v>25</v>
      </c>
      <c r="D906" s="294"/>
      <c r="E906" s="294"/>
      <c r="F906" s="294"/>
      <c r="G906" s="294"/>
      <c r="H906" s="294"/>
      <c r="I906" s="294"/>
      <c r="J906" s="294"/>
      <c r="K906" s="294"/>
      <c r="L906" s="294"/>
      <c r="M906" s="294"/>
      <c r="N906" s="294">
        <v>0</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t="15" outlineLevel="1">
      <c r="A907" s="530"/>
      <c r="B907" s="293" t="s">
        <v>343</v>
      </c>
      <c r="C907" s="290" t="s">
        <v>164</v>
      </c>
      <c r="D907" s="294"/>
      <c r="E907" s="294"/>
      <c r="F907" s="294"/>
      <c r="G907" s="294"/>
      <c r="H907" s="294"/>
      <c r="I907" s="294"/>
      <c r="J907" s="294"/>
      <c r="K907" s="294"/>
      <c r="L907" s="294"/>
      <c r="M907" s="294"/>
      <c r="N907" s="294">
        <f>N906</f>
        <v>0</v>
      </c>
      <c r="O907" s="294"/>
      <c r="P907" s="294"/>
      <c r="Q907" s="294"/>
      <c r="R907" s="294"/>
      <c r="S907" s="294"/>
      <c r="T907" s="294"/>
      <c r="U907" s="294"/>
      <c r="V907" s="294"/>
      <c r="W907" s="294"/>
      <c r="X907" s="294"/>
      <c r="Y907" s="410">
        <f>Y906</f>
        <v>0</v>
      </c>
      <c r="Z907" s="410">
        <f t="shared" ref="Z907" si="2759">Z906</f>
        <v>0</v>
      </c>
      <c r="AA907" s="410">
        <f t="shared" ref="AA907" si="2760">AA906</f>
        <v>0</v>
      </c>
      <c r="AB907" s="410">
        <f t="shared" ref="AB907" si="2761">AB906</f>
        <v>0</v>
      </c>
      <c r="AC907" s="410">
        <f t="shared" ref="AC907" si="2762">AC906</f>
        <v>0</v>
      </c>
      <c r="AD907" s="410">
        <f t="shared" ref="AD907" si="2763">AD906</f>
        <v>0</v>
      </c>
      <c r="AE907" s="410">
        <f t="shared" ref="AE907" si="2764">AE906</f>
        <v>0</v>
      </c>
      <c r="AF907" s="410">
        <f t="shared" ref="AF907" si="2765">AF906</f>
        <v>0</v>
      </c>
      <c r="AG907" s="410">
        <f t="shared" ref="AG907" si="2766">AG906</f>
        <v>0</v>
      </c>
      <c r="AH907" s="410">
        <f t="shared" ref="AH907" si="2767">AH906</f>
        <v>0</v>
      </c>
      <c r="AI907" s="410">
        <f t="shared" ref="AI907" si="2768">AI906</f>
        <v>0</v>
      </c>
      <c r="AJ907" s="410">
        <f t="shared" ref="AJ907" si="2769">AJ906</f>
        <v>0</v>
      </c>
      <c r="AK907" s="410">
        <f t="shared" ref="AK907" si="2770">AK906</f>
        <v>0</v>
      </c>
      <c r="AL907" s="410">
        <f t="shared" ref="AL907" si="2771">AL906</f>
        <v>0</v>
      </c>
      <c r="AM907" s="305"/>
    </row>
    <row r="908" spans="1:39" ht="15" outlineLevel="1">
      <c r="A908" s="530"/>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outlineLevel="1">
      <c r="A909" s="530">
        <v>44</v>
      </c>
      <c r="B909" s="427" t="s">
        <v>137</v>
      </c>
      <c r="C909" s="290" t="s">
        <v>25</v>
      </c>
      <c r="D909" s="294"/>
      <c r="E909" s="294"/>
      <c r="F909" s="294"/>
      <c r="G909" s="294"/>
      <c r="H909" s="294"/>
      <c r="I909" s="294"/>
      <c r="J909" s="294"/>
      <c r="K909" s="294"/>
      <c r="L909" s="294"/>
      <c r="M909" s="294"/>
      <c r="N909" s="294">
        <v>0</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t="15" outlineLevel="1">
      <c r="A910" s="530"/>
      <c r="B910" s="293" t="s">
        <v>343</v>
      </c>
      <c r="C910" s="290" t="s">
        <v>164</v>
      </c>
      <c r="D910" s="294"/>
      <c r="E910" s="294"/>
      <c r="F910" s="294"/>
      <c r="G910" s="294"/>
      <c r="H910" s="294"/>
      <c r="I910" s="294"/>
      <c r="J910" s="294"/>
      <c r="K910" s="294"/>
      <c r="L910" s="294"/>
      <c r="M910" s="294"/>
      <c r="N910" s="294">
        <f>N909</f>
        <v>0</v>
      </c>
      <c r="O910" s="294"/>
      <c r="P910" s="294"/>
      <c r="Q910" s="294"/>
      <c r="R910" s="294"/>
      <c r="S910" s="294"/>
      <c r="T910" s="294"/>
      <c r="U910" s="294"/>
      <c r="V910" s="294"/>
      <c r="W910" s="294"/>
      <c r="X910" s="294"/>
      <c r="Y910" s="410">
        <f>Y909</f>
        <v>0</v>
      </c>
      <c r="Z910" s="410">
        <f t="shared" ref="Z910" si="2772">Z909</f>
        <v>0</v>
      </c>
      <c r="AA910" s="410">
        <f t="shared" ref="AA910" si="2773">AA909</f>
        <v>0</v>
      </c>
      <c r="AB910" s="410">
        <f t="shared" ref="AB910" si="2774">AB909</f>
        <v>0</v>
      </c>
      <c r="AC910" s="410">
        <f t="shared" ref="AC910" si="2775">AC909</f>
        <v>0</v>
      </c>
      <c r="AD910" s="410">
        <f t="shared" ref="AD910" si="2776">AD909</f>
        <v>0</v>
      </c>
      <c r="AE910" s="410">
        <f t="shared" ref="AE910" si="2777">AE909</f>
        <v>0</v>
      </c>
      <c r="AF910" s="410">
        <f t="shared" ref="AF910" si="2778">AF909</f>
        <v>0</v>
      </c>
      <c r="AG910" s="410">
        <f t="shared" ref="AG910" si="2779">AG909</f>
        <v>0</v>
      </c>
      <c r="AH910" s="410">
        <f t="shared" ref="AH910" si="2780">AH909</f>
        <v>0</v>
      </c>
      <c r="AI910" s="410">
        <f t="shared" ref="AI910" si="2781">AI909</f>
        <v>0</v>
      </c>
      <c r="AJ910" s="410">
        <f t="shared" ref="AJ910" si="2782">AJ909</f>
        <v>0</v>
      </c>
      <c r="AK910" s="410">
        <f t="shared" ref="AK910" si="2783">AK909</f>
        <v>0</v>
      </c>
      <c r="AL910" s="410">
        <f t="shared" ref="AL910" si="2784">AL909</f>
        <v>0</v>
      </c>
      <c r="AM910" s="305"/>
    </row>
    <row r="911" spans="1:39" ht="15" outlineLevel="1">
      <c r="A911" s="530"/>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outlineLevel="1">
      <c r="A912" s="530">
        <v>45</v>
      </c>
      <c r="B912" s="427" t="s">
        <v>138</v>
      </c>
      <c r="C912" s="290" t="s">
        <v>25</v>
      </c>
      <c r="D912" s="294"/>
      <c r="E912" s="294"/>
      <c r="F912" s="294"/>
      <c r="G912" s="294"/>
      <c r="H912" s="294"/>
      <c r="I912" s="294"/>
      <c r="J912" s="294"/>
      <c r="K912" s="294"/>
      <c r="L912" s="294"/>
      <c r="M912" s="294"/>
      <c r="N912" s="294">
        <v>0</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t="15" outlineLevel="1">
      <c r="A913" s="530"/>
      <c r="B913" s="293" t="s">
        <v>343</v>
      </c>
      <c r="C913" s="290" t="s">
        <v>164</v>
      </c>
      <c r="D913" s="294"/>
      <c r="E913" s="294"/>
      <c r="F913" s="294"/>
      <c r="G913" s="294"/>
      <c r="H913" s="294"/>
      <c r="I913" s="294"/>
      <c r="J913" s="294"/>
      <c r="K913" s="294"/>
      <c r="L913" s="294"/>
      <c r="M913" s="294"/>
      <c r="N913" s="294">
        <f>N912</f>
        <v>0</v>
      </c>
      <c r="O913" s="294"/>
      <c r="P913" s="294"/>
      <c r="Q913" s="294"/>
      <c r="R913" s="294"/>
      <c r="S913" s="294"/>
      <c r="T913" s="294"/>
      <c r="U913" s="294"/>
      <c r="V913" s="294"/>
      <c r="W913" s="294"/>
      <c r="X913" s="294"/>
      <c r="Y913" s="410">
        <f>Y912</f>
        <v>0</v>
      </c>
      <c r="Z913" s="410">
        <f t="shared" ref="Z913" si="2785">Z912</f>
        <v>0</v>
      </c>
      <c r="AA913" s="410">
        <f t="shared" ref="AA913" si="2786">AA912</f>
        <v>0</v>
      </c>
      <c r="AB913" s="410">
        <f t="shared" ref="AB913" si="2787">AB912</f>
        <v>0</v>
      </c>
      <c r="AC913" s="410">
        <f t="shared" ref="AC913" si="2788">AC912</f>
        <v>0</v>
      </c>
      <c r="AD913" s="410">
        <f t="shared" ref="AD913" si="2789">AD912</f>
        <v>0</v>
      </c>
      <c r="AE913" s="410">
        <f t="shared" ref="AE913" si="2790">AE912</f>
        <v>0</v>
      </c>
      <c r="AF913" s="410">
        <f t="shared" ref="AF913" si="2791">AF912</f>
        <v>0</v>
      </c>
      <c r="AG913" s="410">
        <f t="shared" ref="AG913" si="2792">AG912</f>
        <v>0</v>
      </c>
      <c r="AH913" s="410">
        <f t="shared" ref="AH913" si="2793">AH912</f>
        <v>0</v>
      </c>
      <c r="AI913" s="410">
        <f t="shared" ref="AI913" si="2794">AI912</f>
        <v>0</v>
      </c>
      <c r="AJ913" s="410">
        <f t="shared" ref="AJ913" si="2795">AJ912</f>
        <v>0</v>
      </c>
      <c r="AK913" s="410">
        <f t="shared" ref="AK913" si="2796">AK912</f>
        <v>0</v>
      </c>
      <c r="AL913" s="410">
        <f t="shared" ref="AL913" si="2797">AL912</f>
        <v>0</v>
      </c>
      <c r="AM913" s="305"/>
    </row>
    <row r="914" spans="1:39" ht="15" outlineLevel="1">
      <c r="A914" s="530"/>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outlineLevel="1">
      <c r="A915" s="530">
        <v>46</v>
      </c>
      <c r="B915" s="427" t="s">
        <v>139</v>
      </c>
      <c r="C915" s="290" t="s">
        <v>25</v>
      </c>
      <c r="D915" s="294"/>
      <c r="E915" s="294"/>
      <c r="F915" s="294"/>
      <c r="G915" s="294"/>
      <c r="H915" s="294"/>
      <c r="I915" s="294"/>
      <c r="J915" s="294"/>
      <c r="K915" s="294"/>
      <c r="L915" s="294"/>
      <c r="M915" s="294"/>
      <c r="N915" s="294">
        <v>0</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t="15" outlineLevel="1">
      <c r="A916" s="530"/>
      <c r="B916" s="293" t="s">
        <v>343</v>
      </c>
      <c r="C916" s="290" t="s">
        <v>164</v>
      </c>
      <c r="D916" s="294"/>
      <c r="E916" s="294"/>
      <c r="F916" s="294"/>
      <c r="G916" s="294"/>
      <c r="H916" s="294"/>
      <c r="I916" s="294"/>
      <c r="J916" s="294"/>
      <c r="K916" s="294"/>
      <c r="L916" s="294"/>
      <c r="M916" s="294"/>
      <c r="N916" s="294">
        <f>N915</f>
        <v>0</v>
      </c>
      <c r="O916" s="294"/>
      <c r="P916" s="294"/>
      <c r="Q916" s="294"/>
      <c r="R916" s="294"/>
      <c r="S916" s="294"/>
      <c r="T916" s="294"/>
      <c r="U916" s="294"/>
      <c r="V916" s="294"/>
      <c r="W916" s="294"/>
      <c r="X916" s="294"/>
      <c r="Y916" s="410">
        <f>Y915</f>
        <v>0</v>
      </c>
      <c r="Z916" s="410">
        <f t="shared" ref="Z916" si="2798">Z915</f>
        <v>0</v>
      </c>
      <c r="AA916" s="410">
        <f t="shared" ref="AA916" si="2799">AA915</f>
        <v>0</v>
      </c>
      <c r="AB916" s="410">
        <f t="shared" ref="AB916" si="2800">AB915</f>
        <v>0</v>
      </c>
      <c r="AC916" s="410">
        <f t="shared" ref="AC916" si="2801">AC915</f>
        <v>0</v>
      </c>
      <c r="AD916" s="410">
        <f t="shared" ref="AD916" si="2802">AD915</f>
        <v>0</v>
      </c>
      <c r="AE916" s="410">
        <f t="shared" ref="AE916" si="2803">AE915</f>
        <v>0</v>
      </c>
      <c r="AF916" s="410">
        <f t="shared" ref="AF916" si="2804">AF915</f>
        <v>0</v>
      </c>
      <c r="AG916" s="410">
        <f t="shared" ref="AG916" si="2805">AG915</f>
        <v>0</v>
      </c>
      <c r="AH916" s="410">
        <f t="shared" ref="AH916" si="2806">AH915</f>
        <v>0</v>
      </c>
      <c r="AI916" s="410">
        <f t="shared" ref="AI916" si="2807">AI915</f>
        <v>0</v>
      </c>
      <c r="AJ916" s="410">
        <f t="shared" ref="AJ916" si="2808">AJ915</f>
        <v>0</v>
      </c>
      <c r="AK916" s="410">
        <f t="shared" ref="AK916" si="2809">AK915</f>
        <v>0</v>
      </c>
      <c r="AL916" s="410">
        <f t="shared" ref="AL916" si="2810">AL915</f>
        <v>0</v>
      </c>
      <c r="AM916" s="305"/>
    </row>
    <row r="917" spans="1:39" ht="15" outlineLevel="1">
      <c r="A917" s="530"/>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outlineLevel="1">
      <c r="A918" s="530">
        <v>47</v>
      </c>
      <c r="B918" s="427" t="s">
        <v>140</v>
      </c>
      <c r="C918" s="290" t="s">
        <v>25</v>
      </c>
      <c r="D918" s="294"/>
      <c r="E918" s="294"/>
      <c r="F918" s="294"/>
      <c r="G918" s="294"/>
      <c r="H918" s="294"/>
      <c r="I918" s="294"/>
      <c r="J918" s="294"/>
      <c r="K918" s="294"/>
      <c r="L918" s="294"/>
      <c r="M918" s="294"/>
      <c r="N918" s="294">
        <v>0</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t="15" outlineLevel="1">
      <c r="A919" s="530"/>
      <c r="B919" s="293" t="s">
        <v>343</v>
      </c>
      <c r="C919" s="290" t="s">
        <v>164</v>
      </c>
      <c r="D919" s="294"/>
      <c r="E919" s="294"/>
      <c r="F919" s="294"/>
      <c r="G919" s="294"/>
      <c r="H919" s="294"/>
      <c r="I919" s="294"/>
      <c r="J919" s="294"/>
      <c r="K919" s="294"/>
      <c r="L919" s="294"/>
      <c r="M919" s="294"/>
      <c r="N919" s="294">
        <f>N918</f>
        <v>0</v>
      </c>
      <c r="O919" s="294"/>
      <c r="P919" s="294"/>
      <c r="Q919" s="294"/>
      <c r="R919" s="294"/>
      <c r="S919" s="294"/>
      <c r="T919" s="294"/>
      <c r="U919" s="294"/>
      <c r="V919" s="294"/>
      <c r="W919" s="294"/>
      <c r="X919" s="294"/>
      <c r="Y919" s="410">
        <f>Y918</f>
        <v>0</v>
      </c>
      <c r="Z919" s="410">
        <f t="shared" ref="Z919" si="2811">Z918</f>
        <v>0</v>
      </c>
      <c r="AA919" s="410">
        <f t="shared" ref="AA919" si="2812">AA918</f>
        <v>0</v>
      </c>
      <c r="AB919" s="410">
        <f t="shared" ref="AB919" si="2813">AB918</f>
        <v>0</v>
      </c>
      <c r="AC919" s="410">
        <f t="shared" ref="AC919" si="2814">AC918</f>
        <v>0</v>
      </c>
      <c r="AD919" s="410">
        <f t="shared" ref="AD919" si="2815">AD918</f>
        <v>0</v>
      </c>
      <c r="AE919" s="410">
        <f t="shared" ref="AE919" si="2816">AE918</f>
        <v>0</v>
      </c>
      <c r="AF919" s="410">
        <f t="shared" ref="AF919" si="2817">AF918</f>
        <v>0</v>
      </c>
      <c r="AG919" s="410">
        <f t="shared" ref="AG919" si="2818">AG918</f>
        <v>0</v>
      </c>
      <c r="AH919" s="410">
        <f t="shared" ref="AH919" si="2819">AH918</f>
        <v>0</v>
      </c>
      <c r="AI919" s="410">
        <f t="shared" ref="AI919" si="2820">AI918</f>
        <v>0</v>
      </c>
      <c r="AJ919" s="410">
        <f t="shared" ref="AJ919" si="2821">AJ918</f>
        <v>0</v>
      </c>
      <c r="AK919" s="410">
        <f t="shared" ref="AK919" si="2822">AK918</f>
        <v>0</v>
      </c>
      <c r="AL919" s="410">
        <f t="shared" ref="AL919" si="2823">AL918</f>
        <v>0</v>
      </c>
      <c r="AM919" s="305"/>
    </row>
    <row r="920" spans="1:39" ht="15" outlineLevel="1">
      <c r="A920" s="530"/>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30" outlineLevel="1">
      <c r="A921" s="530">
        <v>48</v>
      </c>
      <c r="B921" s="427" t="s">
        <v>141</v>
      </c>
      <c r="C921" s="290" t="s">
        <v>25</v>
      </c>
      <c r="D921" s="294"/>
      <c r="E921" s="294"/>
      <c r="F921" s="294"/>
      <c r="G921" s="294"/>
      <c r="H921" s="294"/>
      <c r="I921" s="294"/>
      <c r="J921" s="294"/>
      <c r="K921" s="294"/>
      <c r="L921" s="294"/>
      <c r="M921" s="294"/>
      <c r="N921" s="294">
        <v>0</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t="15" outlineLevel="1">
      <c r="A922" s="530"/>
      <c r="B922" s="293" t="s">
        <v>343</v>
      </c>
      <c r="C922" s="290" t="s">
        <v>164</v>
      </c>
      <c r="D922" s="294"/>
      <c r="E922" s="294"/>
      <c r="F922" s="294"/>
      <c r="G922" s="294"/>
      <c r="H922" s="294"/>
      <c r="I922" s="294"/>
      <c r="J922" s="294"/>
      <c r="K922" s="294"/>
      <c r="L922" s="294"/>
      <c r="M922" s="294"/>
      <c r="N922" s="294">
        <f>N921</f>
        <v>0</v>
      </c>
      <c r="O922" s="294"/>
      <c r="P922" s="294"/>
      <c r="Q922" s="294"/>
      <c r="R922" s="294"/>
      <c r="S922" s="294"/>
      <c r="T922" s="294"/>
      <c r="U922" s="294"/>
      <c r="V922" s="294"/>
      <c r="W922" s="294"/>
      <c r="X922" s="294"/>
      <c r="Y922" s="410">
        <f>Y921</f>
        <v>0</v>
      </c>
      <c r="Z922" s="410">
        <f t="shared" ref="Z922" si="2824">Z921</f>
        <v>0</v>
      </c>
      <c r="AA922" s="410">
        <f t="shared" ref="AA922" si="2825">AA921</f>
        <v>0</v>
      </c>
      <c r="AB922" s="410">
        <f t="shared" ref="AB922" si="2826">AB921</f>
        <v>0</v>
      </c>
      <c r="AC922" s="410">
        <f t="shared" ref="AC922" si="2827">AC921</f>
        <v>0</v>
      </c>
      <c r="AD922" s="410">
        <f t="shared" ref="AD922" si="2828">AD921</f>
        <v>0</v>
      </c>
      <c r="AE922" s="410">
        <f t="shared" ref="AE922" si="2829">AE921</f>
        <v>0</v>
      </c>
      <c r="AF922" s="410">
        <f t="shared" ref="AF922" si="2830">AF921</f>
        <v>0</v>
      </c>
      <c r="AG922" s="410">
        <f t="shared" ref="AG922" si="2831">AG921</f>
        <v>0</v>
      </c>
      <c r="AH922" s="410">
        <f t="shared" ref="AH922" si="2832">AH921</f>
        <v>0</v>
      </c>
      <c r="AI922" s="410">
        <f t="shared" ref="AI922" si="2833">AI921</f>
        <v>0</v>
      </c>
      <c r="AJ922" s="410">
        <f t="shared" ref="AJ922" si="2834">AJ921</f>
        <v>0</v>
      </c>
      <c r="AK922" s="410">
        <f t="shared" ref="AK922" si="2835">AK921</f>
        <v>0</v>
      </c>
      <c r="AL922" s="410">
        <f t="shared" ref="AL922" si="2836">AL921</f>
        <v>0</v>
      </c>
      <c r="AM922" s="305"/>
    </row>
    <row r="923" spans="1:39" ht="15" outlineLevel="1">
      <c r="A923" s="530"/>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outlineLevel="1">
      <c r="A924" s="530">
        <v>49</v>
      </c>
      <c r="B924" s="427" t="s">
        <v>142</v>
      </c>
      <c r="C924" s="290" t="s">
        <v>25</v>
      </c>
      <c r="D924" s="294"/>
      <c r="E924" s="294"/>
      <c r="F924" s="294"/>
      <c r="G924" s="294"/>
      <c r="H924" s="294"/>
      <c r="I924" s="294"/>
      <c r="J924" s="294"/>
      <c r="K924" s="294"/>
      <c r="L924" s="294"/>
      <c r="M924" s="294"/>
      <c r="N924" s="294">
        <v>0</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t="15" outlineLevel="1">
      <c r="A925" s="530"/>
      <c r="B925" s="293" t="s">
        <v>343</v>
      </c>
      <c r="C925" s="290" t="s">
        <v>164</v>
      </c>
      <c r="D925" s="294"/>
      <c r="E925" s="294"/>
      <c r="F925" s="294"/>
      <c r="G925" s="294"/>
      <c r="H925" s="294"/>
      <c r="I925" s="294"/>
      <c r="J925" s="294"/>
      <c r="K925" s="294"/>
      <c r="L925" s="294"/>
      <c r="M925" s="294"/>
      <c r="N925" s="294">
        <f>N924</f>
        <v>0</v>
      </c>
      <c r="O925" s="294"/>
      <c r="P925" s="294"/>
      <c r="Q925" s="294"/>
      <c r="R925" s="294"/>
      <c r="S925" s="294"/>
      <c r="T925" s="294"/>
      <c r="U925" s="294"/>
      <c r="V925" s="294"/>
      <c r="W925" s="294"/>
      <c r="X925" s="294"/>
      <c r="Y925" s="410">
        <f>Y924</f>
        <v>0</v>
      </c>
      <c r="Z925" s="410">
        <f t="shared" ref="Z925" si="2837">Z924</f>
        <v>0</v>
      </c>
      <c r="AA925" s="410">
        <f t="shared" ref="AA925" si="2838">AA924</f>
        <v>0</v>
      </c>
      <c r="AB925" s="410">
        <f t="shared" ref="AB925" si="2839">AB924</f>
        <v>0</v>
      </c>
      <c r="AC925" s="410">
        <f t="shared" ref="AC925" si="2840">AC924</f>
        <v>0</v>
      </c>
      <c r="AD925" s="410">
        <f t="shared" ref="AD925" si="2841">AD924</f>
        <v>0</v>
      </c>
      <c r="AE925" s="410">
        <f t="shared" ref="AE925" si="2842">AE924</f>
        <v>0</v>
      </c>
      <c r="AF925" s="410">
        <f t="shared" ref="AF925" si="2843">AF924</f>
        <v>0</v>
      </c>
      <c r="AG925" s="410">
        <f t="shared" ref="AG925" si="2844">AG924</f>
        <v>0</v>
      </c>
      <c r="AH925" s="410">
        <f t="shared" ref="AH925" si="2845">AH924</f>
        <v>0</v>
      </c>
      <c r="AI925" s="410">
        <f t="shared" ref="AI925" si="2846">AI924</f>
        <v>0</v>
      </c>
      <c r="AJ925" s="410">
        <f t="shared" ref="AJ925" si="2847">AJ924</f>
        <v>0</v>
      </c>
      <c r="AK925" s="410">
        <f t="shared" ref="AK925" si="2848">AK924</f>
        <v>0</v>
      </c>
      <c r="AL925" s="410">
        <f t="shared" ref="AL925" si="2849">AL924</f>
        <v>0</v>
      </c>
      <c r="AM925" s="305"/>
    </row>
    <row r="926" spans="1:39" ht="15" outlineLevel="1">
      <c r="A926" s="530"/>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6">
      <c r="B927" s="326" t="s">
        <v>329</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6">
      <c r="B928" s="390" t="s">
        <v>330</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ht="15">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ht="15">
      <c r="B930" s="323" t="s">
        <v>331</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0</v>
      </c>
      <c r="Z930" s="340">
        <f>HLOOKUP(Z$35,'3.  Distribution Rates'!$C$122:$P$133,11,FALSE)</f>
        <v>0</v>
      </c>
      <c r="AA930" s="340">
        <f>HLOOKUP(AA$35,'3.  Distribution Rates'!$C$122:$P$133,11,FALSE)</f>
        <v>0</v>
      </c>
      <c r="AB930" s="340">
        <f>HLOOKUP(AB$35,'3.  Distribution Rates'!$C$122:$P$133,11,FALSE)</f>
        <v>0</v>
      </c>
      <c r="AC930" s="340">
        <f>HLOOKUP(AC$35,'3.  Distribution Rates'!$C$122:$P$133,11,FALSE)</f>
        <v>0</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ht="15">
      <c r="B931" s="323" t="s">
        <v>332</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0</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7">
        <f t="shared" ref="AM931:AM939" si="2850">SUM(Y931:AL931)</f>
        <v>0</v>
      </c>
    </row>
    <row r="932" spans="2:39" ht="15">
      <c r="B932" s="323" t="s">
        <v>333</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0</v>
      </c>
      <c r="Z932" s="377">
        <f>'4.  2011-2014 LRAM'!Z271*Z930</f>
        <v>0</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7">
        <f t="shared" si="2850"/>
        <v>0</v>
      </c>
    </row>
    <row r="933" spans="2:39" ht="15">
      <c r="B933" s="323" t="s">
        <v>334</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0</v>
      </c>
      <c r="Z933" s="377">
        <f>'4.  2011-2014 LRAM'!Z400*Z930</f>
        <v>0</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7">
        <f t="shared" si="2850"/>
        <v>0</v>
      </c>
    </row>
    <row r="934" spans="2:39" ht="15">
      <c r="B934" s="323" t="s">
        <v>335</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0</v>
      </c>
      <c r="Z934" s="377">
        <f>'4.  2011-2014 LRAM'!Z530*Z930</f>
        <v>0</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7">
        <f t="shared" si="2850"/>
        <v>0</v>
      </c>
    </row>
    <row r="935" spans="2:39" ht="15">
      <c r="B935" s="323" t="s">
        <v>336</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51">Y211*Y930</f>
        <v>0</v>
      </c>
      <c r="Z935" s="377">
        <f t="shared" si="2851"/>
        <v>0</v>
      </c>
      <c r="AA935" s="377">
        <f t="shared" si="2851"/>
        <v>0</v>
      </c>
      <c r="AB935" s="377">
        <f t="shared" si="2851"/>
        <v>0</v>
      </c>
      <c r="AC935" s="377">
        <f t="shared" si="2851"/>
        <v>0</v>
      </c>
      <c r="AD935" s="377">
        <f t="shared" si="2851"/>
        <v>0</v>
      </c>
      <c r="AE935" s="377">
        <f t="shared" si="2851"/>
        <v>0</v>
      </c>
      <c r="AF935" s="377">
        <f t="shared" si="2851"/>
        <v>0</v>
      </c>
      <c r="AG935" s="377">
        <f t="shared" si="2851"/>
        <v>0</v>
      </c>
      <c r="AH935" s="377">
        <f t="shared" si="2851"/>
        <v>0</v>
      </c>
      <c r="AI935" s="377">
        <f t="shared" si="2851"/>
        <v>0</v>
      </c>
      <c r="AJ935" s="377">
        <f t="shared" si="2851"/>
        <v>0</v>
      </c>
      <c r="AK935" s="377">
        <f t="shared" si="2851"/>
        <v>0</v>
      </c>
      <c r="AL935" s="377">
        <f t="shared" si="2851"/>
        <v>0</v>
      </c>
      <c r="AM935" s="627">
        <f t="shared" si="2850"/>
        <v>0</v>
      </c>
    </row>
    <row r="936" spans="2:39" ht="15">
      <c r="B936" s="323" t="s">
        <v>337</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2">Y394*Y930</f>
        <v>0</v>
      </c>
      <c r="Z936" s="377">
        <f t="shared" si="2852"/>
        <v>0</v>
      </c>
      <c r="AA936" s="377">
        <f t="shared" si="2852"/>
        <v>0</v>
      </c>
      <c r="AB936" s="377">
        <f t="shared" si="2852"/>
        <v>0</v>
      </c>
      <c r="AC936" s="377">
        <f t="shared" si="2852"/>
        <v>0</v>
      </c>
      <c r="AD936" s="377">
        <f t="shared" si="2852"/>
        <v>0</v>
      </c>
      <c r="AE936" s="377">
        <f t="shared" si="2852"/>
        <v>0</v>
      </c>
      <c r="AF936" s="377">
        <f t="shared" si="2852"/>
        <v>0</v>
      </c>
      <c r="AG936" s="377">
        <f t="shared" si="2852"/>
        <v>0</v>
      </c>
      <c r="AH936" s="377">
        <f t="shared" si="2852"/>
        <v>0</v>
      </c>
      <c r="AI936" s="377">
        <f t="shared" si="2852"/>
        <v>0</v>
      </c>
      <c r="AJ936" s="377">
        <f t="shared" si="2852"/>
        <v>0</v>
      </c>
      <c r="AK936" s="377">
        <f t="shared" si="2852"/>
        <v>0</v>
      </c>
      <c r="AL936" s="377">
        <f t="shared" si="2852"/>
        <v>0</v>
      </c>
      <c r="AM936" s="627">
        <f t="shared" si="2850"/>
        <v>0</v>
      </c>
    </row>
    <row r="937" spans="2:39" ht="15">
      <c r="B937" s="323" t="s">
        <v>338</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53">Y577*Y930</f>
        <v>0</v>
      </c>
      <c r="Z937" s="377">
        <f t="shared" si="2853"/>
        <v>0</v>
      </c>
      <c r="AA937" s="377">
        <f t="shared" si="2853"/>
        <v>0</v>
      </c>
      <c r="AB937" s="377">
        <f t="shared" si="2853"/>
        <v>0</v>
      </c>
      <c r="AC937" s="377">
        <f t="shared" si="2853"/>
        <v>0</v>
      </c>
      <c r="AD937" s="377">
        <f t="shared" si="2853"/>
        <v>0</v>
      </c>
      <c r="AE937" s="377">
        <f t="shared" si="2853"/>
        <v>0</v>
      </c>
      <c r="AF937" s="377">
        <f t="shared" si="2853"/>
        <v>0</v>
      </c>
      <c r="AG937" s="377">
        <f t="shared" si="2853"/>
        <v>0</v>
      </c>
      <c r="AH937" s="377">
        <f t="shared" si="2853"/>
        <v>0</v>
      </c>
      <c r="AI937" s="377">
        <f t="shared" si="2853"/>
        <v>0</v>
      </c>
      <c r="AJ937" s="377">
        <f t="shared" si="2853"/>
        <v>0</v>
      </c>
      <c r="AK937" s="377">
        <f t="shared" si="2853"/>
        <v>0</v>
      </c>
      <c r="AL937" s="377">
        <f t="shared" si="2853"/>
        <v>0</v>
      </c>
      <c r="AM937" s="627">
        <f t="shared" si="2850"/>
        <v>0</v>
      </c>
    </row>
    <row r="938" spans="2:39" ht="15">
      <c r="B938" s="323" t="s">
        <v>339</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54">Y760*Y930</f>
        <v>0</v>
      </c>
      <c r="Z938" s="377">
        <f t="shared" si="2854"/>
        <v>0</v>
      </c>
      <c r="AA938" s="377">
        <f t="shared" si="2854"/>
        <v>0</v>
      </c>
      <c r="AB938" s="377">
        <f t="shared" si="2854"/>
        <v>0</v>
      </c>
      <c r="AC938" s="377">
        <f t="shared" si="2854"/>
        <v>0</v>
      </c>
      <c r="AD938" s="377">
        <f t="shared" si="2854"/>
        <v>0</v>
      </c>
      <c r="AE938" s="377">
        <f t="shared" si="2854"/>
        <v>0</v>
      </c>
      <c r="AF938" s="377">
        <f t="shared" si="2854"/>
        <v>0</v>
      </c>
      <c r="AG938" s="377">
        <f t="shared" si="2854"/>
        <v>0</v>
      </c>
      <c r="AH938" s="377">
        <f t="shared" si="2854"/>
        <v>0</v>
      </c>
      <c r="AI938" s="377">
        <f t="shared" si="2854"/>
        <v>0</v>
      </c>
      <c r="AJ938" s="377">
        <f t="shared" si="2854"/>
        <v>0</v>
      </c>
      <c r="AK938" s="377">
        <f t="shared" si="2854"/>
        <v>0</v>
      </c>
      <c r="AL938" s="377">
        <f t="shared" si="2854"/>
        <v>0</v>
      </c>
      <c r="AM938" s="627">
        <f t="shared" si="2850"/>
        <v>0</v>
      </c>
    </row>
    <row r="939" spans="2:39" ht="15">
      <c r="B939" s="323" t="s">
        <v>340</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55">Z927*Z930</f>
        <v>0</v>
      </c>
      <c r="AA939" s="377">
        <f t="shared" si="2855"/>
        <v>0</v>
      </c>
      <c r="AB939" s="377">
        <f t="shared" si="2855"/>
        <v>0</v>
      </c>
      <c r="AC939" s="377">
        <f t="shared" si="2855"/>
        <v>0</v>
      </c>
      <c r="AD939" s="377">
        <f t="shared" si="2855"/>
        <v>0</v>
      </c>
      <c r="AE939" s="377">
        <f t="shared" si="2855"/>
        <v>0</v>
      </c>
      <c r="AF939" s="377">
        <f t="shared" si="2855"/>
        <v>0</v>
      </c>
      <c r="AG939" s="377">
        <f t="shared" si="2855"/>
        <v>0</v>
      </c>
      <c r="AH939" s="377">
        <f t="shared" si="2855"/>
        <v>0</v>
      </c>
      <c r="AI939" s="377">
        <f t="shared" si="2855"/>
        <v>0</v>
      </c>
      <c r="AJ939" s="377">
        <f t="shared" si="2855"/>
        <v>0</v>
      </c>
      <c r="AK939" s="377">
        <f t="shared" si="2855"/>
        <v>0</v>
      </c>
      <c r="AL939" s="377">
        <f t="shared" si="2855"/>
        <v>0</v>
      </c>
      <c r="AM939" s="627">
        <f t="shared" si="2850"/>
        <v>0</v>
      </c>
    </row>
    <row r="940" spans="2:39" ht="15.6">
      <c r="B940" s="348" t="s">
        <v>344</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0</v>
      </c>
      <c r="Z940" s="345">
        <f t="shared" ref="Z940:AE940" si="2856">SUM(Z931:Z939)</f>
        <v>0</v>
      </c>
      <c r="AA940" s="345">
        <f t="shared" si="2856"/>
        <v>0</v>
      </c>
      <c r="AB940" s="345">
        <f t="shared" si="2856"/>
        <v>0</v>
      </c>
      <c r="AC940" s="345">
        <f t="shared" si="2856"/>
        <v>0</v>
      </c>
      <c r="AD940" s="345">
        <f t="shared" si="2856"/>
        <v>0</v>
      </c>
      <c r="AE940" s="345">
        <f t="shared" si="2856"/>
        <v>0</v>
      </c>
      <c r="AF940" s="345">
        <f>SUM(AF931:AF939)</f>
        <v>0</v>
      </c>
      <c r="AG940" s="345">
        <f t="shared" ref="AG940:AL940" si="2857">SUM(AG931:AG939)</f>
        <v>0</v>
      </c>
      <c r="AH940" s="345">
        <f t="shared" si="2857"/>
        <v>0</v>
      </c>
      <c r="AI940" s="345">
        <f t="shared" si="2857"/>
        <v>0</v>
      </c>
      <c r="AJ940" s="345">
        <f t="shared" si="2857"/>
        <v>0</v>
      </c>
      <c r="AK940" s="345">
        <f t="shared" si="2857"/>
        <v>0</v>
      </c>
      <c r="AL940" s="345">
        <f t="shared" si="2857"/>
        <v>0</v>
      </c>
      <c r="AM940" s="406">
        <f>SUM(AM931:AM939)</f>
        <v>0</v>
      </c>
    </row>
    <row r="941" spans="2:39" ht="15.6">
      <c r="B941" s="348" t="s">
        <v>345</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858">Z928*Z930</f>
        <v>0</v>
      </c>
      <c r="AA941" s="346">
        <f t="shared" si="2858"/>
        <v>0</v>
      </c>
      <c r="AB941" s="346">
        <f t="shared" si="2858"/>
        <v>0</v>
      </c>
      <c r="AC941" s="346">
        <f t="shared" si="2858"/>
        <v>0</v>
      </c>
      <c r="AD941" s="346">
        <f t="shared" si="2858"/>
        <v>0</v>
      </c>
      <c r="AE941" s="346">
        <f t="shared" si="2858"/>
        <v>0</v>
      </c>
      <c r="AF941" s="346">
        <f>AF928*AF930</f>
        <v>0</v>
      </c>
      <c r="AG941" s="346">
        <f t="shared" ref="AG941:AL941" si="2859">AG928*AG930</f>
        <v>0</v>
      </c>
      <c r="AH941" s="346">
        <f t="shared" si="2859"/>
        <v>0</v>
      </c>
      <c r="AI941" s="346">
        <f t="shared" si="2859"/>
        <v>0</v>
      </c>
      <c r="AJ941" s="346">
        <f t="shared" si="2859"/>
        <v>0</v>
      </c>
      <c r="AK941" s="346">
        <f t="shared" si="2859"/>
        <v>0</v>
      </c>
      <c r="AL941" s="346">
        <f t="shared" si="2859"/>
        <v>0</v>
      </c>
      <c r="AM941" s="406">
        <f>SUM(Y941:AL941)</f>
        <v>0</v>
      </c>
    </row>
    <row r="942" spans="2:39" ht="15.6">
      <c r="B942" s="348" t="s">
        <v>346</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0</v>
      </c>
    </row>
    <row r="943" spans="2:39" ht="15">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ht="15">
      <c r="B944" s="439" t="s">
        <v>341</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860">IF(AA768="kw",SUMPRODUCT($N$770:$N$925,$P$770:$P$925,AA770:AA925),SUMPRODUCT($E$770:$E$925,AA770:AA925))</f>
        <v>0</v>
      </c>
      <c r="AB944" s="325">
        <f t="shared" si="2860"/>
        <v>0</v>
      </c>
      <c r="AC944" s="325">
        <f t="shared" si="2860"/>
        <v>0</v>
      </c>
      <c r="AD944" s="325">
        <f t="shared" si="2860"/>
        <v>0</v>
      </c>
      <c r="AE944" s="325">
        <f t="shared" si="2860"/>
        <v>0</v>
      </c>
      <c r="AF944" s="325">
        <f t="shared" si="2860"/>
        <v>0</v>
      </c>
      <c r="AG944" s="325">
        <f t="shared" si="2860"/>
        <v>0</v>
      </c>
      <c r="AH944" s="325">
        <f t="shared" si="2860"/>
        <v>0</v>
      </c>
      <c r="AI944" s="325">
        <f t="shared" si="2860"/>
        <v>0</v>
      </c>
      <c r="AJ944" s="325">
        <f t="shared" si="2860"/>
        <v>0</v>
      </c>
      <c r="AK944" s="325">
        <f t="shared" si="2860"/>
        <v>0</v>
      </c>
      <c r="AL944" s="325">
        <f t="shared" si="2860"/>
        <v>0</v>
      </c>
      <c r="AM944" s="385"/>
    </row>
    <row r="945" spans="1:39" ht="18.75" customHeight="1">
      <c r="B945" s="367" t="s">
        <v>592</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6">
      <c r="B948" s="279" t="s">
        <v>342</v>
      </c>
      <c r="C948" s="280"/>
      <c r="D948" s="588" t="s">
        <v>527</v>
      </c>
      <c r="E948" s="252"/>
      <c r="F948" s="588"/>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03" t="s">
        <v>212</v>
      </c>
      <c r="C949" s="805" t="s">
        <v>33</v>
      </c>
      <c r="D949" s="283" t="s">
        <v>423</v>
      </c>
      <c r="E949" s="807" t="s">
        <v>210</v>
      </c>
      <c r="F949" s="808"/>
      <c r="G949" s="808"/>
      <c r="H949" s="808"/>
      <c r="I949" s="808"/>
      <c r="J949" s="808"/>
      <c r="K949" s="808"/>
      <c r="L949" s="808"/>
      <c r="M949" s="809"/>
      <c r="N949" s="810" t="s">
        <v>214</v>
      </c>
      <c r="O949" s="283" t="s">
        <v>424</v>
      </c>
      <c r="P949" s="807" t="s">
        <v>213</v>
      </c>
      <c r="Q949" s="808"/>
      <c r="R949" s="808"/>
      <c r="S949" s="808"/>
      <c r="T949" s="808"/>
      <c r="U949" s="808"/>
      <c r="V949" s="808"/>
      <c r="W949" s="808"/>
      <c r="X949" s="809"/>
      <c r="Y949" s="800" t="s">
        <v>244</v>
      </c>
      <c r="Z949" s="801"/>
      <c r="AA949" s="801"/>
      <c r="AB949" s="801"/>
      <c r="AC949" s="801"/>
      <c r="AD949" s="801"/>
      <c r="AE949" s="801"/>
      <c r="AF949" s="801"/>
      <c r="AG949" s="801"/>
      <c r="AH949" s="801"/>
      <c r="AI949" s="801"/>
      <c r="AJ949" s="801"/>
      <c r="AK949" s="801"/>
      <c r="AL949" s="801"/>
      <c r="AM949" s="802"/>
    </row>
    <row r="950" spans="1:39" ht="65.25" customHeight="1">
      <c r="B950" s="804"/>
      <c r="C950" s="806"/>
      <c r="D950" s="284">
        <v>2020</v>
      </c>
      <c r="E950" s="284">
        <v>2021</v>
      </c>
      <c r="F950" s="284">
        <v>2022</v>
      </c>
      <c r="G950" s="284">
        <v>2023</v>
      </c>
      <c r="H950" s="284">
        <v>2024</v>
      </c>
      <c r="I950" s="284">
        <v>2025</v>
      </c>
      <c r="J950" s="284">
        <v>2026</v>
      </c>
      <c r="K950" s="284">
        <v>2027</v>
      </c>
      <c r="L950" s="284">
        <v>2028</v>
      </c>
      <c r="M950" s="284">
        <v>2029</v>
      </c>
      <c r="N950" s="811"/>
      <c r="O950" s="284">
        <v>2020</v>
      </c>
      <c r="P950" s="284">
        <v>2021</v>
      </c>
      <c r="Q950" s="284">
        <v>2022</v>
      </c>
      <c r="R950" s="284">
        <v>2023</v>
      </c>
      <c r="S950" s="284">
        <v>2024</v>
      </c>
      <c r="T950" s="284">
        <v>2025</v>
      </c>
      <c r="U950" s="284">
        <v>2026</v>
      </c>
      <c r="V950" s="284">
        <v>2027</v>
      </c>
      <c r="W950" s="284">
        <v>2028</v>
      </c>
      <c r="X950" s="284">
        <v>2029</v>
      </c>
      <c r="Y950" s="284" t="str">
        <f>'1.  LRAMVA Summary'!D50</f>
        <v>Residential</v>
      </c>
      <c r="Z950" s="284" t="str">
        <f>'1.  LRAMVA Summary'!E50</f>
        <v>General Service &lt; 50 kW</v>
      </c>
      <c r="AA950" s="284" t="str">
        <f>'1.  LRAMVA Summary'!F50</f>
        <v>General Service 50 to 2999 kW</v>
      </c>
      <c r="AB950" s="284" t="str">
        <f>'1.  LRAMVA Summary'!G50</f>
        <v>General Service 3000-4999 kW</v>
      </c>
      <c r="AC950" s="284" t="str">
        <f>'1.  LRAMVA Summary'!H50</f>
        <v>Unmetered Scattered Load</v>
      </c>
      <c r="AD950" s="284" t="str">
        <f>'1.  LRAMVA Summary'!I50</f>
        <v>Sentinel Lighting</v>
      </c>
      <c r="AE950" s="284" t="str">
        <f>'1.  LRAMVA Summary'!J50</f>
        <v xml:space="preserve">Street Lighting </v>
      </c>
      <c r="AF950" s="284" t="str">
        <f>'1.  LRAMVA Summary'!K50</f>
        <v/>
      </c>
      <c r="AG950" s="284" t="str">
        <f>'1.  LRAMVA Summary'!L50</f>
        <v/>
      </c>
      <c r="AH950" s="284" t="str">
        <f>'1.  LRAMVA Summary'!M50</f>
        <v/>
      </c>
      <c r="AI950" s="284" t="str">
        <f>'1.  LRAMVA Summary'!N50</f>
        <v/>
      </c>
      <c r="AJ950" s="284" t="str">
        <f>'1.  LRAMVA Summary'!O50</f>
        <v/>
      </c>
      <c r="AK950" s="284" t="str">
        <f>'1.  LRAMVA Summary'!P50</f>
        <v/>
      </c>
      <c r="AL950" s="284" t="str">
        <f>'1.  LRAMVA Summary'!Q50</f>
        <v/>
      </c>
      <c r="AM950" s="286" t="str">
        <f>'1.  LRAMVA Summary'!R50</f>
        <v>Total</v>
      </c>
    </row>
    <row r="951" spans="1:39" ht="15" customHeight="1">
      <c r="A951" s="530"/>
      <c r="B951" s="516" t="s">
        <v>505</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Summary'!D51</f>
        <v>kWh</v>
      </c>
      <c r="Z951" s="290" t="str">
        <f>'1.  LRAMVA Summary'!E51</f>
        <v>kWh</v>
      </c>
      <c r="AA951" s="290" t="str">
        <f>'1.  LRAMVA Summary'!F51</f>
        <v>kW</v>
      </c>
      <c r="AB951" s="290" t="str">
        <f>'1.  LRAMVA Summary'!G51</f>
        <v>kW</v>
      </c>
      <c r="AC951" s="290" t="str">
        <f>'1.  LRAMVA Summary'!H51</f>
        <v>kWh</v>
      </c>
      <c r="AD951" s="290" t="str">
        <f>'1.  LRAMVA Summary'!I51</f>
        <v>kW</v>
      </c>
      <c r="AE951" s="290" t="str">
        <f>'1.  LRAMVA Summary'!J51</f>
        <v>kW</v>
      </c>
      <c r="AF951" s="290">
        <f>'1.  LRAMVA Summary'!K51</f>
        <v>0</v>
      </c>
      <c r="AG951" s="290">
        <f>'1.  LRAMVA Summary'!L51</f>
        <v>0</v>
      </c>
      <c r="AH951" s="290">
        <f>'1.  LRAMVA Summary'!M51</f>
        <v>0</v>
      </c>
      <c r="AI951" s="290">
        <f>'1.  LRAMVA Summary'!N51</f>
        <v>0</v>
      </c>
      <c r="AJ951" s="290">
        <f>'1.  LRAMVA Summary'!O51</f>
        <v>0</v>
      </c>
      <c r="AK951" s="290">
        <f>'1.  LRAMVA Summary'!P51</f>
        <v>0</v>
      </c>
      <c r="AL951" s="290">
        <f>'1.  LRAMVA Summary'!Q51</f>
        <v>0</v>
      </c>
      <c r="AM951" s="291"/>
    </row>
    <row r="952" spans="1:39" ht="15" customHeight="1" outlineLevel="1">
      <c r="A952" s="530"/>
      <c r="B952" s="502" t="s">
        <v>498</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customHeight="1" outlineLevel="1">
      <c r="A953" s="530">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customHeight="1" outlineLevel="1">
      <c r="A954" s="530"/>
      <c r="B954" s="293" t="s">
        <v>347</v>
      </c>
      <c r="C954" s="290" t="s">
        <v>164</v>
      </c>
      <c r="D954" s="294"/>
      <c r="E954" s="294"/>
      <c r="F954" s="294"/>
      <c r="G954" s="294"/>
      <c r="H954" s="294"/>
      <c r="I954" s="294"/>
      <c r="J954" s="294"/>
      <c r="K954" s="294"/>
      <c r="L954" s="294"/>
      <c r="M954" s="294"/>
      <c r="N954" s="466"/>
      <c r="O954" s="294"/>
      <c r="P954" s="294"/>
      <c r="Q954" s="294"/>
      <c r="R954" s="294"/>
      <c r="S954" s="294"/>
      <c r="T954" s="294"/>
      <c r="U954" s="294"/>
      <c r="V954" s="294"/>
      <c r="W954" s="294"/>
      <c r="X954" s="294"/>
      <c r="Y954" s="410">
        <f>Y953</f>
        <v>0</v>
      </c>
      <c r="Z954" s="410">
        <f t="shared" ref="Z954" si="2861">Z953</f>
        <v>0</v>
      </c>
      <c r="AA954" s="410">
        <f t="shared" ref="AA954" si="2862">AA953</f>
        <v>0</v>
      </c>
      <c r="AB954" s="410">
        <f t="shared" ref="AB954" si="2863">AB953</f>
        <v>0</v>
      </c>
      <c r="AC954" s="410">
        <f t="shared" ref="AC954" si="2864">AC953</f>
        <v>0</v>
      </c>
      <c r="AD954" s="410">
        <f t="shared" ref="AD954" si="2865">AD953</f>
        <v>0</v>
      </c>
      <c r="AE954" s="410">
        <f t="shared" ref="AE954" si="2866">AE953</f>
        <v>0</v>
      </c>
      <c r="AF954" s="410">
        <f t="shared" ref="AF954" si="2867">AF953</f>
        <v>0</v>
      </c>
      <c r="AG954" s="410">
        <f t="shared" ref="AG954" si="2868">AG953</f>
        <v>0</v>
      </c>
      <c r="AH954" s="410">
        <f t="shared" ref="AH954" si="2869">AH953</f>
        <v>0</v>
      </c>
      <c r="AI954" s="410">
        <f t="shared" ref="AI954" si="2870">AI953</f>
        <v>0</v>
      </c>
      <c r="AJ954" s="410">
        <f t="shared" ref="AJ954" si="2871">AJ953</f>
        <v>0</v>
      </c>
      <c r="AK954" s="410">
        <f t="shared" ref="AK954" si="2872">AK953</f>
        <v>0</v>
      </c>
      <c r="AL954" s="410">
        <f t="shared" ref="AL954" si="2873">AL953</f>
        <v>0</v>
      </c>
      <c r="AM954" s="296"/>
    </row>
    <row r="955" spans="1:39" ht="15" customHeight="1" outlineLevel="1">
      <c r="A955" s="530"/>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customHeight="1" outlineLevel="1">
      <c r="A956" s="530">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customHeight="1" outlineLevel="1">
      <c r="A957" s="530"/>
      <c r="B957" s="293" t="s">
        <v>347</v>
      </c>
      <c r="C957" s="290" t="s">
        <v>164</v>
      </c>
      <c r="D957" s="294"/>
      <c r="E957" s="294"/>
      <c r="F957" s="294"/>
      <c r="G957" s="294"/>
      <c r="H957" s="294"/>
      <c r="I957" s="294"/>
      <c r="J957" s="294"/>
      <c r="K957" s="294"/>
      <c r="L957" s="294"/>
      <c r="M957" s="294"/>
      <c r="N957" s="466"/>
      <c r="O957" s="294"/>
      <c r="P957" s="294"/>
      <c r="Q957" s="294"/>
      <c r="R957" s="294"/>
      <c r="S957" s="294"/>
      <c r="T957" s="294"/>
      <c r="U957" s="294"/>
      <c r="V957" s="294"/>
      <c r="W957" s="294"/>
      <c r="X957" s="294"/>
      <c r="Y957" s="410">
        <f>Y956</f>
        <v>0</v>
      </c>
      <c r="Z957" s="410">
        <f t="shared" ref="Z957" si="2874">Z956</f>
        <v>0</v>
      </c>
      <c r="AA957" s="410">
        <f t="shared" ref="AA957" si="2875">AA956</f>
        <v>0</v>
      </c>
      <c r="AB957" s="410">
        <f t="shared" ref="AB957" si="2876">AB956</f>
        <v>0</v>
      </c>
      <c r="AC957" s="410">
        <f t="shared" ref="AC957" si="2877">AC956</f>
        <v>0</v>
      </c>
      <c r="AD957" s="410">
        <f t="shared" ref="AD957" si="2878">AD956</f>
        <v>0</v>
      </c>
      <c r="AE957" s="410">
        <f t="shared" ref="AE957" si="2879">AE956</f>
        <v>0</v>
      </c>
      <c r="AF957" s="410">
        <f t="shared" ref="AF957" si="2880">AF956</f>
        <v>0</v>
      </c>
      <c r="AG957" s="410">
        <f t="shared" ref="AG957" si="2881">AG956</f>
        <v>0</v>
      </c>
      <c r="AH957" s="410">
        <f t="shared" ref="AH957" si="2882">AH956</f>
        <v>0</v>
      </c>
      <c r="AI957" s="410">
        <f t="shared" ref="AI957" si="2883">AI956</f>
        <v>0</v>
      </c>
      <c r="AJ957" s="410">
        <f t="shared" ref="AJ957" si="2884">AJ956</f>
        <v>0</v>
      </c>
      <c r="AK957" s="410">
        <f t="shared" ref="AK957" si="2885">AK956</f>
        <v>0</v>
      </c>
      <c r="AL957" s="410">
        <f t="shared" ref="AL957" si="2886">AL956</f>
        <v>0</v>
      </c>
      <c r="AM957" s="296"/>
    </row>
    <row r="958" spans="1:39" ht="15" customHeight="1" outlineLevel="1">
      <c r="A958" s="530"/>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customHeight="1" outlineLevel="1">
      <c r="A959" s="530">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customHeight="1" outlineLevel="1">
      <c r="A960" s="530"/>
      <c r="B960" s="293" t="s">
        <v>347</v>
      </c>
      <c r="C960" s="290" t="s">
        <v>164</v>
      </c>
      <c r="D960" s="294"/>
      <c r="E960" s="294"/>
      <c r="F960" s="294"/>
      <c r="G960" s="294"/>
      <c r="H960" s="294"/>
      <c r="I960" s="294"/>
      <c r="J960" s="294"/>
      <c r="K960" s="294"/>
      <c r="L960" s="294"/>
      <c r="M960" s="294"/>
      <c r="N960" s="466"/>
      <c r="O960" s="294"/>
      <c r="P960" s="294"/>
      <c r="Q960" s="294"/>
      <c r="R960" s="294"/>
      <c r="S960" s="294"/>
      <c r="T960" s="294"/>
      <c r="U960" s="294"/>
      <c r="V960" s="294"/>
      <c r="W960" s="294"/>
      <c r="X960" s="294"/>
      <c r="Y960" s="410">
        <f>Y959</f>
        <v>0</v>
      </c>
      <c r="Z960" s="410">
        <f t="shared" ref="Z960" si="2887">Z959</f>
        <v>0</v>
      </c>
      <c r="AA960" s="410">
        <f t="shared" ref="AA960" si="2888">AA959</f>
        <v>0</v>
      </c>
      <c r="AB960" s="410">
        <f t="shared" ref="AB960" si="2889">AB959</f>
        <v>0</v>
      </c>
      <c r="AC960" s="410">
        <f t="shared" ref="AC960" si="2890">AC959</f>
        <v>0</v>
      </c>
      <c r="AD960" s="410">
        <f t="shared" ref="AD960" si="2891">AD959</f>
        <v>0</v>
      </c>
      <c r="AE960" s="410">
        <f t="shared" ref="AE960" si="2892">AE959</f>
        <v>0</v>
      </c>
      <c r="AF960" s="410">
        <f t="shared" ref="AF960" si="2893">AF959</f>
        <v>0</v>
      </c>
      <c r="AG960" s="410">
        <f t="shared" ref="AG960" si="2894">AG959</f>
        <v>0</v>
      </c>
      <c r="AH960" s="410">
        <f t="shared" ref="AH960" si="2895">AH959</f>
        <v>0</v>
      </c>
      <c r="AI960" s="410">
        <f t="shared" ref="AI960" si="2896">AI959</f>
        <v>0</v>
      </c>
      <c r="AJ960" s="410">
        <f t="shared" ref="AJ960" si="2897">AJ959</f>
        <v>0</v>
      </c>
      <c r="AK960" s="410">
        <f t="shared" ref="AK960" si="2898">AK959</f>
        <v>0</v>
      </c>
      <c r="AL960" s="410">
        <f t="shared" ref="AL960" si="2899">AL959</f>
        <v>0</v>
      </c>
      <c r="AM960" s="296"/>
    </row>
    <row r="961" spans="1:39" ht="15" customHeight="1" outlineLevel="1">
      <c r="A961" s="530"/>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customHeight="1" outlineLevel="1">
      <c r="A962" s="530">
        <v>4</v>
      </c>
      <c r="B962" s="427" t="s">
        <v>98</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customHeight="1" outlineLevel="1">
      <c r="A963" s="530"/>
      <c r="B963" s="293" t="s">
        <v>347</v>
      </c>
      <c r="C963" s="290" t="s">
        <v>164</v>
      </c>
      <c r="D963" s="294"/>
      <c r="E963" s="294"/>
      <c r="F963" s="294"/>
      <c r="G963" s="294"/>
      <c r="H963" s="294"/>
      <c r="I963" s="294"/>
      <c r="J963" s="294"/>
      <c r="K963" s="294"/>
      <c r="L963" s="294"/>
      <c r="M963" s="294"/>
      <c r="N963" s="466"/>
      <c r="O963" s="294"/>
      <c r="P963" s="294"/>
      <c r="Q963" s="294"/>
      <c r="R963" s="294"/>
      <c r="S963" s="294"/>
      <c r="T963" s="294"/>
      <c r="U963" s="294"/>
      <c r="V963" s="294"/>
      <c r="W963" s="294"/>
      <c r="X963" s="294"/>
      <c r="Y963" s="410">
        <f>Y962</f>
        <v>0</v>
      </c>
      <c r="Z963" s="410">
        <f t="shared" ref="Z963" si="2900">Z962</f>
        <v>0</v>
      </c>
      <c r="AA963" s="410">
        <f t="shared" ref="AA963" si="2901">AA962</f>
        <v>0</v>
      </c>
      <c r="AB963" s="410">
        <f t="shared" ref="AB963" si="2902">AB962</f>
        <v>0</v>
      </c>
      <c r="AC963" s="410">
        <f t="shared" ref="AC963" si="2903">AC962</f>
        <v>0</v>
      </c>
      <c r="AD963" s="410">
        <f t="shared" ref="AD963" si="2904">AD962</f>
        <v>0</v>
      </c>
      <c r="AE963" s="410">
        <f t="shared" ref="AE963" si="2905">AE962</f>
        <v>0</v>
      </c>
      <c r="AF963" s="410">
        <f t="shared" ref="AF963" si="2906">AF962</f>
        <v>0</v>
      </c>
      <c r="AG963" s="410">
        <f t="shared" ref="AG963" si="2907">AG962</f>
        <v>0</v>
      </c>
      <c r="AH963" s="410">
        <f t="shared" ref="AH963" si="2908">AH962</f>
        <v>0</v>
      </c>
      <c r="AI963" s="410">
        <f t="shared" ref="AI963" si="2909">AI962</f>
        <v>0</v>
      </c>
      <c r="AJ963" s="410">
        <f t="shared" ref="AJ963" si="2910">AJ962</f>
        <v>0</v>
      </c>
      <c r="AK963" s="410">
        <f t="shared" ref="AK963" si="2911">AK962</f>
        <v>0</v>
      </c>
      <c r="AL963" s="410">
        <f t="shared" ref="AL963" si="2912">AL962</f>
        <v>0</v>
      </c>
      <c r="AM963" s="296"/>
    </row>
    <row r="964" spans="1:39" ht="15" customHeight="1" outlineLevel="1">
      <c r="A964" s="530"/>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customHeight="1" outlineLevel="1">
      <c r="A965" s="530">
        <v>5</v>
      </c>
      <c r="B965" s="427" t="s">
        <v>99</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customHeight="1" outlineLevel="1">
      <c r="A966" s="530"/>
      <c r="B966" s="293" t="s">
        <v>347</v>
      </c>
      <c r="C966" s="290" t="s">
        <v>164</v>
      </c>
      <c r="D966" s="294"/>
      <c r="E966" s="294"/>
      <c r="F966" s="294"/>
      <c r="G966" s="294"/>
      <c r="H966" s="294"/>
      <c r="I966" s="294"/>
      <c r="J966" s="294"/>
      <c r="K966" s="294"/>
      <c r="L966" s="294"/>
      <c r="M966" s="294"/>
      <c r="N966" s="466"/>
      <c r="O966" s="294"/>
      <c r="P966" s="294"/>
      <c r="Q966" s="294"/>
      <c r="R966" s="294"/>
      <c r="S966" s="294"/>
      <c r="T966" s="294"/>
      <c r="U966" s="294"/>
      <c r="V966" s="294"/>
      <c r="W966" s="294"/>
      <c r="X966" s="294"/>
      <c r="Y966" s="410">
        <f>Y965</f>
        <v>0</v>
      </c>
      <c r="Z966" s="410">
        <f t="shared" ref="Z966" si="2913">Z965</f>
        <v>0</v>
      </c>
      <c r="AA966" s="410">
        <f t="shared" ref="AA966" si="2914">AA965</f>
        <v>0</v>
      </c>
      <c r="AB966" s="410">
        <f t="shared" ref="AB966" si="2915">AB965</f>
        <v>0</v>
      </c>
      <c r="AC966" s="410">
        <f t="shared" ref="AC966" si="2916">AC965</f>
        <v>0</v>
      </c>
      <c r="AD966" s="410">
        <f t="shared" ref="AD966" si="2917">AD965</f>
        <v>0</v>
      </c>
      <c r="AE966" s="410">
        <f t="shared" ref="AE966" si="2918">AE965</f>
        <v>0</v>
      </c>
      <c r="AF966" s="410">
        <f t="shared" ref="AF966" si="2919">AF965</f>
        <v>0</v>
      </c>
      <c r="AG966" s="410">
        <f t="shared" ref="AG966" si="2920">AG965</f>
        <v>0</v>
      </c>
      <c r="AH966" s="410">
        <f t="shared" ref="AH966" si="2921">AH965</f>
        <v>0</v>
      </c>
      <c r="AI966" s="410">
        <f t="shared" ref="AI966" si="2922">AI965</f>
        <v>0</v>
      </c>
      <c r="AJ966" s="410">
        <f t="shared" ref="AJ966" si="2923">AJ965</f>
        <v>0</v>
      </c>
      <c r="AK966" s="410">
        <f t="shared" ref="AK966" si="2924">AK965</f>
        <v>0</v>
      </c>
      <c r="AL966" s="410">
        <f t="shared" ref="AL966" si="2925">AL965</f>
        <v>0</v>
      </c>
      <c r="AM966" s="296"/>
    </row>
    <row r="967" spans="1:39" ht="15" customHeight="1" outlineLevel="1">
      <c r="A967" s="530"/>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6" outlineLevel="1">
      <c r="A968" s="530"/>
      <c r="B968" s="318" t="s">
        <v>499</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customHeight="1" outlineLevel="1">
      <c r="A969" s="530">
        <v>6</v>
      </c>
      <c r="B969" s="427" t="s">
        <v>100</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customHeight="1" outlineLevel="1">
      <c r="A970" s="530"/>
      <c r="B970" s="293" t="s">
        <v>347</v>
      </c>
      <c r="C970" s="290" t="s">
        <v>164</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26">Z969</f>
        <v>0</v>
      </c>
      <c r="AA970" s="410">
        <f t="shared" ref="AA970" si="2927">AA969</f>
        <v>0</v>
      </c>
      <c r="AB970" s="410">
        <f t="shared" ref="AB970" si="2928">AB969</f>
        <v>0</v>
      </c>
      <c r="AC970" s="410">
        <f t="shared" ref="AC970" si="2929">AC969</f>
        <v>0</v>
      </c>
      <c r="AD970" s="410">
        <f t="shared" ref="AD970" si="2930">AD969</f>
        <v>0</v>
      </c>
      <c r="AE970" s="410">
        <f t="shared" ref="AE970" si="2931">AE969</f>
        <v>0</v>
      </c>
      <c r="AF970" s="410">
        <f t="shared" ref="AF970" si="2932">AF969</f>
        <v>0</v>
      </c>
      <c r="AG970" s="410">
        <f t="shared" ref="AG970" si="2933">AG969</f>
        <v>0</v>
      </c>
      <c r="AH970" s="410">
        <f t="shared" ref="AH970" si="2934">AH969</f>
        <v>0</v>
      </c>
      <c r="AI970" s="410">
        <f t="shared" ref="AI970" si="2935">AI969</f>
        <v>0</v>
      </c>
      <c r="AJ970" s="410">
        <f t="shared" ref="AJ970" si="2936">AJ969</f>
        <v>0</v>
      </c>
      <c r="AK970" s="410">
        <f t="shared" ref="AK970" si="2937">AK969</f>
        <v>0</v>
      </c>
      <c r="AL970" s="410">
        <f t="shared" ref="AL970" si="2938">AL969</f>
        <v>0</v>
      </c>
      <c r="AM970" s="310"/>
    </row>
    <row r="971" spans="1:39" ht="15" customHeight="1" outlineLevel="1">
      <c r="A971" s="530"/>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customHeight="1" outlineLevel="1">
      <c r="A972" s="530">
        <v>7</v>
      </c>
      <c r="B972" s="427" t="s">
        <v>101</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customHeight="1" outlineLevel="1">
      <c r="A973" s="530"/>
      <c r="B973" s="293" t="s">
        <v>347</v>
      </c>
      <c r="C973" s="290" t="s">
        <v>164</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39">Z972</f>
        <v>0</v>
      </c>
      <c r="AA973" s="410">
        <f t="shared" ref="AA973" si="2940">AA972</f>
        <v>0</v>
      </c>
      <c r="AB973" s="410">
        <f t="shared" ref="AB973" si="2941">AB972</f>
        <v>0</v>
      </c>
      <c r="AC973" s="410">
        <f t="shared" ref="AC973" si="2942">AC972</f>
        <v>0</v>
      </c>
      <c r="AD973" s="410">
        <f t="shared" ref="AD973" si="2943">AD972</f>
        <v>0</v>
      </c>
      <c r="AE973" s="410">
        <f t="shared" ref="AE973" si="2944">AE972</f>
        <v>0</v>
      </c>
      <c r="AF973" s="410">
        <f t="shared" ref="AF973" si="2945">AF972</f>
        <v>0</v>
      </c>
      <c r="AG973" s="410">
        <f t="shared" ref="AG973" si="2946">AG972</f>
        <v>0</v>
      </c>
      <c r="AH973" s="410">
        <f t="shared" ref="AH973" si="2947">AH972</f>
        <v>0</v>
      </c>
      <c r="AI973" s="410">
        <f t="shared" ref="AI973" si="2948">AI972</f>
        <v>0</v>
      </c>
      <c r="AJ973" s="410">
        <f t="shared" ref="AJ973" si="2949">AJ972</f>
        <v>0</v>
      </c>
      <c r="AK973" s="410">
        <f t="shared" ref="AK973" si="2950">AK972</f>
        <v>0</v>
      </c>
      <c r="AL973" s="410">
        <f t="shared" ref="AL973" si="2951">AL972</f>
        <v>0</v>
      </c>
      <c r="AM973" s="310"/>
    </row>
    <row r="974" spans="1:39" ht="15" customHeight="1" outlineLevel="1">
      <c r="A974" s="530"/>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customHeight="1" outlineLevel="1">
      <c r="A975" s="530">
        <v>8</v>
      </c>
      <c r="B975" s="427" t="s">
        <v>102</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customHeight="1" outlineLevel="1">
      <c r="A976" s="530"/>
      <c r="B976" s="293" t="s">
        <v>347</v>
      </c>
      <c r="C976" s="290" t="s">
        <v>164</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52">Z975</f>
        <v>0</v>
      </c>
      <c r="AA976" s="410">
        <f t="shared" ref="AA976" si="2953">AA975</f>
        <v>0</v>
      </c>
      <c r="AB976" s="410">
        <f t="shared" ref="AB976" si="2954">AB975</f>
        <v>0</v>
      </c>
      <c r="AC976" s="410">
        <f t="shared" ref="AC976" si="2955">AC975</f>
        <v>0</v>
      </c>
      <c r="AD976" s="410">
        <f t="shared" ref="AD976" si="2956">AD975</f>
        <v>0</v>
      </c>
      <c r="AE976" s="410">
        <f t="shared" ref="AE976" si="2957">AE975</f>
        <v>0</v>
      </c>
      <c r="AF976" s="410">
        <f t="shared" ref="AF976" si="2958">AF975</f>
        <v>0</v>
      </c>
      <c r="AG976" s="410">
        <f t="shared" ref="AG976" si="2959">AG975</f>
        <v>0</v>
      </c>
      <c r="AH976" s="410">
        <f t="shared" ref="AH976" si="2960">AH975</f>
        <v>0</v>
      </c>
      <c r="AI976" s="410">
        <f t="shared" ref="AI976" si="2961">AI975</f>
        <v>0</v>
      </c>
      <c r="AJ976" s="410">
        <f t="shared" ref="AJ976" si="2962">AJ975</f>
        <v>0</v>
      </c>
      <c r="AK976" s="410">
        <f t="shared" ref="AK976" si="2963">AK975</f>
        <v>0</v>
      </c>
      <c r="AL976" s="410">
        <f t="shared" ref="AL976" si="2964">AL975</f>
        <v>0</v>
      </c>
      <c r="AM976" s="310"/>
    </row>
    <row r="977" spans="1:39" ht="15" customHeight="1" outlineLevel="1">
      <c r="A977" s="530"/>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customHeight="1" outlineLevel="1">
      <c r="A978" s="530">
        <v>9</v>
      </c>
      <c r="B978" s="427" t="s">
        <v>103</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customHeight="1" outlineLevel="1">
      <c r="A979" s="530"/>
      <c r="B979" s="293" t="s">
        <v>347</v>
      </c>
      <c r="C979" s="290" t="s">
        <v>164</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65">Z978</f>
        <v>0</v>
      </c>
      <c r="AA979" s="410">
        <f t="shared" ref="AA979" si="2966">AA978</f>
        <v>0</v>
      </c>
      <c r="AB979" s="410">
        <f t="shared" ref="AB979" si="2967">AB978</f>
        <v>0</v>
      </c>
      <c r="AC979" s="410">
        <f t="shared" ref="AC979" si="2968">AC978</f>
        <v>0</v>
      </c>
      <c r="AD979" s="410">
        <f t="shared" ref="AD979" si="2969">AD978</f>
        <v>0</v>
      </c>
      <c r="AE979" s="410">
        <f t="shared" ref="AE979" si="2970">AE978</f>
        <v>0</v>
      </c>
      <c r="AF979" s="410">
        <f t="shared" ref="AF979" si="2971">AF978</f>
        <v>0</v>
      </c>
      <c r="AG979" s="410">
        <f t="shared" ref="AG979" si="2972">AG978</f>
        <v>0</v>
      </c>
      <c r="AH979" s="410">
        <f t="shared" ref="AH979" si="2973">AH978</f>
        <v>0</v>
      </c>
      <c r="AI979" s="410">
        <f t="shared" ref="AI979" si="2974">AI978</f>
        <v>0</v>
      </c>
      <c r="AJ979" s="410">
        <f t="shared" ref="AJ979" si="2975">AJ978</f>
        <v>0</v>
      </c>
      <c r="AK979" s="410">
        <f t="shared" ref="AK979" si="2976">AK978</f>
        <v>0</v>
      </c>
      <c r="AL979" s="410">
        <f t="shared" ref="AL979" si="2977">AL978</f>
        <v>0</v>
      </c>
      <c r="AM979" s="310"/>
    </row>
    <row r="980" spans="1:39" ht="15" customHeight="1" outlineLevel="1">
      <c r="A980" s="530"/>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customHeight="1" outlineLevel="1">
      <c r="A981" s="530">
        <v>10</v>
      </c>
      <c r="B981" s="427" t="s">
        <v>104</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customHeight="1" outlineLevel="1">
      <c r="A982" s="530"/>
      <c r="B982" s="293" t="s">
        <v>347</v>
      </c>
      <c r="C982" s="290" t="s">
        <v>164</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78">Z981</f>
        <v>0</v>
      </c>
      <c r="AA982" s="410">
        <f t="shared" ref="AA982" si="2979">AA981</f>
        <v>0</v>
      </c>
      <c r="AB982" s="410">
        <f t="shared" ref="AB982" si="2980">AB981</f>
        <v>0</v>
      </c>
      <c r="AC982" s="410">
        <f t="shared" ref="AC982" si="2981">AC981</f>
        <v>0</v>
      </c>
      <c r="AD982" s="410">
        <f t="shared" ref="AD982" si="2982">AD981</f>
        <v>0</v>
      </c>
      <c r="AE982" s="410">
        <f t="shared" ref="AE982" si="2983">AE981</f>
        <v>0</v>
      </c>
      <c r="AF982" s="410">
        <f t="shared" ref="AF982" si="2984">AF981</f>
        <v>0</v>
      </c>
      <c r="AG982" s="410">
        <f t="shared" ref="AG982" si="2985">AG981</f>
        <v>0</v>
      </c>
      <c r="AH982" s="410">
        <f t="shared" ref="AH982" si="2986">AH981</f>
        <v>0</v>
      </c>
      <c r="AI982" s="410">
        <f t="shared" ref="AI982" si="2987">AI981</f>
        <v>0</v>
      </c>
      <c r="AJ982" s="410">
        <f t="shared" ref="AJ982" si="2988">AJ981</f>
        <v>0</v>
      </c>
      <c r="AK982" s="410">
        <f t="shared" ref="AK982" si="2989">AK981</f>
        <v>0</v>
      </c>
      <c r="AL982" s="410">
        <f t="shared" ref="AL982" si="2990">AL981</f>
        <v>0</v>
      </c>
      <c r="AM982" s="310"/>
    </row>
    <row r="983" spans="1:39" ht="15" customHeight="1" outlineLevel="1">
      <c r="A983" s="530"/>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customHeight="1" outlineLevel="1">
      <c r="A984" s="530"/>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customHeight="1" outlineLevel="1">
      <c r="A985" s="530">
        <v>11</v>
      </c>
      <c r="B985" s="427" t="s">
        <v>105</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customHeight="1" outlineLevel="1">
      <c r="A986" s="530"/>
      <c r="B986" s="293" t="s">
        <v>347</v>
      </c>
      <c r="C986" s="290" t="s">
        <v>164</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991">Z985</f>
        <v>0</v>
      </c>
      <c r="AA986" s="410">
        <f t="shared" ref="AA986" si="2992">AA985</f>
        <v>0</v>
      </c>
      <c r="AB986" s="410">
        <f t="shared" ref="AB986" si="2993">AB985</f>
        <v>0</v>
      </c>
      <c r="AC986" s="410">
        <f t="shared" ref="AC986" si="2994">AC985</f>
        <v>0</v>
      </c>
      <c r="AD986" s="410">
        <f t="shared" ref="AD986" si="2995">AD985</f>
        <v>0</v>
      </c>
      <c r="AE986" s="410">
        <f t="shared" ref="AE986" si="2996">AE985</f>
        <v>0</v>
      </c>
      <c r="AF986" s="410">
        <f t="shared" ref="AF986" si="2997">AF985</f>
        <v>0</v>
      </c>
      <c r="AG986" s="410">
        <f t="shared" ref="AG986" si="2998">AG985</f>
        <v>0</v>
      </c>
      <c r="AH986" s="410">
        <f t="shared" ref="AH986" si="2999">AH985</f>
        <v>0</v>
      </c>
      <c r="AI986" s="410">
        <f t="shared" ref="AI986" si="3000">AI985</f>
        <v>0</v>
      </c>
      <c r="AJ986" s="410">
        <f t="shared" ref="AJ986" si="3001">AJ985</f>
        <v>0</v>
      </c>
      <c r="AK986" s="410">
        <f t="shared" ref="AK986" si="3002">AK985</f>
        <v>0</v>
      </c>
      <c r="AL986" s="410">
        <f t="shared" ref="AL986" si="3003">AL985</f>
        <v>0</v>
      </c>
      <c r="AM986" s="296"/>
    </row>
    <row r="987" spans="1:39" ht="15" customHeight="1" outlineLevel="1">
      <c r="A987" s="530"/>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customHeight="1" outlineLevel="1">
      <c r="A988" s="530">
        <v>12</v>
      </c>
      <c r="B988" s="427" t="s">
        <v>106</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customHeight="1" outlineLevel="1">
      <c r="A989" s="530"/>
      <c r="B989" s="293" t="s">
        <v>347</v>
      </c>
      <c r="C989" s="290" t="s">
        <v>164</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04">Z988</f>
        <v>0</v>
      </c>
      <c r="AA989" s="410">
        <f t="shared" ref="AA989" si="3005">AA988</f>
        <v>0</v>
      </c>
      <c r="AB989" s="410">
        <f t="shared" ref="AB989" si="3006">AB988</f>
        <v>0</v>
      </c>
      <c r="AC989" s="410">
        <f t="shared" ref="AC989" si="3007">AC988</f>
        <v>0</v>
      </c>
      <c r="AD989" s="410">
        <f t="shared" ref="AD989" si="3008">AD988</f>
        <v>0</v>
      </c>
      <c r="AE989" s="410">
        <f t="shared" ref="AE989" si="3009">AE988</f>
        <v>0</v>
      </c>
      <c r="AF989" s="410">
        <f t="shared" ref="AF989" si="3010">AF988</f>
        <v>0</v>
      </c>
      <c r="AG989" s="410">
        <f t="shared" ref="AG989" si="3011">AG988</f>
        <v>0</v>
      </c>
      <c r="AH989" s="410">
        <f t="shared" ref="AH989" si="3012">AH988</f>
        <v>0</v>
      </c>
      <c r="AI989" s="410">
        <f t="shared" ref="AI989" si="3013">AI988</f>
        <v>0</v>
      </c>
      <c r="AJ989" s="410">
        <f t="shared" ref="AJ989" si="3014">AJ988</f>
        <v>0</v>
      </c>
      <c r="AK989" s="410">
        <f t="shared" ref="AK989" si="3015">AK988</f>
        <v>0</v>
      </c>
      <c r="AL989" s="410">
        <f t="shared" ref="AL989" si="3016">AL988</f>
        <v>0</v>
      </c>
      <c r="AM989" s="296"/>
    </row>
    <row r="990" spans="1:39" ht="15" customHeight="1" outlineLevel="1">
      <c r="A990" s="530"/>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customHeight="1" outlineLevel="1">
      <c r="A991" s="530">
        <v>13</v>
      </c>
      <c r="B991" s="427" t="s">
        <v>107</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customHeight="1" outlineLevel="1">
      <c r="A992" s="530"/>
      <c r="B992" s="293" t="s">
        <v>347</v>
      </c>
      <c r="C992" s="290" t="s">
        <v>164</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17">Z991</f>
        <v>0</v>
      </c>
      <c r="AA992" s="410">
        <f t="shared" ref="AA992" si="3018">AA991</f>
        <v>0</v>
      </c>
      <c r="AB992" s="410">
        <f t="shared" ref="AB992" si="3019">AB991</f>
        <v>0</v>
      </c>
      <c r="AC992" s="410">
        <f t="shared" ref="AC992" si="3020">AC991</f>
        <v>0</v>
      </c>
      <c r="AD992" s="410">
        <f t="shared" ref="AD992" si="3021">AD991</f>
        <v>0</v>
      </c>
      <c r="AE992" s="410">
        <f t="shared" ref="AE992" si="3022">AE991</f>
        <v>0</v>
      </c>
      <c r="AF992" s="410">
        <f t="shared" ref="AF992" si="3023">AF991</f>
        <v>0</v>
      </c>
      <c r="AG992" s="410">
        <f t="shared" ref="AG992" si="3024">AG991</f>
        <v>0</v>
      </c>
      <c r="AH992" s="410">
        <f t="shared" ref="AH992" si="3025">AH991</f>
        <v>0</v>
      </c>
      <c r="AI992" s="410">
        <f t="shared" ref="AI992" si="3026">AI991</f>
        <v>0</v>
      </c>
      <c r="AJ992" s="410">
        <f t="shared" ref="AJ992" si="3027">AJ991</f>
        <v>0</v>
      </c>
      <c r="AK992" s="410">
        <f t="shared" ref="AK992" si="3028">AK991</f>
        <v>0</v>
      </c>
      <c r="AL992" s="410">
        <f t="shared" ref="AL992" si="3029">AL991</f>
        <v>0</v>
      </c>
      <c r="AM992" s="305"/>
    </row>
    <row r="993" spans="1:40" ht="15" customHeight="1" outlineLevel="1">
      <c r="A993" s="530"/>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customHeight="1" outlineLevel="1">
      <c r="A994" s="530"/>
      <c r="B994" s="287" t="s">
        <v>108</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customHeight="1" outlineLevel="1">
      <c r="A995" s="530">
        <v>14</v>
      </c>
      <c r="B995" s="314" t="s">
        <v>109</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customHeight="1" outlineLevel="1">
      <c r="A996" s="530"/>
      <c r="B996" s="293" t="s">
        <v>347</v>
      </c>
      <c r="C996" s="290" t="s">
        <v>164</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30">Z995</f>
        <v>0</v>
      </c>
      <c r="AA996" s="410">
        <f t="shared" ref="AA996" si="3031">AA995</f>
        <v>0</v>
      </c>
      <c r="AB996" s="410">
        <f t="shared" ref="AB996" si="3032">AB995</f>
        <v>0</v>
      </c>
      <c r="AC996" s="410">
        <f t="shared" ref="AC996" si="3033">AC995</f>
        <v>0</v>
      </c>
      <c r="AD996" s="410">
        <f t="shared" ref="AD996" si="3034">AD995</f>
        <v>0</v>
      </c>
      <c r="AE996" s="410">
        <f t="shared" ref="AE996" si="3035">AE995</f>
        <v>0</v>
      </c>
      <c r="AF996" s="410">
        <f t="shared" ref="AF996" si="3036">AF995</f>
        <v>0</v>
      </c>
      <c r="AG996" s="410">
        <f t="shared" ref="AG996" si="3037">AG995</f>
        <v>0</v>
      </c>
      <c r="AH996" s="410">
        <f t="shared" ref="AH996" si="3038">AH995</f>
        <v>0</v>
      </c>
      <c r="AI996" s="410">
        <f t="shared" ref="AI996" si="3039">AI995</f>
        <v>0</v>
      </c>
      <c r="AJ996" s="410">
        <f t="shared" ref="AJ996" si="3040">AJ995</f>
        <v>0</v>
      </c>
      <c r="AK996" s="410">
        <f t="shared" ref="AK996" si="3041">AK995</f>
        <v>0</v>
      </c>
      <c r="AL996" s="410">
        <f t="shared" ref="AL996" si="3042">AL995</f>
        <v>0</v>
      </c>
      <c r="AM996" s="296"/>
    </row>
    <row r="997" spans="1:40" ht="15" customHeight="1" outlineLevel="1">
      <c r="A997" s="530"/>
      <c r="B997" s="314"/>
      <c r="C997" s="304"/>
      <c r="D997" s="290"/>
      <c r="E997" s="290"/>
      <c r="F997" s="290"/>
      <c r="G997" s="290"/>
      <c r="H997" s="290"/>
      <c r="I997" s="290"/>
      <c r="J997" s="290"/>
      <c r="K997" s="290"/>
      <c r="L997" s="290"/>
      <c r="M997" s="290"/>
      <c r="N997" s="466"/>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8"/>
    </row>
    <row r="998" spans="1:40" s="308" customFormat="1" ht="15.6" outlineLevel="1">
      <c r="A998" s="530"/>
      <c r="B998" s="287" t="s">
        <v>491</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5"/>
      <c r="AN998" s="629"/>
    </row>
    <row r="999" spans="1:40" ht="15" outlineLevel="1">
      <c r="A999" s="530">
        <v>15</v>
      </c>
      <c r="B999" s="293" t="s">
        <v>496</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0">
        <f>SUM(Y999:AL999)</f>
        <v>0</v>
      </c>
      <c r="AN999" s="628"/>
    </row>
    <row r="1000" spans="1:40" ht="15" outlineLevel="1">
      <c r="A1000" s="530"/>
      <c r="B1000" s="293" t="s">
        <v>343</v>
      </c>
      <c r="C1000" s="290" t="s">
        <v>164</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43">AA999</f>
        <v>0</v>
      </c>
      <c r="AB1000" s="410">
        <f t="shared" si="3043"/>
        <v>0</v>
      </c>
      <c r="AC1000" s="410">
        <f t="shared" si="3043"/>
        <v>0</v>
      </c>
      <c r="AD1000" s="410">
        <f>AD999</f>
        <v>0</v>
      </c>
      <c r="AE1000" s="410">
        <f t="shared" si="3043"/>
        <v>0</v>
      </c>
      <c r="AF1000" s="410">
        <f t="shared" si="3043"/>
        <v>0</v>
      </c>
      <c r="AG1000" s="410">
        <f t="shared" si="3043"/>
        <v>0</v>
      </c>
      <c r="AH1000" s="410">
        <f t="shared" si="3043"/>
        <v>0</v>
      </c>
      <c r="AI1000" s="410">
        <f t="shared" si="3043"/>
        <v>0</v>
      </c>
      <c r="AJ1000" s="410">
        <f t="shared" si="3043"/>
        <v>0</v>
      </c>
      <c r="AK1000" s="410">
        <f t="shared" si="3043"/>
        <v>0</v>
      </c>
      <c r="AL1000" s="410">
        <f t="shared" si="3043"/>
        <v>0</v>
      </c>
      <c r="AM1000" s="296"/>
    </row>
    <row r="1001" spans="1:40" ht="15" outlineLevel="1">
      <c r="A1001" s="530"/>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t="15" outlineLevel="1">
      <c r="A1002" s="530">
        <v>16</v>
      </c>
      <c r="B1002" s="323" t="s">
        <v>492</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t="15" outlineLevel="1">
      <c r="A1003" s="530"/>
      <c r="B1003" s="293" t="s">
        <v>343</v>
      </c>
      <c r="C1003" s="290" t="s">
        <v>164</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44">Z1002</f>
        <v>0</v>
      </c>
      <c r="AA1003" s="410">
        <f t="shared" si="3044"/>
        <v>0</v>
      </c>
      <c r="AB1003" s="410">
        <f t="shared" si="3044"/>
        <v>0</v>
      </c>
      <c r="AC1003" s="410">
        <f t="shared" si="3044"/>
        <v>0</v>
      </c>
      <c r="AD1003" s="410">
        <f t="shared" si="3044"/>
        <v>0</v>
      </c>
      <c r="AE1003" s="410">
        <f t="shared" si="3044"/>
        <v>0</v>
      </c>
      <c r="AF1003" s="410">
        <f t="shared" si="3044"/>
        <v>0</v>
      </c>
      <c r="AG1003" s="410">
        <f t="shared" si="3044"/>
        <v>0</v>
      </c>
      <c r="AH1003" s="410">
        <f t="shared" si="3044"/>
        <v>0</v>
      </c>
      <c r="AI1003" s="410">
        <f t="shared" si="3044"/>
        <v>0</v>
      </c>
      <c r="AJ1003" s="410">
        <f t="shared" si="3044"/>
        <v>0</v>
      </c>
      <c r="AK1003" s="410">
        <f t="shared" si="3044"/>
        <v>0</v>
      </c>
      <c r="AL1003" s="410">
        <f>AL1002</f>
        <v>0</v>
      </c>
      <c r="AM1003" s="296"/>
    </row>
    <row r="1004" spans="1:40" s="282" customFormat="1" ht="15" outlineLevel="1">
      <c r="A1004" s="530"/>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6" outlineLevel="1">
      <c r="A1005" s="530"/>
      <c r="B1005" s="517" t="s">
        <v>497</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t="15" outlineLevel="1">
      <c r="A1006" s="530">
        <v>17</v>
      </c>
      <c r="B1006" s="427" t="s">
        <v>113</v>
      </c>
      <c r="C1006" s="290" t="s">
        <v>25</v>
      </c>
      <c r="D1006" s="294"/>
      <c r="E1006" s="294"/>
      <c r="F1006" s="294"/>
      <c r="G1006" s="294"/>
      <c r="H1006" s="294"/>
      <c r="I1006" s="294"/>
      <c r="J1006" s="294"/>
      <c r="K1006" s="294"/>
      <c r="L1006" s="294"/>
      <c r="M1006" s="294"/>
      <c r="N1006" s="294">
        <v>0</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t="15" outlineLevel="1">
      <c r="A1007" s="530"/>
      <c r="B1007" s="293" t="s">
        <v>343</v>
      </c>
      <c r="C1007" s="290" t="s">
        <v>164</v>
      </c>
      <c r="D1007" s="294"/>
      <c r="E1007" s="294"/>
      <c r="F1007" s="294"/>
      <c r="G1007" s="294"/>
      <c r="H1007" s="294"/>
      <c r="I1007" s="294"/>
      <c r="J1007" s="294"/>
      <c r="K1007" s="294"/>
      <c r="L1007" s="294"/>
      <c r="M1007" s="294"/>
      <c r="N1007" s="294">
        <f>N1006</f>
        <v>0</v>
      </c>
      <c r="O1007" s="294"/>
      <c r="P1007" s="294"/>
      <c r="Q1007" s="294"/>
      <c r="R1007" s="294"/>
      <c r="S1007" s="294"/>
      <c r="T1007" s="294"/>
      <c r="U1007" s="294"/>
      <c r="V1007" s="294"/>
      <c r="W1007" s="294"/>
      <c r="X1007" s="294"/>
      <c r="Y1007" s="410">
        <f>Y1006</f>
        <v>0</v>
      </c>
      <c r="Z1007" s="410">
        <f t="shared" ref="Z1007:AL1007" si="3045">Z1006</f>
        <v>0</v>
      </c>
      <c r="AA1007" s="410">
        <f t="shared" si="3045"/>
        <v>0</v>
      </c>
      <c r="AB1007" s="410">
        <f t="shared" si="3045"/>
        <v>0</v>
      </c>
      <c r="AC1007" s="410">
        <f t="shared" si="3045"/>
        <v>0</v>
      </c>
      <c r="AD1007" s="410">
        <f t="shared" si="3045"/>
        <v>0</v>
      </c>
      <c r="AE1007" s="410">
        <f t="shared" si="3045"/>
        <v>0</v>
      </c>
      <c r="AF1007" s="410">
        <f t="shared" si="3045"/>
        <v>0</v>
      </c>
      <c r="AG1007" s="410">
        <f t="shared" si="3045"/>
        <v>0</v>
      </c>
      <c r="AH1007" s="410">
        <f t="shared" si="3045"/>
        <v>0</v>
      </c>
      <c r="AI1007" s="410">
        <f t="shared" si="3045"/>
        <v>0</v>
      </c>
      <c r="AJ1007" s="410">
        <f t="shared" si="3045"/>
        <v>0</v>
      </c>
      <c r="AK1007" s="410">
        <f t="shared" si="3045"/>
        <v>0</v>
      </c>
      <c r="AL1007" s="410">
        <f t="shared" si="3045"/>
        <v>0</v>
      </c>
      <c r="AM1007" s="305"/>
    </row>
    <row r="1008" spans="1:40" ht="15" outlineLevel="1">
      <c r="A1008" s="530"/>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t="15" outlineLevel="1">
      <c r="A1009" s="530">
        <v>18</v>
      </c>
      <c r="B1009" s="427" t="s">
        <v>110</v>
      </c>
      <c r="C1009" s="290" t="s">
        <v>25</v>
      </c>
      <c r="D1009" s="294"/>
      <c r="E1009" s="294"/>
      <c r="F1009" s="294"/>
      <c r="G1009" s="294"/>
      <c r="H1009" s="294"/>
      <c r="I1009" s="294"/>
      <c r="J1009" s="294"/>
      <c r="K1009" s="294"/>
      <c r="L1009" s="294"/>
      <c r="M1009" s="294"/>
      <c r="N1009" s="294">
        <v>0</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t="15" outlineLevel="1">
      <c r="A1010" s="530"/>
      <c r="B1010" s="293" t="s">
        <v>343</v>
      </c>
      <c r="C1010" s="290" t="s">
        <v>164</v>
      </c>
      <c r="D1010" s="294"/>
      <c r="E1010" s="294"/>
      <c r="F1010" s="294"/>
      <c r="G1010" s="294"/>
      <c r="H1010" s="294"/>
      <c r="I1010" s="294"/>
      <c r="J1010" s="294"/>
      <c r="K1010" s="294"/>
      <c r="L1010" s="294"/>
      <c r="M1010" s="294"/>
      <c r="N1010" s="294">
        <f>N1009</f>
        <v>0</v>
      </c>
      <c r="O1010" s="294"/>
      <c r="P1010" s="294"/>
      <c r="Q1010" s="294"/>
      <c r="R1010" s="294"/>
      <c r="S1010" s="294"/>
      <c r="T1010" s="294"/>
      <c r="U1010" s="294"/>
      <c r="V1010" s="294"/>
      <c r="W1010" s="294"/>
      <c r="X1010" s="294"/>
      <c r="Y1010" s="410">
        <f>Y1009</f>
        <v>0</v>
      </c>
      <c r="Z1010" s="410">
        <f t="shared" ref="Z1010:AL1010" si="3046">Z1009</f>
        <v>0</v>
      </c>
      <c r="AA1010" s="410">
        <f t="shared" si="3046"/>
        <v>0</v>
      </c>
      <c r="AB1010" s="410">
        <f t="shared" si="3046"/>
        <v>0</v>
      </c>
      <c r="AC1010" s="410">
        <f t="shared" si="3046"/>
        <v>0</v>
      </c>
      <c r="AD1010" s="410">
        <f t="shared" si="3046"/>
        <v>0</v>
      </c>
      <c r="AE1010" s="410">
        <f t="shared" si="3046"/>
        <v>0</v>
      </c>
      <c r="AF1010" s="410">
        <f t="shared" si="3046"/>
        <v>0</v>
      </c>
      <c r="AG1010" s="410">
        <f t="shared" si="3046"/>
        <v>0</v>
      </c>
      <c r="AH1010" s="410">
        <f t="shared" si="3046"/>
        <v>0</v>
      </c>
      <c r="AI1010" s="410">
        <f t="shared" si="3046"/>
        <v>0</v>
      </c>
      <c r="AJ1010" s="410">
        <f t="shared" si="3046"/>
        <v>0</v>
      </c>
      <c r="AK1010" s="410">
        <f t="shared" si="3046"/>
        <v>0</v>
      </c>
      <c r="AL1010" s="410">
        <f t="shared" si="3046"/>
        <v>0</v>
      </c>
      <c r="AM1010" s="305"/>
    </row>
    <row r="1011" spans="1:39" ht="15" outlineLevel="1">
      <c r="A1011" s="530"/>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t="15" outlineLevel="1">
      <c r="A1012" s="530">
        <v>19</v>
      </c>
      <c r="B1012" s="427" t="s">
        <v>112</v>
      </c>
      <c r="C1012" s="290" t="s">
        <v>25</v>
      </c>
      <c r="D1012" s="294"/>
      <c r="E1012" s="294"/>
      <c r="F1012" s="294"/>
      <c r="G1012" s="294"/>
      <c r="H1012" s="294"/>
      <c r="I1012" s="294"/>
      <c r="J1012" s="294"/>
      <c r="K1012" s="294"/>
      <c r="L1012" s="294"/>
      <c r="M1012" s="294"/>
      <c r="N1012" s="294">
        <v>0</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t="15" outlineLevel="1">
      <c r="A1013" s="530"/>
      <c r="B1013" s="293" t="s">
        <v>343</v>
      </c>
      <c r="C1013" s="290" t="s">
        <v>164</v>
      </c>
      <c r="D1013" s="294"/>
      <c r="E1013" s="294"/>
      <c r="F1013" s="294"/>
      <c r="G1013" s="294"/>
      <c r="H1013" s="294"/>
      <c r="I1013" s="294"/>
      <c r="J1013" s="294"/>
      <c r="K1013" s="294"/>
      <c r="L1013" s="294"/>
      <c r="M1013" s="294"/>
      <c r="N1013" s="294">
        <f>N1012</f>
        <v>0</v>
      </c>
      <c r="O1013" s="294"/>
      <c r="P1013" s="294"/>
      <c r="Q1013" s="294"/>
      <c r="R1013" s="294"/>
      <c r="S1013" s="294"/>
      <c r="T1013" s="294"/>
      <c r="U1013" s="294"/>
      <c r="V1013" s="294"/>
      <c r="W1013" s="294"/>
      <c r="X1013" s="294"/>
      <c r="Y1013" s="410">
        <f>Y1012</f>
        <v>0</v>
      </c>
      <c r="Z1013" s="410">
        <f t="shared" ref="Z1013:AL1013" si="3047">Z1012</f>
        <v>0</v>
      </c>
      <c r="AA1013" s="410">
        <f t="shared" si="3047"/>
        <v>0</v>
      </c>
      <c r="AB1013" s="410">
        <f t="shared" si="3047"/>
        <v>0</v>
      </c>
      <c r="AC1013" s="410">
        <f t="shared" si="3047"/>
        <v>0</v>
      </c>
      <c r="AD1013" s="410">
        <f t="shared" si="3047"/>
        <v>0</v>
      </c>
      <c r="AE1013" s="410">
        <f t="shared" si="3047"/>
        <v>0</v>
      </c>
      <c r="AF1013" s="410">
        <f t="shared" si="3047"/>
        <v>0</v>
      </c>
      <c r="AG1013" s="410">
        <f t="shared" si="3047"/>
        <v>0</v>
      </c>
      <c r="AH1013" s="410">
        <f t="shared" si="3047"/>
        <v>0</v>
      </c>
      <c r="AI1013" s="410">
        <f t="shared" si="3047"/>
        <v>0</v>
      </c>
      <c r="AJ1013" s="410">
        <f t="shared" si="3047"/>
        <v>0</v>
      </c>
      <c r="AK1013" s="410">
        <f t="shared" si="3047"/>
        <v>0</v>
      </c>
      <c r="AL1013" s="410">
        <f t="shared" si="3047"/>
        <v>0</v>
      </c>
      <c r="AM1013" s="296"/>
    </row>
    <row r="1014" spans="1:39" ht="15" outlineLevel="1">
      <c r="A1014" s="530"/>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t="15" outlineLevel="1">
      <c r="A1015" s="530">
        <v>20</v>
      </c>
      <c r="B1015" s="427" t="s">
        <v>111</v>
      </c>
      <c r="C1015" s="290" t="s">
        <v>25</v>
      </c>
      <c r="D1015" s="294"/>
      <c r="E1015" s="294"/>
      <c r="F1015" s="294"/>
      <c r="G1015" s="294"/>
      <c r="H1015" s="294"/>
      <c r="I1015" s="294"/>
      <c r="J1015" s="294"/>
      <c r="K1015" s="294"/>
      <c r="L1015" s="294"/>
      <c r="M1015" s="294"/>
      <c r="N1015" s="294">
        <v>0</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t="15" outlineLevel="1">
      <c r="A1016" s="530"/>
      <c r="B1016" s="293" t="s">
        <v>343</v>
      </c>
      <c r="C1016" s="290" t="s">
        <v>164</v>
      </c>
      <c r="D1016" s="294"/>
      <c r="E1016" s="294"/>
      <c r="F1016" s="294"/>
      <c r="G1016" s="294"/>
      <c r="H1016" s="294"/>
      <c r="I1016" s="294"/>
      <c r="J1016" s="294"/>
      <c r="K1016" s="294"/>
      <c r="L1016" s="294"/>
      <c r="M1016" s="294"/>
      <c r="N1016" s="294">
        <f>N1015</f>
        <v>0</v>
      </c>
      <c r="O1016" s="294"/>
      <c r="P1016" s="294"/>
      <c r="Q1016" s="294"/>
      <c r="R1016" s="294"/>
      <c r="S1016" s="294"/>
      <c r="T1016" s="294"/>
      <c r="U1016" s="294"/>
      <c r="V1016" s="294"/>
      <c r="W1016" s="294"/>
      <c r="X1016" s="294"/>
      <c r="Y1016" s="410">
        <f t="shared" ref="Y1016:AL1016" si="3048">Y1015</f>
        <v>0</v>
      </c>
      <c r="Z1016" s="410">
        <f t="shared" si="3048"/>
        <v>0</v>
      </c>
      <c r="AA1016" s="410">
        <f t="shared" si="3048"/>
        <v>0</v>
      </c>
      <c r="AB1016" s="410">
        <f t="shared" si="3048"/>
        <v>0</v>
      </c>
      <c r="AC1016" s="410">
        <f t="shared" si="3048"/>
        <v>0</v>
      </c>
      <c r="AD1016" s="410">
        <f t="shared" si="3048"/>
        <v>0</v>
      </c>
      <c r="AE1016" s="410">
        <f t="shared" si="3048"/>
        <v>0</v>
      </c>
      <c r="AF1016" s="410">
        <f t="shared" si="3048"/>
        <v>0</v>
      </c>
      <c r="AG1016" s="410">
        <f t="shared" si="3048"/>
        <v>0</v>
      </c>
      <c r="AH1016" s="410">
        <f t="shared" si="3048"/>
        <v>0</v>
      </c>
      <c r="AI1016" s="410">
        <f t="shared" si="3048"/>
        <v>0</v>
      </c>
      <c r="AJ1016" s="410">
        <f t="shared" si="3048"/>
        <v>0</v>
      </c>
      <c r="AK1016" s="410">
        <f t="shared" si="3048"/>
        <v>0</v>
      </c>
      <c r="AL1016" s="410">
        <f t="shared" si="3048"/>
        <v>0</v>
      </c>
      <c r="AM1016" s="305"/>
    </row>
    <row r="1017" spans="1:39" ht="15.6" outlineLevel="1">
      <c r="A1017" s="530"/>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6" outlineLevel="1">
      <c r="A1018" s="530"/>
      <c r="B1018" s="516" t="s">
        <v>504</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6" outlineLevel="1">
      <c r="A1019" s="530"/>
      <c r="B1019" s="502" t="s">
        <v>500</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customHeight="1" outlineLevel="1">
      <c r="A1020" s="530">
        <v>21</v>
      </c>
      <c r="B1020" s="427" t="s">
        <v>114</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customHeight="1" outlineLevel="1">
      <c r="A1021" s="530"/>
      <c r="B1021" s="293" t="s">
        <v>347</v>
      </c>
      <c r="C1021" s="290" t="s">
        <v>164</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49">Z1020</f>
        <v>0</v>
      </c>
      <c r="AA1021" s="410">
        <f t="shared" ref="AA1021" si="3050">AA1020</f>
        <v>0</v>
      </c>
      <c r="AB1021" s="410">
        <f t="shared" ref="AB1021" si="3051">AB1020</f>
        <v>0</v>
      </c>
      <c r="AC1021" s="410">
        <f t="shared" ref="AC1021" si="3052">AC1020</f>
        <v>0</v>
      </c>
      <c r="AD1021" s="410">
        <f t="shared" ref="AD1021" si="3053">AD1020</f>
        <v>0</v>
      </c>
      <c r="AE1021" s="410">
        <f t="shared" ref="AE1021" si="3054">AE1020</f>
        <v>0</v>
      </c>
      <c r="AF1021" s="410">
        <f t="shared" ref="AF1021" si="3055">AF1020</f>
        <v>0</v>
      </c>
      <c r="AG1021" s="410">
        <f t="shared" ref="AG1021" si="3056">AG1020</f>
        <v>0</v>
      </c>
      <c r="AH1021" s="410">
        <f t="shared" ref="AH1021" si="3057">AH1020</f>
        <v>0</v>
      </c>
      <c r="AI1021" s="410">
        <f t="shared" ref="AI1021" si="3058">AI1020</f>
        <v>0</v>
      </c>
      <c r="AJ1021" s="410">
        <f t="shared" ref="AJ1021" si="3059">AJ1020</f>
        <v>0</v>
      </c>
      <c r="AK1021" s="410">
        <f t="shared" ref="AK1021" si="3060">AK1020</f>
        <v>0</v>
      </c>
      <c r="AL1021" s="410">
        <f t="shared" ref="AL1021" si="3061">AL1020</f>
        <v>0</v>
      </c>
      <c r="AM1021" s="305"/>
    </row>
    <row r="1022" spans="1:39" ht="15" customHeight="1" outlineLevel="1">
      <c r="A1022" s="530"/>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customHeight="1" outlineLevel="1">
      <c r="A1023" s="530">
        <v>22</v>
      </c>
      <c r="B1023" s="427" t="s">
        <v>115</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customHeight="1" outlineLevel="1">
      <c r="A1024" s="530"/>
      <c r="B1024" s="293" t="s">
        <v>347</v>
      </c>
      <c r="C1024" s="290" t="s">
        <v>164</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62">Z1023</f>
        <v>0</v>
      </c>
      <c r="AA1024" s="410">
        <f t="shared" ref="AA1024" si="3063">AA1023</f>
        <v>0</v>
      </c>
      <c r="AB1024" s="410">
        <f t="shared" ref="AB1024" si="3064">AB1023</f>
        <v>0</v>
      </c>
      <c r="AC1024" s="410">
        <f t="shared" ref="AC1024" si="3065">AC1023</f>
        <v>0</v>
      </c>
      <c r="AD1024" s="410">
        <f t="shared" ref="AD1024" si="3066">AD1023</f>
        <v>0</v>
      </c>
      <c r="AE1024" s="410">
        <f t="shared" ref="AE1024" si="3067">AE1023</f>
        <v>0</v>
      </c>
      <c r="AF1024" s="410">
        <f t="shared" ref="AF1024" si="3068">AF1023</f>
        <v>0</v>
      </c>
      <c r="AG1024" s="410">
        <f t="shared" ref="AG1024" si="3069">AG1023</f>
        <v>0</v>
      </c>
      <c r="AH1024" s="410">
        <f t="shared" ref="AH1024" si="3070">AH1023</f>
        <v>0</v>
      </c>
      <c r="AI1024" s="410">
        <f t="shared" ref="AI1024" si="3071">AI1023</f>
        <v>0</v>
      </c>
      <c r="AJ1024" s="410">
        <f t="shared" ref="AJ1024" si="3072">AJ1023</f>
        <v>0</v>
      </c>
      <c r="AK1024" s="410">
        <f t="shared" ref="AK1024" si="3073">AK1023</f>
        <v>0</v>
      </c>
      <c r="AL1024" s="410">
        <f t="shared" ref="AL1024" si="3074">AL1023</f>
        <v>0</v>
      </c>
      <c r="AM1024" s="305"/>
    </row>
    <row r="1025" spans="1:39" ht="15" customHeight="1" outlineLevel="1">
      <c r="A1025" s="530"/>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customHeight="1" outlineLevel="1">
      <c r="A1026" s="530">
        <v>23</v>
      </c>
      <c r="B1026" s="427" t="s">
        <v>116</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customHeight="1" outlineLevel="1">
      <c r="A1027" s="530"/>
      <c r="B1027" s="293" t="s">
        <v>347</v>
      </c>
      <c r="C1027" s="290" t="s">
        <v>164</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75">Z1026</f>
        <v>0</v>
      </c>
      <c r="AA1027" s="410">
        <f t="shared" ref="AA1027" si="3076">AA1026</f>
        <v>0</v>
      </c>
      <c r="AB1027" s="410">
        <f t="shared" ref="AB1027" si="3077">AB1026</f>
        <v>0</v>
      </c>
      <c r="AC1027" s="410">
        <f t="shared" ref="AC1027" si="3078">AC1026</f>
        <v>0</v>
      </c>
      <c r="AD1027" s="410">
        <f t="shared" ref="AD1027" si="3079">AD1026</f>
        <v>0</v>
      </c>
      <c r="AE1027" s="410">
        <f t="shared" ref="AE1027" si="3080">AE1026</f>
        <v>0</v>
      </c>
      <c r="AF1027" s="410">
        <f t="shared" ref="AF1027" si="3081">AF1026</f>
        <v>0</v>
      </c>
      <c r="AG1027" s="410">
        <f t="shared" ref="AG1027" si="3082">AG1026</f>
        <v>0</v>
      </c>
      <c r="AH1027" s="410">
        <f t="shared" ref="AH1027" si="3083">AH1026</f>
        <v>0</v>
      </c>
      <c r="AI1027" s="410">
        <f t="shared" ref="AI1027" si="3084">AI1026</f>
        <v>0</v>
      </c>
      <c r="AJ1027" s="410">
        <f t="shared" ref="AJ1027" si="3085">AJ1026</f>
        <v>0</v>
      </c>
      <c r="AK1027" s="410">
        <f t="shared" ref="AK1027" si="3086">AK1026</f>
        <v>0</v>
      </c>
      <c r="AL1027" s="410">
        <f t="shared" ref="AL1027" si="3087">AL1026</f>
        <v>0</v>
      </c>
      <c r="AM1027" s="305"/>
    </row>
    <row r="1028" spans="1:39" ht="15" customHeight="1" outlineLevel="1">
      <c r="A1028" s="530"/>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customHeight="1" outlineLevel="1">
      <c r="A1029" s="530">
        <v>24</v>
      </c>
      <c r="B1029" s="427" t="s">
        <v>117</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customHeight="1" outlineLevel="1">
      <c r="A1030" s="530"/>
      <c r="B1030" s="293" t="s">
        <v>347</v>
      </c>
      <c r="C1030" s="290" t="s">
        <v>164</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088">Z1029</f>
        <v>0</v>
      </c>
      <c r="AA1030" s="410">
        <f t="shared" ref="AA1030" si="3089">AA1029</f>
        <v>0</v>
      </c>
      <c r="AB1030" s="410">
        <f t="shared" ref="AB1030" si="3090">AB1029</f>
        <v>0</v>
      </c>
      <c r="AC1030" s="410">
        <f t="shared" ref="AC1030" si="3091">AC1029</f>
        <v>0</v>
      </c>
      <c r="AD1030" s="410">
        <f t="shared" ref="AD1030" si="3092">AD1029</f>
        <v>0</v>
      </c>
      <c r="AE1030" s="410">
        <f t="shared" ref="AE1030" si="3093">AE1029</f>
        <v>0</v>
      </c>
      <c r="AF1030" s="410">
        <f t="shared" ref="AF1030" si="3094">AF1029</f>
        <v>0</v>
      </c>
      <c r="AG1030" s="410">
        <f t="shared" ref="AG1030" si="3095">AG1029</f>
        <v>0</v>
      </c>
      <c r="AH1030" s="410">
        <f t="shared" ref="AH1030" si="3096">AH1029</f>
        <v>0</v>
      </c>
      <c r="AI1030" s="410">
        <f t="shared" ref="AI1030" si="3097">AI1029</f>
        <v>0</v>
      </c>
      <c r="AJ1030" s="410">
        <f t="shared" ref="AJ1030" si="3098">AJ1029</f>
        <v>0</v>
      </c>
      <c r="AK1030" s="410">
        <f t="shared" ref="AK1030" si="3099">AK1029</f>
        <v>0</v>
      </c>
      <c r="AL1030" s="410">
        <f t="shared" ref="AL1030" si="3100">AL1029</f>
        <v>0</v>
      </c>
      <c r="AM1030" s="305"/>
    </row>
    <row r="1031" spans="1:39" ht="15" customHeight="1" outlineLevel="1">
      <c r="A1031" s="530"/>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customHeight="1" outlineLevel="1">
      <c r="A1032" s="530"/>
      <c r="B1032" s="287" t="s">
        <v>501</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customHeight="1" outlineLevel="1">
      <c r="A1033" s="530">
        <v>25</v>
      </c>
      <c r="B1033" s="427" t="s">
        <v>118</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customHeight="1" outlineLevel="1">
      <c r="A1034" s="530"/>
      <c r="B1034" s="293" t="s">
        <v>347</v>
      </c>
      <c r="C1034" s="290" t="s">
        <v>164</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01">Z1033</f>
        <v>0</v>
      </c>
      <c r="AA1034" s="410">
        <f t="shared" ref="AA1034" si="3102">AA1033</f>
        <v>0</v>
      </c>
      <c r="AB1034" s="410">
        <f t="shared" ref="AB1034" si="3103">AB1033</f>
        <v>0</v>
      </c>
      <c r="AC1034" s="410">
        <f t="shared" ref="AC1034" si="3104">AC1033</f>
        <v>0</v>
      </c>
      <c r="AD1034" s="410">
        <f t="shared" ref="AD1034" si="3105">AD1033</f>
        <v>0</v>
      </c>
      <c r="AE1034" s="410">
        <f t="shared" ref="AE1034" si="3106">AE1033</f>
        <v>0</v>
      </c>
      <c r="AF1034" s="410">
        <f t="shared" ref="AF1034" si="3107">AF1033</f>
        <v>0</v>
      </c>
      <c r="AG1034" s="410">
        <f t="shared" ref="AG1034" si="3108">AG1033</f>
        <v>0</v>
      </c>
      <c r="AH1034" s="410">
        <f t="shared" ref="AH1034" si="3109">AH1033</f>
        <v>0</v>
      </c>
      <c r="AI1034" s="410">
        <f t="shared" ref="AI1034" si="3110">AI1033</f>
        <v>0</v>
      </c>
      <c r="AJ1034" s="410">
        <f t="shared" ref="AJ1034" si="3111">AJ1033</f>
        <v>0</v>
      </c>
      <c r="AK1034" s="410">
        <f t="shared" ref="AK1034" si="3112">AK1033</f>
        <v>0</v>
      </c>
      <c r="AL1034" s="410">
        <f t="shared" ref="AL1034" si="3113">AL1033</f>
        <v>0</v>
      </c>
      <c r="AM1034" s="305"/>
    </row>
    <row r="1035" spans="1:39" ht="15" customHeight="1" outlineLevel="1">
      <c r="A1035" s="530"/>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customHeight="1" outlineLevel="1">
      <c r="A1036" s="530">
        <v>26</v>
      </c>
      <c r="B1036" s="427" t="s">
        <v>119</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customHeight="1" outlineLevel="1">
      <c r="A1037" s="530"/>
      <c r="B1037" s="293" t="s">
        <v>347</v>
      </c>
      <c r="C1037" s="290" t="s">
        <v>164</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14">Z1036</f>
        <v>0</v>
      </c>
      <c r="AA1037" s="410">
        <f t="shared" ref="AA1037" si="3115">AA1036</f>
        <v>0</v>
      </c>
      <c r="AB1037" s="410">
        <f t="shared" ref="AB1037" si="3116">AB1036</f>
        <v>0</v>
      </c>
      <c r="AC1037" s="410">
        <f t="shared" ref="AC1037" si="3117">AC1036</f>
        <v>0</v>
      </c>
      <c r="AD1037" s="410">
        <f t="shared" ref="AD1037" si="3118">AD1036</f>
        <v>0</v>
      </c>
      <c r="AE1037" s="410">
        <f t="shared" ref="AE1037" si="3119">AE1036</f>
        <v>0</v>
      </c>
      <c r="AF1037" s="410">
        <f t="shared" ref="AF1037" si="3120">AF1036</f>
        <v>0</v>
      </c>
      <c r="AG1037" s="410">
        <f t="shared" ref="AG1037" si="3121">AG1036</f>
        <v>0</v>
      </c>
      <c r="AH1037" s="410">
        <f t="shared" ref="AH1037" si="3122">AH1036</f>
        <v>0</v>
      </c>
      <c r="AI1037" s="410">
        <f t="shared" ref="AI1037" si="3123">AI1036</f>
        <v>0</v>
      </c>
      <c r="AJ1037" s="410">
        <f t="shared" ref="AJ1037" si="3124">AJ1036</f>
        <v>0</v>
      </c>
      <c r="AK1037" s="410">
        <f t="shared" ref="AK1037" si="3125">AK1036</f>
        <v>0</v>
      </c>
      <c r="AL1037" s="410">
        <f t="shared" ref="AL1037" si="3126">AL1036</f>
        <v>0</v>
      </c>
      <c r="AM1037" s="305"/>
    </row>
    <row r="1038" spans="1:39" ht="15" customHeight="1" outlineLevel="1">
      <c r="A1038" s="530"/>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customHeight="1" outlineLevel="1">
      <c r="A1039" s="530">
        <v>27</v>
      </c>
      <c r="B1039" s="427" t="s">
        <v>120</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customHeight="1" outlineLevel="1">
      <c r="A1040" s="530"/>
      <c r="B1040" s="293" t="s">
        <v>347</v>
      </c>
      <c r="C1040" s="290" t="s">
        <v>164</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27">Z1039</f>
        <v>0</v>
      </c>
      <c r="AA1040" s="410">
        <f t="shared" ref="AA1040" si="3128">AA1039</f>
        <v>0</v>
      </c>
      <c r="AB1040" s="410">
        <f t="shared" ref="AB1040" si="3129">AB1039</f>
        <v>0</v>
      </c>
      <c r="AC1040" s="410">
        <f t="shared" ref="AC1040" si="3130">AC1039</f>
        <v>0</v>
      </c>
      <c r="AD1040" s="410">
        <f t="shared" ref="AD1040" si="3131">AD1039</f>
        <v>0</v>
      </c>
      <c r="AE1040" s="410">
        <f t="shared" ref="AE1040" si="3132">AE1039</f>
        <v>0</v>
      </c>
      <c r="AF1040" s="410">
        <f t="shared" ref="AF1040" si="3133">AF1039</f>
        <v>0</v>
      </c>
      <c r="AG1040" s="410">
        <f t="shared" ref="AG1040" si="3134">AG1039</f>
        <v>0</v>
      </c>
      <c r="AH1040" s="410">
        <f t="shared" ref="AH1040" si="3135">AH1039</f>
        <v>0</v>
      </c>
      <c r="AI1040" s="410">
        <f t="shared" ref="AI1040" si="3136">AI1039</f>
        <v>0</v>
      </c>
      <c r="AJ1040" s="410">
        <f t="shared" ref="AJ1040" si="3137">AJ1039</f>
        <v>0</v>
      </c>
      <c r="AK1040" s="410">
        <f t="shared" ref="AK1040" si="3138">AK1039</f>
        <v>0</v>
      </c>
      <c r="AL1040" s="410">
        <f t="shared" ref="AL1040" si="3139">AL1039</f>
        <v>0</v>
      </c>
      <c r="AM1040" s="305"/>
    </row>
    <row r="1041" spans="1:39" ht="15" customHeight="1" outlineLevel="1">
      <c r="A1041" s="530"/>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customHeight="1" outlineLevel="1">
      <c r="A1042" s="530">
        <v>28</v>
      </c>
      <c r="B1042" s="427" t="s">
        <v>121</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customHeight="1" outlineLevel="1">
      <c r="A1043" s="530"/>
      <c r="B1043" s="293" t="s">
        <v>347</v>
      </c>
      <c r="C1043" s="290" t="s">
        <v>164</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40">AA1042</f>
        <v>0</v>
      </c>
      <c r="AB1043" s="410">
        <f t="shared" ref="AB1043" si="3141">AB1042</f>
        <v>0</v>
      </c>
      <c r="AC1043" s="410">
        <f t="shared" ref="AC1043" si="3142">AC1042</f>
        <v>0</v>
      </c>
      <c r="AD1043" s="410">
        <f t="shared" ref="AD1043" si="3143">AD1042</f>
        <v>0</v>
      </c>
      <c r="AE1043" s="410">
        <f>AE1042</f>
        <v>0</v>
      </c>
      <c r="AF1043" s="410">
        <f t="shared" ref="AF1043" si="3144">AF1042</f>
        <v>0</v>
      </c>
      <c r="AG1043" s="410">
        <f t="shared" ref="AG1043" si="3145">AG1042</f>
        <v>0</v>
      </c>
      <c r="AH1043" s="410">
        <f t="shared" ref="AH1043" si="3146">AH1042</f>
        <v>0</v>
      </c>
      <c r="AI1043" s="410">
        <f t="shared" ref="AI1043" si="3147">AI1042</f>
        <v>0</v>
      </c>
      <c r="AJ1043" s="410">
        <f t="shared" ref="AJ1043" si="3148">AJ1042</f>
        <v>0</v>
      </c>
      <c r="AK1043" s="410">
        <f t="shared" ref="AK1043" si="3149">AK1042</f>
        <v>0</v>
      </c>
      <c r="AL1043" s="410">
        <f t="shared" ref="AL1043" si="3150">AL1042</f>
        <v>0</v>
      </c>
      <c r="AM1043" s="305"/>
    </row>
    <row r="1044" spans="1:39" ht="15" customHeight="1" outlineLevel="1">
      <c r="A1044" s="530"/>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customHeight="1" outlineLevel="1">
      <c r="A1045" s="530">
        <v>29</v>
      </c>
      <c r="B1045" s="427" t="s">
        <v>122</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customHeight="1" outlineLevel="1">
      <c r="A1046" s="530"/>
      <c r="B1046" s="293" t="s">
        <v>347</v>
      </c>
      <c r="C1046" s="290" t="s">
        <v>164</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51">Z1045</f>
        <v>0</v>
      </c>
      <c r="AA1046" s="410">
        <f t="shared" ref="AA1046" si="3152">AA1045</f>
        <v>0</v>
      </c>
      <c r="AB1046" s="410">
        <f t="shared" ref="AB1046" si="3153">AB1045</f>
        <v>0</v>
      </c>
      <c r="AC1046" s="410">
        <f t="shared" ref="AC1046" si="3154">AC1045</f>
        <v>0</v>
      </c>
      <c r="AD1046" s="410">
        <f t="shared" ref="AD1046" si="3155">AD1045</f>
        <v>0</v>
      </c>
      <c r="AE1046" s="410">
        <f t="shared" ref="AE1046" si="3156">AE1045</f>
        <v>0</v>
      </c>
      <c r="AF1046" s="410">
        <f t="shared" ref="AF1046" si="3157">AF1045</f>
        <v>0</v>
      </c>
      <c r="AG1046" s="410">
        <f t="shared" ref="AG1046" si="3158">AG1045</f>
        <v>0</v>
      </c>
      <c r="AH1046" s="410">
        <f t="shared" ref="AH1046" si="3159">AH1045</f>
        <v>0</v>
      </c>
      <c r="AI1046" s="410">
        <f t="shared" ref="AI1046" si="3160">AI1045</f>
        <v>0</v>
      </c>
      <c r="AJ1046" s="410">
        <f t="shared" ref="AJ1046" si="3161">AJ1045</f>
        <v>0</v>
      </c>
      <c r="AK1046" s="410">
        <f t="shared" ref="AK1046" si="3162">AK1045</f>
        <v>0</v>
      </c>
      <c r="AL1046" s="410">
        <f t="shared" ref="AL1046" si="3163">AL1045</f>
        <v>0</v>
      </c>
      <c r="AM1046" s="305"/>
    </row>
    <row r="1047" spans="1:39" ht="15" customHeight="1" outlineLevel="1">
      <c r="A1047" s="530"/>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customHeight="1" outlineLevel="1">
      <c r="A1048" s="530">
        <v>30</v>
      </c>
      <c r="B1048" s="427" t="s">
        <v>123</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customHeight="1" outlineLevel="1">
      <c r="A1049" s="530"/>
      <c r="B1049" s="293" t="s">
        <v>347</v>
      </c>
      <c r="C1049" s="290" t="s">
        <v>164</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64">Z1048</f>
        <v>0</v>
      </c>
      <c r="AA1049" s="410">
        <f t="shared" ref="AA1049" si="3165">AA1048</f>
        <v>0</v>
      </c>
      <c r="AB1049" s="410">
        <f t="shared" ref="AB1049" si="3166">AB1048</f>
        <v>0</v>
      </c>
      <c r="AC1049" s="410">
        <f t="shared" ref="AC1049" si="3167">AC1048</f>
        <v>0</v>
      </c>
      <c r="AD1049" s="410">
        <f t="shared" ref="AD1049" si="3168">AD1048</f>
        <v>0</v>
      </c>
      <c r="AE1049" s="410">
        <f t="shared" ref="AE1049" si="3169">AE1048</f>
        <v>0</v>
      </c>
      <c r="AF1049" s="410">
        <f t="shared" ref="AF1049" si="3170">AF1048</f>
        <v>0</v>
      </c>
      <c r="AG1049" s="410">
        <f t="shared" ref="AG1049" si="3171">AG1048</f>
        <v>0</v>
      </c>
      <c r="AH1049" s="410">
        <f t="shared" ref="AH1049" si="3172">AH1048</f>
        <v>0</v>
      </c>
      <c r="AI1049" s="410">
        <f t="shared" ref="AI1049" si="3173">AI1048</f>
        <v>0</v>
      </c>
      <c r="AJ1049" s="410">
        <f t="shared" ref="AJ1049" si="3174">AJ1048</f>
        <v>0</v>
      </c>
      <c r="AK1049" s="410">
        <f t="shared" ref="AK1049" si="3175">AK1048</f>
        <v>0</v>
      </c>
      <c r="AL1049" s="410">
        <f t="shared" ref="AL1049" si="3176">AL1048</f>
        <v>0</v>
      </c>
      <c r="AM1049" s="305"/>
    </row>
    <row r="1050" spans="1:39" ht="15" customHeight="1" outlineLevel="1">
      <c r="A1050" s="530"/>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customHeight="1" outlineLevel="1">
      <c r="A1051" s="530">
        <v>31</v>
      </c>
      <c r="B1051" s="427" t="s">
        <v>124</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customHeight="1" outlineLevel="1">
      <c r="A1052" s="530"/>
      <c r="B1052" s="293" t="s">
        <v>347</v>
      </c>
      <c r="C1052" s="290" t="s">
        <v>164</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77">Z1051</f>
        <v>0</v>
      </c>
      <c r="AA1052" s="410">
        <f t="shared" ref="AA1052" si="3178">AA1051</f>
        <v>0</v>
      </c>
      <c r="AB1052" s="410">
        <f t="shared" ref="AB1052" si="3179">AB1051</f>
        <v>0</v>
      </c>
      <c r="AC1052" s="410">
        <f t="shared" ref="AC1052" si="3180">AC1051</f>
        <v>0</v>
      </c>
      <c r="AD1052" s="410">
        <f t="shared" ref="AD1052" si="3181">AD1051</f>
        <v>0</v>
      </c>
      <c r="AE1052" s="410">
        <f t="shared" ref="AE1052" si="3182">AE1051</f>
        <v>0</v>
      </c>
      <c r="AF1052" s="410">
        <f t="shared" ref="AF1052" si="3183">AF1051</f>
        <v>0</v>
      </c>
      <c r="AG1052" s="410">
        <f t="shared" ref="AG1052" si="3184">AG1051</f>
        <v>0</v>
      </c>
      <c r="AH1052" s="410">
        <f t="shared" ref="AH1052" si="3185">AH1051</f>
        <v>0</v>
      </c>
      <c r="AI1052" s="410">
        <f t="shared" ref="AI1052" si="3186">AI1051</f>
        <v>0</v>
      </c>
      <c r="AJ1052" s="410">
        <f t="shared" ref="AJ1052" si="3187">AJ1051</f>
        <v>0</v>
      </c>
      <c r="AK1052" s="410">
        <f t="shared" ref="AK1052" si="3188">AK1051</f>
        <v>0</v>
      </c>
      <c r="AL1052" s="410">
        <f t="shared" ref="AL1052" si="3189">AL1051</f>
        <v>0</v>
      </c>
      <c r="AM1052" s="305"/>
    </row>
    <row r="1053" spans="1:39" ht="15" customHeight="1" outlineLevel="1">
      <c r="A1053" s="530"/>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customHeight="1" outlineLevel="1">
      <c r="A1054" s="530">
        <v>32</v>
      </c>
      <c r="B1054" s="427" t="s">
        <v>125</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customHeight="1" outlineLevel="1">
      <c r="A1055" s="530"/>
      <c r="B1055" s="293" t="s">
        <v>347</v>
      </c>
      <c r="C1055" s="290" t="s">
        <v>164</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190">Z1054</f>
        <v>0</v>
      </c>
      <c r="AA1055" s="410">
        <f t="shared" ref="AA1055" si="3191">AA1054</f>
        <v>0</v>
      </c>
      <c r="AB1055" s="410">
        <f t="shared" ref="AB1055" si="3192">AB1054</f>
        <v>0</v>
      </c>
      <c r="AC1055" s="410">
        <f t="shared" ref="AC1055" si="3193">AC1054</f>
        <v>0</v>
      </c>
      <c r="AD1055" s="410">
        <f t="shared" ref="AD1055" si="3194">AD1054</f>
        <v>0</v>
      </c>
      <c r="AE1055" s="410">
        <f t="shared" ref="AE1055" si="3195">AE1054</f>
        <v>0</v>
      </c>
      <c r="AF1055" s="410">
        <f t="shared" ref="AF1055" si="3196">AF1054</f>
        <v>0</v>
      </c>
      <c r="AG1055" s="410">
        <f t="shared" ref="AG1055" si="3197">AG1054</f>
        <v>0</v>
      </c>
      <c r="AH1055" s="410">
        <f t="shared" ref="AH1055" si="3198">AH1054</f>
        <v>0</v>
      </c>
      <c r="AI1055" s="410">
        <f t="shared" ref="AI1055" si="3199">AI1054</f>
        <v>0</v>
      </c>
      <c r="AJ1055" s="410">
        <f t="shared" ref="AJ1055" si="3200">AJ1054</f>
        <v>0</v>
      </c>
      <c r="AK1055" s="410">
        <f t="shared" ref="AK1055" si="3201">AK1054</f>
        <v>0</v>
      </c>
      <c r="AL1055" s="410">
        <f t="shared" ref="AL1055" si="3202">AL1054</f>
        <v>0</v>
      </c>
      <c r="AM1055" s="305"/>
    </row>
    <row r="1056" spans="1:39" ht="15" customHeight="1" outlineLevel="1">
      <c r="A1056" s="530"/>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customHeight="1" outlineLevel="1">
      <c r="A1057" s="530"/>
      <c r="B1057" s="287" t="s">
        <v>502</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customHeight="1" outlineLevel="1">
      <c r="A1058" s="530">
        <v>33</v>
      </c>
      <c r="B1058" s="427" t="s">
        <v>126</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customHeight="1" outlineLevel="1">
      <c r="A1059" s="530"/>
      <c r="B1059" s="293" t="s">
        <v>347</v>
      </c>
      <c r="C1059" s="290" t="s">
        <v>164</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03">Z1058</f>
        <v>0</v>
      </c>
      <c r="AA1059" s="410">
        <f t="shared" ref="AA1059" si="3204">AA1058</f>
        <v>0</v>
      </c>
      <c r="AB1059" s="410">
        <f t="shared" ref="AB1059" si="3205">AB1058</f>
        <v>0</v>
      </c>
      <c r="AC1059" s="410">
        <f t="shared" ref="AC1059" si="3206">AC1058</f>
        <v>0</v>
      </c>
      <c r="AD1059" s="410">
        <f t="shared" ref="AD1059" si="3207">AD1058</f>
        <v>0</v>
      </c>
      <c r="AE1059" s="410">
        <f t="shared" ref="AE1059" si="3208">AE1058</f>
        <v>0</v>
      </c>
      <c r="AF1059" s="410">
        <f t="shared" ref="AF1059" si="3209">AF1058</f>
        <v>0</v>
      </c>
      <c r="AG1059" s="410">
        <f t="shared" ref="AG1059" si="3210">AG1058</f>
        <v>0</v>
      </c>
      <c r="AH1059" s="410">
        <f t="shared" ref="AH1059" si="3211">AH1058</f>
        <v>0</v>
      </c>
      <c r="AI1059" s="410">
        <f t="shared" ref="AI1059" si="3212">AI1058</f>
        <v>0</v>
      </c>
      <c r="AJ1059" s="410">
        <f t="shared" ref="AJ1059" si="3213">AJ1058</f>
        <v>0</v>
      </c>
      <c r="AK1059" s="410">
        <f t="shared" ref="AK1059" si="3214">AK1058</f>
        <v>0</v>
      </c>
      <c r="AL1059" s="410">
        <f t="shared" ref="AL1059" si="3215">AL1058</f>
        <v>0</v>
      </c>
      <c r="AM1059" s="305"/>
    </row>
    <row r="1060" spans="1:39" ht="15" customHeight="1" outlineLevel="1">
      <c r="A1060" s="530"/>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customHeight="1" outlineLevel="1">
      <c r="A1061" s="530">
        <v>34</v>
      </c>
      <c r="B1061" s="427" t="s">
        <v>127</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customHeight="1" outlineLevel="1">
      <c r="A1062" s="530"/>
      <c r="B1062" s="293" t="s">
        <v>347</v>
      </c>
      <c r="C1062" s="290" t="s">
        <v>164</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16">Z1061</f>
        <v>0</v>
      </c>
      <c r="AA1062" s="410">
        <f t="shared" ref="AA1062" si="3217">AA1061</f>
        <v>0</v>
      </c>
      <c r="AB1062" s="410">
        <f t="shared" ref="AB1062" si="3218">AB1061</f>
        <v>0</v>
      </c>
      <c r="AC1062" s="410">
        <f t="shared" ref="AC1062" si="3219">AC1061</f>
        <v>0</v>
      </c>
      <c r="AD1062" s="410">
        <f t="shared" ref="AD1062" si="3220">AD1061</f>
        <v>0</v>
      </c>
      <c r="AE1062" s="410">
        <f t="shared" ref="AE1062" si="3221">AE1061</f>
        <v>0</v>
      </c>
      <c r="AF1062" s="410">
        <f t="shared" ref="AF1062" si="3222">AF1061</f>
        <v>0</v>
      </c>
      <c r="AG1062" s="410">
        <f t="shared" ref="AG1062" si="3223">AG1061</f>
        <v>0</v>
      </c>
      <c r="AH1062" s="410">
        <f t="shared" ref="AH1062" si="3224">AH1061</f>
        <v>0</v>
      </c>
      <c r="AI1062" s="410">
        <f t="shared" ref="AI1062" si="3225">AI1061</f>
        <v>0</v>
      </c>
      <c r="AJ1062" s="410">
        <f t="shared" ref="AJ1062" si="3226">AJ1061</f>
        <v>0</v>
      </c>
      <c r="AK1062" s="410">
        <f t="shared" ref="AK1062" si="3227">AK1061</f>
        <v>0</v>
      </c>
      <c r="AL1062" s="410">
        <f t="shared" ref="AL1062" si="3228">AL1061</f>
        <v>0</v>
      </c>
      <c r="AM1062" s="305"/>
    </row>
    <row r="1063" spans="1:39" ht="15" customHeight="1" outlineLevel="1">
      <c r="A1063" s="530"/>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customHeight="1" outlineLevel="1">
      <c r="A1064" s="530">
        <v>35</v>
      </c>
      <c r="B1064" s="427" t="s">
        <v>128</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customHeight="1" outlineLevel="1">
      <c r="A1065" s="530"/>
      <c r="B1065" s="293" t="s">
        <v>347</v>
      </c>
      <c r="C1065" s="290" t="s">
        <v>164</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29">Z1064</f>
        <v>0</v>
      </c>
      <c r="AA1065" s="410">
        <f t="shared" ref="AA1065" si="3230">AA1064</f>
        <v>0</v>
      </c>
      <c r="AB1065" s="410">
        <f t="shared" ref="AB1065" si="3231">AB1064</f>
        <v>0</v>
      </c>
      <c r="AC1065" s="410">
        <f t="shared" ref="AC1065" si="3232">AC1064</f>
        <v>0</v>
      </c>
      <c r="AD1065" s="410">
        <f t="shared" ref="AD1065" si="3233">AD1064</f>
        <v>0</v>
      </c>
      <c r="AE1065" s="410">
        <f t="shared" ref="AE1065" si="3234">AE1064</f>
        <v>0</v>
      </c>
      <c r="AF1065" s="410">
        <f t="shared" ref="AF1065" si="3235">AF1064</f>
        <v>0</v>
      </c>
      <c r="AG1065" s="410">
        <f t="shared" ref="AG1065" si="3236">AG1064</f>
        <v>0</v>
      </c>
      <c r="AH1065" s="410">
        <f t="shared" ref="AH1065" si="3237">AH1064</f>
        <v>0</v>
      </c>
      <c r="AI1065" s="410">
        <f t="shared" ref="AI1065" si="3238">AI1064</f>
        <v>0</v>
      </c>
      <c r="AJ1065" s="410">
        <f t="shared" ref="AJ1065" si="3239">AJ1064</f>
        <v>0</v>
      </c>
      <c r="AK1065" s="410">
        <f t="shared" ref="AK1065" si="3240">AK1064</f>
        <v>0</v>
      </c>
      <c r="AL1065" s="410">
        <f t="shared" ref="AL1065" si="3241">AL1064</f>
        <v>0</v>
      </c>
      <c r="AM1065" s="305"/>
    </row>
    <row r="1066" spans="1:39" ht="15" customHeight="1" outlineLevel="1">
      <c r="A1066" s="530"/>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customHeight="1" outlineLevel="1">
      <c r="A1067" s="530"/>
      <c r="B1067" s="287" t="s">
        <v>503</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customHeight="1" outlineLevel="1">
      <c r="A1068" s="530">
        <v>36</v>
      </c>
      <c r="B1068" s="427" t="s">
        <v>129</v>
      </c>
      <c r="C1068" s="290" t="s">
        <v>25</v>
      </c>
      <c r="D1068" s="294"/>
      <c r="E1068" s="294"/>
      <c r="F1068" s="294"/>
      <c r="G1068" s="294"/>
      <c r="H1068" s="294"/>
      <c r="I1068" s="294"/>
      <c r="J1068" s="294"/>
      <c r="K1068" s="294"/>
      <c r="L1068" s="294"/>
      <c r="M1068" s="294"/>
      <c r="N1068" s="294">
        <v>0</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customHeight="1" outlineLevel="1">
      <c r="A1069" s="530"/>
      <c r="B1069" s="293" t="s">
        <v>347</v>
      </c>
      <c r="C1069" s="290" t="s">
        <v>164</v>
      </c>
      <c r="D1069" s="294"/>
      <c r="E1069" s="294"/>
      <c r="F1069" s="294"/>
      <c r="G1069" s="294"/>
      <c r="H1069" s="294"/>
      <c r="I1069" s="294"/>
      <c r="J1069" s="294"/>
      <c r="K1069" s="294"/>
      <c r="L1069" s="294"/>
      <c r="M1069" s="294"/>
      <c r="N1069" s="294">
        <f>N1068</f>
        <v>0</v>
      </c>
      <c r="O1069" s="294"/>
      <c r="P1069" s="294"/>
      <c r="Q1069" s="294"/>
      <c r="R1069" s="294"/>
      <c r="S1069" s="294"/>
      <c r="T1069" s="294"/>
      <c r="U1069" s="294"/>
      <c r="V1069" s="294"/>
      <c r="W1069" s="294"/>
      <c r="X1069" s="294"/>
      <c r="Y1069" s="410">
        <f>Y1068</f>
        <v>0</v>
      </c>
      <c r="Z1069" s="410">
        <f t="shared" ref="Z1069" si="3242">Z1068</f>
        <v>0</v>
      </c>
      <c r="AA1069" s="410">
        <f t="shared" ref="AA1069" si="3243">AA1068</f>
        <v>0</v>
      </c>
      <c r="AB1069" s="410">
        <f t="shared" ref="AB1069" si="3244">AB1068</f>
        <v>0</v>
      </c>
      <c r="AC1069" s="410">
        <f t="shared" ref="AC1069" si="3245">AC1068</f>
        <v>0</v>
      </c>
      <c r="AD1069" s="410">
        <f t="shared" ref="AD1069" si="3246">AD1068</f>
        <v>0</v>
      </c>
      <c r="AE1069" s="410">
        <f t="shared" ref="AE1069" si="3247">AE1068</f>
        <v>0</v>
      </c>
      <c r="AF1069" s="410">
        <f t="shared" ref="AF1069" si="3248">AF1068</f>
        <v>0</v>
      </c>
      <c r="AG1069" s="410">
        <f t="shared" ref="AG1069" si="3249">AG1068</f>
        <v>0</v>
      </c>
      <c r="AH1069" s="410">
        <f t="shared" ref="AH1069" si="3250">AH1068</f>
        <v>0</v>
      </c>
      <c r="AI1069" s="410">
        <f t="shared" ref="AI1069" si="3251">AI1068</f>
        <v>0</v>
      </c>
      <c r="AJ1069" s="410">
        <f t="shared" ref="AJ1069" si="3252">AJ1068</f>
        <v>0</v>
      </c>
      <c r="AK1069" s="410">
        <f t="shared" ref="AK1069" si="3253">AK1068</f>
        <v>0</v>
      </c>
      <c r="AL1069" s="410">
        <f t="shared" ref="AL1069" si="3254">AL1068</f>
        <v>0</v>
      </c>
      <c r="AM1069" s="305"/>
    </row>
    <row r="1070" spans="1:39" ht="15" customHeight="1" outlineLevel="1">
      <c r="A1070" s="530"/>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customHeight="1" outlineLevel="1">
      <c r="A1071" s="530">
        <v>37</v>
      </c>
      <c r="B1071" s="427" t="s">
        <v>130</v>
      </c>
      <c r="C1071" s="290" t="s">
        <v>25</v>
      </c>
      <c r="D1071" s="294"/>
      <c r="E1071" s="294"/>
      <c r="F1071" s="294"/>
      <c r="G1071" s="294"/>
      <c r="H1071" s="294"/>
      <c r="I1071" s="294"/>
      <c r="J1071" s="294"/>
      <c r="K1071" s="294"/>
      <c r="L1071" s="294"/>
      <c r="M1071" s="294"/>
      <c r="N1071" s="294">
        <v>0</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customHeight="1" outlineLevel="1">
      <c r="A1072" s="530"/>
      <c r="B1072" s="293" t="s">
        <v>347</v>
      </c>
      <c r="C1072" s="290" t="s">
        <v>164</v>
      </c>
      <c r="D1072" s="294"/>
      <c r="E1072" s="294"/>
      <c r="F1072" s="294"/>
      <c r="G1072" s="294"/>
      <c r="H1072" s="294"/>
      <c r="I1072" s="294"/>
      <c r="J1072" s="294"/>
      <c r="K1072" s="294"/>
      <c r="L1072" s="294"/>
      <c r="M1072" s="294"/>
      <c r="N1072" s="294">
        <f>N1071</f>
        <v>0</v>
      </c>
      <c r="O1072" s="294"/>
      <c r="P1072" s="294"/>
      <c r="Q1072" s="294"/>
      <c r="R1072" s="294"/>
      <c r="S1072" s="294"/>
      <c r="T1072" s="294"/>
      <c r="U1072" s="294"/>
      <c r="V1072" s="294"/>
      <c r="W1072" s="294"/>
      <c r="X1072" s="294"/>
      <c r="Y1072" s="410">
        <f>Y1071</f>
        <v>0</v>
      </c>
      <c r="Z1072" s="410">
        <f t="shared" ref="Z1072" si="3255">Z1071</f>
        <v>0</v>
      </c>
      <c r="AA1072" s="410">
        <f t="shared" ref="AA1072" si="3256">AA1071</f>
        <v>0</v>
      </c>
      <c r="AB1072" s="410">
        <f t="shared" ref="AB1072" si="3257">AB1071</f>
        <v>0</v>
      </c>
      <c r="AC1072" s="410">
        <f t="shared" ref="AC1072" si="3258">AC1071</f>
        <v>0</v>
      </c>
      <c r="AD1072" s="410">
        <f t="shared" ref="AD1072" si="3259">AD1071</f>
        <v>0</v>
      </c>
      <c r="AE1072" s="410">
        <f t="shared" ref="AE1072" si="3260">AE1071</f>
        <v>0</v>
      </c>
      <c r="AF1072" s="410">
        <f t="shared" ref="AF1072" si="3261">AF1071</f>
        <v>0</v>
      </c>
      <c r="AG1072" s="410">
        <f t="shared" ref="AG1072" si="3262">AG1071</f>
        <v>0</v>
      </c>
      <c r="AH1072" s="410">
        <f t="shared" ref="AH1072" si="3263">AH1071</f>
        <v>0</v>
      </c>
      <c r="AI1072" s="410">
        <f t="shared" ref="AI1072" si="3264">AI1071</f>
        <v>0</v>
      </c>
      <c r="AJ1072" s="410">
        <f t="shared" ref="AJ1072" si="3265">AJ1071</f>
        <v>0</v>
      </c>
      <c r="AK1072" s="410">
        <f t="shared" ref="AK1072" si="3266">AK1071</f>
        <v>0</v>
      </c>
      <c r="AL1072" s="410">
        <f t="shared" ref="AL1072" si="3267">AL1071</f>
        <v>0</v>
      </c>
      <c r="AM1072" s="305"/>
    </row>
    <row r="1073" spans="1:39" ht="15" customHeight="1" outlineLevel="1">
      <c r="A1073" s="530"/>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customHeight="1" outlineLevel="1">
      <c r="A1074" s="530">
        <v>38</v>
      </c>
      <c r="B1074" s="427" t="s">
        <v>131</v>
      </c>
      <c r="C1074" s="290" t="s">
        <v>25</v>
      </c>
      <c r="D1074" s="294"/>
      <c r="E1074" s="294"/>
      <c r="F1074" s="294"/>
      <c r="G1074" s="294"/>
      <c r="H1074" s="294"/>
      <c r="I1074" s="294"/>
      <c r="J1074" s="294"/>
      <c r="K1074" s="294"/>
      <c r="L1074" s="294"/>
      <c r="M1074" s="294"/>
      <c r="N1074" s="294">
        <v>0</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customHeight="1" outlineLevel="1">
      <c r="A1075" s="530"/>
      <c r="B1075" s="293" t="s">
        <v>347</v>
      </c>
      <c r="C1075" s="290" t="s">
        <v>164</v>
      </c>
      <c r="D1075" s="294"/>
      <c r="E1075" s="294"/>
      <c r="F1075" s="294"/>
      <c r="G1075" s="294"/>
      <c r="H1075" s="294"/>
      <c r="I1075" s="294"/>
      <c r="J1075" s="294"/>
      <c r="K1075" s="294"/>
      <c r="L1075" s="294"/>
      <c r="M1075" s="294"/>
      <c r="N1075" s="294">
        <f>N1074</f>
        <v>0</v>
      </c>
      <c r="O1075" s="294"/>
      <c r="P1075" s="294"/>
      <c r="Q1075" s="294"/>
      <c r="R1075" s="294"/>
      <c r="S1075" s="294"/>
      <c r="T1075" s="294"/>
      <c r="U1075" s="294"/>
      <c r="V1075" s="294"/>
      <c r="W1075" s="294"/>
      <c r="X1075" s="294"/>
      <c r="Y1075" s="410">
        <f>Y1074</f>
        <v>0</v>
      </c>
      <c r="Z1075" s="410">
        <f t="shared" ref="Z1075" si="3268">Z1074</f>
        <v>0</v>
      </c>
      <c r="AA1075" s="410">
        <f t="shared" ref="AA1075" si="3269">AA1074</f>
        <v>0</v>
      </c>
      <c r="AB1075" s="410">
        <f t="shared" ref="AB1075" si="3270">AB1074</f>
        <v>0</v>
      </c>
      <c r="AC1075" s="410">
        <f t="shared" ref="AC1075" si="3271">AC1074</f>
        <v>0</v>
      </c>
      <c r="AD1075" s="410">
        <f t="shared" ref="AD1075" si="3272">AD1074</f>
        <v>0</v>
      </c>
      <c r="AE1075" s="410">
        <f t="shared" ref="AE1075" si="3273">AE1074</f>
        <v>0</v>
      </c>
      <c r="AF1075" s="410">
        <f t="shared" ref="AF1075" si="3274">AF1074</f>
        <v>0</v>
      </c>
      <c r="AG1075" s="410">
        <f t="shared" ref="AG1075" si="3275">AG1074</f>
        <v>0</v>
      </c>
      <c r="AH1075" s="410">
        <f t="shared" ref="AH1075" si="3276">AH1074</f>
        <v>0</v>
      </c>
      <c r="AI1075" s="410">
        <f t="shared" ref="AI1075" si="3277">AI1074</f>
        <v>0</v>
      </c>
      <c r="AJ1075" s="410">
        <f t="shared" ref="AJ1075" si="3278">AJ1074</f>
        <v>0</v>
      </c>
      <c r="AK1075" s="410">
        <f t="shared" ref="AK1075" si="3279">AK1074</f>
        <v>0</v>
      </c>
      <c r="AL1075" s="410">
        <f t="shared" ref="AL1075" si="3280">AL1074</f>
        <v>0</v>
      </c>
      <c r="AM1075" s="305"/>
    </row>
    <row r="1076" spans="1:39" ht="15" customHeight="1" outlineLevel="1">
      <c r="A1076" s="530"/>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customHeight="1" outlineLevel="1">
      <c r="A1077" s="530">
        <v>39</v>
      </c>
      <c r="B1077" s="427" t="s">
        <v>132</v>
      </c>
      <c r="C1077" s="290" t="s">
        <v>25</v>
      </c>
      <c r="D1077" s="294"/>
      <c r="E1077" s="294"/>
      <c r="F1077" s="294"/>
      <c r="G1077" s="294"/>
      <c r="H1077" s="294"/>
      <c r="I1077" s="294"/>
      <c r="J1077" s="294"/>
      <c r="K1077" s="294"/>
      <c r="L1077" s="294"/>
      <c r="M1077" s="294"/>
      <c r="N1077" s="294">
        <v>0</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customHeight="1" outlineLevel="1">
      <c r="A1078" s="530"/>
      <c r="B1078" s="293" t="s">
        <v>347</v>
      </c>
      <c r="C1078" s="290" t="s">
        <v>164</v>
      </c>
      <c r="D1078" s="294"/>
      <c r="E1078" s="294"/>
      <c r="F1078" s="294"/>
      <c r="G1078" s="294"/>
      <c r="H1078" s="294"/>
      <c r="I1078" s="294"/>
      <c r="J1078" s="294"/>
      <c r="K1078" s="294"/>
      <c r="L1078" s="294"/>
      <c r="M1078" s="294"/>
      <c r="N1078" s="294">
        <f>N1077</f>
        <v>0</v>
      </c>
      <c r="O1078" s="294"/>
      <c r="P1078" s="294"/>
      <c r="Q1078" s="294"/>
      <c r="R1078" s="294"/>
      <c r="S1078" s="294"/>
      <c r="T1078" s="294"/>
      <c r="U1078" s="294"/>
      <c r="V1078" s="294"/>
      <c r="W1078" s="294"/>
      <c r="X1078" s="294"/>
      <c r="Y1078" s="410">
        <f>Y1077</f>
        <v>0</v>
      </c>
      <c r="Z1078" s="410">
        <f t="shared" ref="Z1078" si="3281">Z1077</f>
        <v>0</v>
      </c>
      <c r="AA1078" s="410">
        <f t="shared" ref="AA1078" si="3282">AA1077</f>
        <v>0</v>
      </c>
      <c r="AB1078" s="410">
        <f t="shared" ref="AB1078" si="3283">AB1077</f>
        <v>0</v>
      </c>
      <c r="AC1078" s="410">
        <f t="shared" ref="AC1078" si="3284">AC1077</f>
        <v>0</v>
      </c>
      <c r="AD1078" s="410">
        <f t="shared" ref="AD1078" si="3285">AD1077</f>
        <v>0</v>
      </c>
      <c r="AE1078" s="410">
        <f t="shared" ref="AE1078" si="3286">AE1077</f>
        <v>0</v>
      </c>
      <c r="AF1078" s="410">
        <f t="shared" ref="AF1078" si="3287">AF1077</f>
        <v>0</v>
      </c>
      <c r="AG1078" s="410">
        <f t="shared" ref="AG1078" si="3288">AG1077</f>
        <v>0</v>
      </c>
      <c r="AH1078" s="410">
        <f t="shared" ref="AH1078" si="3289">AH1077</f>
        <v>0</v>
      </c>
      <c r="AI1078" s="410">
        <f t="shared" ref="AI1078" si="3290">AI1077</f>
        <v>0</v>
      </c>
      <c r="AJ1078" s="410">
        <f t="shared" ref="AJ1078" si="3291">AJ1077</f>
        <v>0</v>
      </c>
      <c r="AK1078" s="410">
        <f t="shared" ref="AK1078" si="3292">AK1077</f>
        <v>0</v>
      </c>
      <c r="AL1078" s="410">
        <f t="shared" ref="AL1078" si="3293">AL1077</f>
        <v>0</v>
      </c>
      <c r="AM1078" s="305"/>
    </row>
    <row r="1079" spans="1:39" ht="15" customHeight="1" outlineLevel="1">
      <c r="A1079" s="530"/>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customHeight="1" outlineLevel="1">
      <c r="A1080" s="530">
        <v>40</v>
      </c>
      <c r="B1080" s="427" t="s">
        <v>133</v>
      </c>
      <c r="C1080" s="290" t="s">
        <v>25</v>
      </c>
      <c r="D1080" s="294"/>
      <c r="E1080" s="294"/>
      <c r="F1080" s="294"/>
      <c r="G1080" s="294"/>
      <c r="H1080" s="294"/>
      <c r="I1080" s="294"/>
      <c r="J1080" s="294"/>
      <c r="K1080" s="294"/>
      <c r="L1080" s="294"/>
      <c r="M1080" s="294"/>
      <c r="N1080" s="294">
        <v>0</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customHeight="1" outlineLevel="1">
      <c r="A1081" s="530"/>
      <c r="B1081" s="293" t="s">
        <v>347</v>
      </c>
      <c r="C1081" s="290" t="s">
        <v>164</v>
      </c>
      <c r="D1081" s="294"/>
      <c r="E1081" s="294"/>
      <c r="F1081" s="294"/>
      <c r="G1081" s="294"/>
      <c r="H1081" s="294"/>
      <c r="I1081" s="294"/>
      <c r="J1081" s="294"/>
      <c r="K1081" s="294"/>
      <c r="L1081" s="294"/>
      <c r="M1081" s="294"/>
      <c r="N1081" s="294">
        <f>N1080</f>
        <v>0</v>
      </c>
      <c r="O1081" s="294"/>
      <c r="P1081" s="294"/>
      <c r="Q1081" s="294"/>
      <c r="R1081" s="294"/>
      <c r="S1081" s="294"/>
      <c r="T1081" s="294"/>
      <c r="U1081" s="294"/>
      <c r="V1081" s="294"/>
      <c r="W1081" s="294"/>
      <c r="X1081" s="294"/>
      <c r="Y1081" s="410">
        <f>Y1080</f>
        <v>0</v>
      </c>
      <c r="Z1081" s="410">
        <f t="shared" ref="Z1081" si="3294">Z1080</f>
        <v>0</v>
      </c>
      <c r="AA1081" s="410">
        <f t="shared" ref="AA1081" si="3295">AA1080</f>
        <v>0</v>
      </c>
      <c r="AB1081" s="410">
        <f t="shared" ref="AB1081" si="3296">AB1080</f>
        <v>0</v>
      </c>
      <c r="AC1081" s="410">
        <f t="shared" ref="AC1081" si="3297">AC1080</f>
        <v>0</v>
      </c>
      <c r="AD1081" s="410">
        <f t="shared" ref="AD1081" si="3298">AD1080</f>
        <v>0</v>
      </c>
      <c r="AE1081" s="410">
        <f t="shared" ref="AE1081" si="3299">AE1080</f>
        <v>0</v>
      </c>
      <c r="AF1081" s="410">
        <f t="shared" ref="AF1081" si="3300">AF1080</f>
        <v>0</v>
      </c>
      <c r="AG1081" s="410">
        <f t="shared" ref="AG1081" si="3301">AG1080</f>
        <v>0</v>
      </c>
      <c r="AH1081" s="410">
        <f t="shared" ref="AH1081" si="3302">AH1080</f>
        <v>0</v>
      </c>
      <c r="AI1081" s="410">
        <f t="shared" ref="AI1081" si="3303">AI1080</f>
        <v>0</v>
      </c>
      <c r="AJ1081" s="410">
        <f t="shared" ref="AJ1081" si="3304">AJ1080</f>
        <v>0</v>
      </c>
      <c r="AK1081" s="410">
        <f t="shared" ref="AK1081" si="3305">AK1080</f>
        <v>0</v>
      </c>
      <c r="AL1081" s="410">
        <f t="shared" ref="AL1081" si="3306">AL1080</f>
        <v>0</v>
      </c>
      <c r="AM1081" s="305"/>
    </row>
    <row r="1082" spans="1:39" ht="15" customHeight="1" outlineLevel="1">
      <c r="A1082" s="530"/>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customHeight="1" outlineLevel="1">
      <c r="A1083" s="530">
        <v>41</v>
      </c>
      <c r="B1083" s="427" t="s">
        <v>134</v>
      </c>
      <c r="C1083" s="290" t="s">
        <v>25</v>
      </c>
      <c r="D1083" s="294"/>
      <c r="E1083" s="294"/>
      <c r="F1083" s="294"/>
      <c r="G1083" s="294"/>
      <c r="H1083" s="294"/>
      <c r="I1083" s="294"/>
      <c r="J1083" s="294"/>
      <c r="K1083" s="294"/>
      <c r="L1083" s="294"/>
      <c r="M1083" s="294"/>
      <c r="N1083" s="294">
        <v>0</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customHeight="1" outlineLevel="1">
      <c r="A1084" s="530"/>
      <c r="B1084" s="293" t="s">
        <v>347</v>
      </c>
      <c r="C1084" s="290" t="s">
        <v>164</v>
      </c>
      <c r="D1084" s="294"/>
      <c r="E1084" s="294"/>
      <c r="F1084" s="294"/>
      <c r="G1084" s="294"/>
      <c r="H1084" s="294"/>
      <c r="I1084" s="294"/>
      <c r="J1084" s="294"/>
      <c r="K1084" s="294"/>
      <c r="L1084" s="294"/>
      <c r="M1084" s="294"/>
      <c r="N1084" s="294">
        <f>N1083</f>
        <v>0</v>
      </c>
      <c r="O1084" s="294"/>
      <c r="P1084" s="294"/>
      <c r="Q1084" s="294"/>
      <c r="R1084" s="294"/>
      <c r="S1084" s="294"/>
      <c r="T1084" s="294"/>
      <c r="U1084" s="294"/>
      <c r="V1084" s="294"/>
      <c r="W1084" s="294"/>
      <c r="X1084" s="294"/>
      <c r="Y1084" s="410">
        <f>Y1083</f>
        <v>0</v>
      </c>
      <c r="Z1084" s="410">
        <f t="shared" ref="Z1084" si="3307">Z1083</f>
        <v>0</v>
      </c>
      <c r="AA1084" s="410">
        <f t="shared" ref="AA1084" si="3308">AA1083</f>
        <v>0</v>
      </c>
      <c r="AB1084" s="410">
        <f t="shared" ref="AB1084" si="3309">AB1083</f>
        <v>0</v>
      </c>
      <c r="AC1084" s="410">
        <f t="shared" ref="AC1084" si="3310">AC1083</f>
        <v>0</v>
      </c>
      <c r="AD1084" s="410">
        <f t="shared" ref="AD1084" si="3311">AD1083</f>
        <v>0</v>
      </c>
      <c r="AE1084" s="410">
        <f t="shared" ref="AE1084" si="3312">AE1083</f>
        <v>0</v>
      </c>
      <c r="AF1084" s="410">
        <f t="shared" ref="AF1084" si="3313">AF1083</f>
        <v>0</v>
      </c>
      <c r="AG1084" s="410">
        <f t="shared" ref="AG1084" si="3314">AG1083</f>
        <v>0</v>
      </c>
      <c r="AH1084" s="410">
        <f t="shared" ref="AH1084" si="3315">AH1083</f>
        <v>0</v>
      </c>
      <c r="AI1084" s="410">
        <f t="shared" ref="AI1084" si="3316">AI1083</f>
        <v>0</v>
      </c>
      <c r="AJ1084" s="410">
        <f t="shared" ref="AJ1084" si="3317">AJ1083</f>
        <v>0</v>
      </c>
      <c r="AK1084" s="410">
        <f t="shared" ref="AK1084" si="3318">AK1083</f>
        <v>0</v>
      </c>
      <c r="AL1084" s="410">
        <f t="shared" ref="AL1084" si="3319">AL1083</f>
        <v>0</v>
      </c>
      <c r="AM1084" s="305"/>
    </row>
    <row r="1085" spans="1:39" ht="15" customHeight="1" outlineLevel="1">
      <c r="A1085" s="530"/>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customHeight="1" outlineLevel="1">
      <c r="A1086" s="530">
        <v>42</v>
      </c>
      <c r="B1086" s="427" t="s">
        <v>135</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customHeight="1" outlineLevel="1">
      <c r="A1087" s="530"/>
      <c r="B1087" s="293" t="s">
        <v>347</v>
      </c>
      <c r="C1087" s="290" t="s">
        <v>164</v>
      </c>
      <c r="D1087" s="294"/>
      <c r="E1087" s="294"/>
      <c r="F1087" s="294"/>
      <c r="G1087" s="294"/>
      <c r="H1087" s="294"/>
      <c r="I1087" s="294"/>
      <c r="J1087" s="294"/>
      <c r="K1087" s="294"/>
      <c r="L1087" s="294"/>
      <c r="M1087" s="294"/>
      <c r="N1087" s="466"/>
      <c r="O1087" s="294"/>
      <c r="P1087" s="294"/>
      <c r="Q1087" s="294"/>
      <c r="R1087" s="294"/>
      <c r="S1087" s="294"/>
      <c r="T1087" s="294"/>
      <c r="U1087" s="294"/>
      <c r="V1087" s="294"/>
      <c r="W1087" s="294"/>
      <c r="X1087" s="294"/>
      <c r="Y1087" s="410">
        <f>Y1086</f>
        <v>0</v>
      </c>
      <c r="Z1087" s="410">
        <f t="shared" ref="Z1087" si="3320">Z1086</f>
        <v>0</v>
      </c>
      <c r="AA1087" s="410">
        <f t="shared" ref="AA1087" si="3321">AA1086</f>
        <v>0</v>
      </c>
      <c r="AB1087" s="410">
        <f t="shared" ref="AB1087" si="3322">AB1086</f>
        <v>0</v>
      </c>
      <c r="AC1087" s="410">
        <f t="shared" ref="AC1087" si="3323">AC1086</f>
        <v>0</v>
      </c>
      <c r="AD1087" s="410">
        <f t="shared" ref="AD1087" si="3324">AD1086</f>
        <v>0</v>
      </c>
      <c r="AE1087" s="410">
        <f t="shared" ref="AE1087" si="3325">AE1086</f>
        <v>0</v>
      </c>
      <c r="AF1087" s="410">
        <f t="shared" ref="AF1087" si="3326">AF1086</f>
        <v>0</v>
      </c>
      <c r="AG1087" s="410">
        <f t="shared" ref="AG1087" si="3327">AG1086</f>
        <v>0</v>
      </c>
      <c r="AH1087" s="410">
        <f t="shared" ref="AH1087" si="3328">AH1086</f>
        <v>0</v>
      </c>
      <c r="AI1087" s="410">
        <f t="shared" ref="AI1087" si="3329">AI1086</f>
        <v>0</v>
      </c>
      <c r="AJ1087" s="410">
        <f t="shared" ref="AJ1087" si="3330">AJ1086</f>
        <v>0</v>
      </c>
      <c r="AK1087" s="410">
        <f t="shared" ref="AK1087" si="3331">AK1086</f>
        <v>0</v>
      </c>
      <c r="AL1087" s="410">
        <f t="shared" ref="AL1087" si="3332">AL1086</f>
        <v>0</v>
      </c>
      <c r="AM1087" s="305"/>
    </row>
    <row r="1088" spans="1:39" ht="15" customHeight="1" outlineLevel="1">
      <c r="A1088" s="530"/>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customHeight="1" outlineLevel="1">
      <c r="A1089" s="530">
        <v>43</v>
      </c>
      <c r="B1089" s="427" t="s">
        <v>136</v>
      </c>
      <c r="C1089" s="290" t="s">
        <v>25</v>
      </c>
      <c r="D1089" s="294"/>
      <c r="E1089" s="294"/>
      <c r="F1089" s="294"/>
      <c r="G1089" s="294"/>
      <c r="H1089" s="294"/>
      <c r="I1089" s="294"/>
      <c r="J1089" s="294"/>
      <c r="K1089" s="294"/>
      <c r="L1089" s="294"/>
      <c r="M1089" s="294"/>
      <c r="N1089" s="294">
        <v>0</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customHeight="1" outlineLevel="1">
      <c r="A1090" s="530"/>
      <c r="B1090" s="293" t="s">
        <v>347</v>
      </c>
      <c r="C1090" s="290" t="s">
        <v>164</v>
      </c>
      <c r="D1090" s="294"/>
      <c r="E1090" s="294"/>
      <c r="F1090" s="294"/>
      <c r="G1090" s="294"/>
      <c r="H1090" s="294"/>
      <c r="I1090" s="294"/>
      <c r="J1090" s="294"/>
      <c r="K1090" s="294"/>
      <c r="L1090" s="294"/>
      <c r="M1090" s="294"/>
      <c r="N1090" s="294">
        <f>N1089</f>
        <v>0</v>
      </c>
      <c r="O1090" s="294"/>
      <c r="P1090" s="294"/>
      <c r="Q1090" s="294"/>
      <c r="R1090" s="294"/>
      <c r="S1090" s="294"/>
      <c r="T1090" s="294"/>
      <c r="U1090" s="294"/>
      <c r="V1090" s="294"/>
      <c r="W1090" s="294"/>
      <c r="X1090" s="294"/>
      <c r="Y1090" s="410">
        <f>Y1089</f>
        <v>0</v>
      </c>
      <c r="Z1090" s="410">
        <f t="shared" ref="Z1090" si="3333">Z1089</f>
        <v>0</v>
      </c>
      <c r="AA1090" s="410">
        <f t="shared" ref="AA1090" si="3334">AA1089</f>
        <v>0</v>
      </c>
      <c r="AB1090" s="410">
        <f t="shared" ref="AB1090" si="3335">AB1089</f>
        <v>0</v>
      </c>
      <c r="AC1090" s="410">
        <f t="shared" ref="AC1090" si="3336">AC1089</f>
        <v>0</v>
      </c>
      <c r="AD1090" s="410">
        <f t="shared" ref="AD1090" si="3337">AD1089</f>
        <v>0</v>
      </c>
      <c r="AE1090" s="410">
        <f t="shared" ref="AE1090" si="3338">AE1089</f>
        <v>0</v>
      </c>
      <c r="AF1090" s="410">
        <f t="shared" ref="AF1090" si="3339">AF1089</f>
        <v>0</v>
      </c>
      <c r="AG1090" s="410">
        <f t="shared" ref="AG1090" si="3340">AG1089</f>
        <v>0</v>
      </c>
      <c r="AH1090" s="410">
        <f t="shared" ref="AH1090" si="3341">AH1089</f>
        <v>0</v>
      </c>
      <c r="AI1090" s="410">
        <f t="shared" ref="AI1090" si="3342">AI1089</f>
        <v>0</v>
      </c>
      <c r="AJ1090" s="410">
        <f t="shared" ref="AJ1090" si="3343">AJ1089</f>
        <v>0</v>
      </c>
      <c r="AK1090" s="410">
        <f t="shared" ref="AK1090" si="3344">AK1089</f>
        <v>0</v>
      </c>
      <c r="AL1090" s="410">
        <f t="shared" ref="AL1090" si="3345">AL1089</f>
        <v>0</v>
      </c>
      <c r="AM1090" s="305"/>
    </row>
    <row r="1091" spans="1:39" ht="15" customHeight="1" outlineLevel="1">
      <c r="A1091" s="530"/>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customHeight="1" outlineLevel="1">
      <c r="A1092" s="530">
        <v>44</v>
      </c>
      <c r="B1092" s="427" t="s">
        <v>137</v>
      </c>
      <c r="C1092" s="290" t="s">
        <v>25</v>
      </c>
      <c r="D1092" s="294"/>
      <c r="E1092" s="294"/>
      <c r="F1092" s="294"/>
      <c r="G1092" s="294"/>
      <c r="H1092" s="294"/>
      <c r="I1092" s="294"/>
      <c r="J1092" s="294"/>
      <c r="K1092" s="294"/>
      <c r="L1092" s="294"/>
      <c r="M1092" s="294"/>
      <c r="N1092" s="294">
        <v>0</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customHeight="1" outlineLevel="1">
      <c r="A1093" s="530"/>
      <c r="B1093" s="293" t="s">
        <v>347</v>
      </c>
      <c r="C1093" s="290" t="s">
        <v>164</v>
      </c>
      <c r="D1093" s="294"/>
      <c r="E1093" s="294"/>
      <c r="F1093" s="294"/>
      <c r="G1093" s="294"/>
      <c r="H1093" s="294"/>
      <c r="I1093" s="294"/>
      <c r="J1093" s="294"/>
      <c r="K1093" s="294"/>
      <c r="L1093" s="294"/>
      <c r="M1093" s="294"/>
      <c r="N1093" s="294">
        <f>N1092</f>
        <v>0</v>
      </c>
      <c r="O1093" s="294"/>
      <c r="P1093" s="294"/>
      <c r="Q1093" s="294"/>
      <c r="R1093" s="294"/>
      <c r="S1093" s="294"/>
      <c r="T1093" s="294"/>
      <c r="U1093" s="294"/>
      <c r="V1093" s="294"/>
      <c r="W1093" s="294"/>
      <c r="X1093" s="294"/>
      <c r="Y1093" s="410">
        <f>Y1092</f>
        <v>0</v>
      </c>
      <c r="Z1093" s="410">
        <f t="shared" ref="Z1093" si="3346">Z1092</f>
        <v>0</v>
      </c>
      <c r="AA1093" s="410">
        <f t="shared" ref="AA1093" si="3347">AA1092</f>
        <v>0</v>
      </c>
      <c r="AB1093" s="410">
        <f t="shared" ref="AB1093" si="3348">AB1092</f>
        <v>0</v>
      </c>
      <c r="AC1093" s="410">
        <f t="shared" ref="AC1093" si="3349">AC1092</f>
        <v>0</v>
      </c>
      <c r="AD1093" s="410">
        <f t="shared" ref="AD1093" si="3350">AD1092</f>
        <v>0</v>
      </c>
      <c r="AE1093" s="410">
        <f t="shared" ref="AE1093" si="3351">AE1092</f>
        <v>0</v>
      </c>
      <c r="AF1093" s="410">
        <f t="shared" ref="AF1093" si="3352">AF1092</f>
        <v>0</v>
      </c>
      <c r="AG1093" s="410">
        <f t="shared" ref="AG1093" si="3353">AG1092</f>
        <v>0</v>
      </c>
      <c r="AH1093" s="410">
        <f t="shared" ref="AH1093" si="3354">AH1092</f>
        <v>0</v>
      </c>
      <c r="AI1093" s="410">
        <f t="shared" ref="AI1093" si="3355">AI1092</f>
        <v>0</v>
      </c>
      <c r="AJ1093" s="410">
        <f t="shared" ref="AJ1093" si="3356">AJ1092</f>
        <v>0</v>
      </c>
      <c r="AK1093" s="410">
        <f t="shared" ref="AK1093" si="3357">AK1092</f>
        <v>0</v>
      </c>
      <c r="AL1093" s="410">
        <f t="shared" ref="AL1093" si="3358">AL1092</f>
        <v>0</v>
      </c>
      <c r="AM1093" s="305"/>
    </row>
    <row r="1094" spans="1:39" ht="15" customHeight="1" outlineLevel="1">
      <c r="A1094" s="530"/>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15" customHeight="1" outlineLevel="1">
      <c r="A1095" s="530">
        <v>45</v>
      </c>
      <c r="B1095" s="427" t="s">
        <v>138</v>
      </c>
      <c r="C1095" s="290" t="s">
        <v>25</v>
      </c>
      <c r="D1095" s="294"/>
      <c r="E1095" s="294"/>
      <c r="F1095" s="294"/>
      <c r="G1095" s="294"/>
      <c r="H1095" s="294"/>
      <c r="I1095" s="294"/>
      <c r="J1095" s="294"/>
      <c r="K1095" s="294"/>
      <c r="L1095" s="294"/>
      <c r="M1095" s="294"/>
      <c r="N1095" s="294">
        <v>0</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customHeight="1" outlineLevel="1">
      <c r="A1096" s="530"/>
      <c r="B1096" s="293" t="s">
        <v>347</v>
      </c>
      <c r="C1096" s="290" t="s">
        <v>164</v>
      </c>
      <c r="D1096" s="294"/>
      <c r="E1096" s="294"/>
      <c r="F1096" s="294"/>
      <c r="G1096" s="294"/>
      <c r="H1096" s="294"/>
      <c r="I1096" s="294"/>
      <c r="J1096" s="294"/>
      <c r="K1096" s="294"/>
      <c r="L1096" s="294"/>
      <c r="M1096" s="294"/>
      <c r="N1096" s="294">
        <f>N1095</f>
        <v>0</v>
      </c>
      <c r="O1096" s="294"/>
      <c r="P1096" s="294"/>
      <c r="Q1096" s="294"/>
      <c r="R1096" s="294"/>
      <c r="S1096" s="294"/>
      <c r="T1096" s="294"/>
      <c r="U1096" s="294"/>
      <c r="V1096" s="294"/>
      <c r="W1096" s="294"/>
      <c r="X1096" s="294"/>
      <c r="Y1096" s="410">
        <f>Y1095</f>
        <v>0</v>
      </c>
      <c r="Z1096" s="410">
        <f t="shared" ref="Z1096" si="3359">Z1095</f>
        <v>0</v>
      </c>
      <c r="AA1096" s="410">
        <f t="shared" ref="AA1096" si="3360">AA1095</f>
        <v>0</v>
      </c>
      <c r="AB1096" s="410">
        <f t="shared" ref="AB1096" si="3361">AB1095</f>
        <v>0</v>
      </c>
      <c r="AC1096" s="410">
        <f t="shared" ref="AC1096" si="3362">AC1095</f>
        <v>0</v>
      </c>
      <c r="AD1096" s="410">
        <f t="shared" ref="AD1096" si="3363">AD1095</f>
        <v>0</v>
      </c>
      <c r="AE1096" s="410">
        <f t="shared" ref="AE1096" si="3364">AE1095</f>
        <v>0</v>
      </c>
      <c r="AF1096" s="410">
        <f t="shared" ref="AF1096" si="3365">AF1095</f>
        <v>0</v>
      </c>
      <c r="AG1096" s="410">
        <f t="shared" ref="AG1096" si="3366">AG1095</f>
        <v>0</v>
      </c>
      <c r="AH1096" s="410">
        <f t="shared" ref="AH1096" si="3367">AH1095</f>
        <v>0</v>
      </c>
      <c r="AI1096" s="410">
        <f t="shared" ref="AI1096" si="3368">AI1095</f>
        <v>0</v>
      </c>
      <c r="AJ1096" s="410">
        <f t="shared" ref="AJ1096" si="3369">AJ1095</f>
        <v>0</v>
      </c>
      <c r="AK1096" s="410">
        <f t="shared" ref="AK1096" si="3370">AK1095</f>
        <v>0</v>
      </c>
      <c r="AL1096" s="410">
        <f t="shared" ref="AL1096" si="3371">AL1095</f>
        <v>0</v>
      </c>
      <c r="AM1096" s="305"/>
    </row>
    <row r="1097" spans="1:39" ht="15" customHeight="1" outlineLevel="1">
      <c r="A1097" s="530"/>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15" customHeight="1" outlineLevel="1">
      <c r="A1098" s="530">
        <v>46</v>
      </c>
      <c r="B1098" s="427" t="s">
        <v>139</v>
      </c>
      <c r="C1098" s="290" t="s">
        <v>25</v>
      </c>
      <c r="D1098" s="294"/>
      <c r="E1098" s="294"/>
      <c r="F1098" s="294"/>
      <c r="G1098" s="294"/>
      <c r="H1098" s="294"/>
      <c r="I1098" s="294"/>
      <c r="J1098" s="294"/>
      <c r="K1098" s="294"/>
      <c r="L1098" s="294"/>
      <c r="M1098" s="294"/>
      <c r="N1098" s="294">
        <v>0</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v>0.1</v>
      </c>
      <c r="AJ1098" s="414"/>
      <c r="AK1098" s="414"/>
      <c r="AL1098" s="414"/>
      <c r="AM1098" s="295">
        <f>SUM(Y1098:AL1098)</f>
        <v>0.1</v>
      </c>
    </row>
    <row r="1099" spans="1:39" ht="15" customHeight="1" outlineLevel="1">
      <c r="A1099" s="530"/>
      <c r="B1099" s="293" t="s">
        <v>347</v>
      </c>
      <c r="C1099" s="290" t="s">
        <v>164</v>
      </c>
      <c r="D1099" s="294"/>
      <c r="E1099" s="294"/>
      <c r="F1099" s="294"/>
      <c r="G1099" s="294"/>
      <c r="H1099" s="294"/>
      <c r="I1099" s="294"/>
      <c r="J1099" s="294"/>
      <c r="K1099" s="294"/>
      <c r="L1099" s="294"/>
      <c r="M1099" s="294"/>
      <c r="N1099" s="294">
        <f>N1098</f>
        <v>0</v>
      </c>
      <c r="O1099" s="294"/>
      <c r="P1099" s="294"/>
      <c r="Q1099" s="294"/>
      <c r="R1099" s="294"/>
      <c r="S1099" s="294"/>
      <c r="T1099" s="294"/>
      <c r="U1099" s="294"/>
      <c r="V1099" s="294"/>
      <c r="W1099" s="294"/>
      <c r="X1099" s="294"/>
      <c r="Y1099" s="410">
        <f>Y1098</f>
        <v>0</v>
      </c>
      <c r="Z1099" s="410">
        <f t="shared" ref="Z1099" si="3372">Z1098</f>
        <v>0</v>
      </c>
      <c r="AA1099" s="410">
        <f t="shared" ref="AA1099" si="3373">AA1098</f>
        <v>0</v>
      </c>
      <c r="AB1099" s="410">
        <f t="shared" ref="AB1099" si="3374">AB1098</f>
        <v>0</v>
      </c>
      <c r="AC1099" s="410">
        <f t="shared" ref="AC1099" si="3375">AC1098</f>
        <v>0</v>
      </c>
      <c r="AD1099" s="410">
        <f t="shared" ref="AD1099" si="3376">AD1098</f>
        <v>0</v>
      </c>
      <c r="AE1099" s="410">
        <f t="shared" ref="AE1099" si="3377">AE1098</f>
        <v>0</v>
      </c>
      <c r="AF1099" s="410">
        <f t="shared" ref="AF1099" si="3378">AF1098</f>
        <v>0</v>
      </c>
      <c r="AG1099" s="410">
        <f t="shared" ref="AG1099" si="3379">AG1098</f>
        <v>0</v>
      </c>
      <c r="AH1099" s="410">
        <f t="shared" ref="AH1099" si="3380">AH1098</f>
        <v>0</v>
      </c>
      <c r="AI1099" s="410">
        <f t="shared" ref="AI1099" si="3381">AI1098</f>
        <v>0.1</v>
      </c>
      <c r="AJ1099" s="410">
        <f t="shared" ref="AJ1099" si="3382">AJ1098</f>
        <v>0</v>
      </c>
      <c r="AK1099" s="410">
        <f t="shared" ref="AK1099" si="3383">AK1098</f>
        <v>0</v>
      </c>
      <c r="AL1099" s="410">
        <f t="shared" ref="AL1099" si="3384">AL1098</f>
        <v>0</v>
      </c>
      <c r="AM1099" s="305"/>
    </row>
    <row r="1100" spans="1:39" ht="15" customHeight="1" outlineLevel="1">
      <c r="A1100" s="530"/>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28.5" customHeight="1" outlineLevel="1">
      <c r="A1101" s="530">
        <v>47</v>
      </c>
      <c r="B1101" s="427" t="s">
        <v>140</v>
      </c>
      <c r="C1101" s="290" t="s">
        <v>25</v>
      </c>
      <c r="D1101" s="294"/>
      <c r="E1101" s="294"/>
      <c r="F1101" s="294"/>
      <c r="G1101" s="294"/>
      <c r="H1101" s="294"/>
      <c r="I1101" s="294"/>
      <c r="J1101" s="294"/>
      <c r="K1101" s="294"/>
      <c r="L1101" s="294"/>
      <c r="M1101" s="294"/>
      <c r="N1101" s="294">
        <v>0</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customHeight="1" outlineLevel="1">
      <c r="A1102" s="530"/>
      <c r="B1102" s="293" t="s">
        <v>347</v>
      </c>
      <c r="C1102" s="290" t="s">
        <v>164</v>
      </c>
      <c r="D1102" s="294"/>
      <c r="E1102" s="294"/>
      <c r="F1102" s="294"/>
      <c r="G1102" s="294"/>
      <c r="H1102" s="294"/>
      <c r="I1102" s="294"/>
      <c r="J1102" s="294"/>
      <c r="K1102" s="294"/>
      <c r="L1102" s="294"/>
      <c r="M1102" s="294"/>
      <c r="N1102" s="294">
        <f>N1101</f>
        <v>0</v>
      </c>
      <c r="O1102" s="294"/>
      <c r="P1102" s="294"/>
      <c r="Q1102" s="294"/>
      <c r="R1102" s="294"/>
      <c r="S1102" s="294"/>
      <c r="T1102" s="294"/>
      <c r="U1102" s="294"/>
      <c r="V1102" s="294"/>
      <c r="W1102" s="294"/>
      <c r="X1102" s="294"/>
      <c r="Y1102" s="410">
        <f>Y1101</f>
        <v>0</v>
      </c>
      <c r="Z1102" s="410">
        <f t="shared" ref="Z1102" si="3385">Z1101</f>
        <v>0</v>
      </c>
      <c r="AA1102" s="410">
        <f t="shared" ref="AA1102" si="3386">AA1101</f>
        <v>0</v>
      </c>
      <c r="AB1102" s="410">
        <f t="shared" ref="AB1102" si="3387">AB1101</f>
        <v>0</v>
      </c>
      <c r="AC1102" s="410">
        <f t="shared" ref="AC1102" si="3388">AC1101</f>
        <v>0</v>
      </c>
      <c r="AD1102" s="410">
        <f t="shared" ref="AD1102" si="3389">AD1101</f>
        <v>0</v>
      </c>
      <c r="AE1102" s="410">
        <f t="shared" ref="AE1102" si="3390">AE1101</f>
        <v>0</v>
      </c>
      <c r="AF1102" s="410">
        <f t="shared" ref="AF1102" si="3391">AF1101</f>
        <v>0</v>
      </c>
      <c r="AG1102" s="410">
        <f t="shared" ref="AG1102" si="3392">AG1101</f>
        <v>0</v>
      </c>
      <c r="AH1102" s="410">
        <f t="shared" ref="AH1102" si="3393">AH1101</f>
        <v>0</v>
      </c>
      <c r="AI1102" s="410">
        <f t="shared" ref="AI1102" si="3394">AI1101</f>
        <v>0</v>
      </c>
      <c r="AJ1102" s="410">
        <f t="shared" ref="AJ1102" si="3395">AJ1101</f>
        <v>0</v>
      </c>
      <c r="AK1102" s="410">
        <f t="shared" ref="AK1102" si="3396">AK1101</f>
        <v>0</v>
      </c>
      <c r="AL1102" s="410">
        <f t="shared" ref="AL1102" si="3397">AL1101</f>
        <v>0</v>
      </c>
      <c r="AM1102" s="305"/>
    </row>
    <row r="1103" spans="1:39" ht="15" customHeight="1" outlineLevel="1">
      <c r="A1103" s="530"/>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28.5" customHeight="1" outlineLevel="1">
      <c r="A1104" s="530">
        <v>48</v>
      </c>
      <c r="B1104" s="427" t="s">
        <v>141</v>
      </c>
      <c r="C1104" s="290" t="s">
        <v>25</v>
      </c>
      <c r="D1104" s="294"/>
      <c r="E1104" s="294"/>
      <c r="F1104" s="294"/>
      <c r="G1104" s="294"/>
      <c r="H1104" s="294"/>
      <c r="I1104" s="294"/>
      <c r="J1104" s="294"/>
      <c r="K1104" s="294"/>
      <c r="L1104" s="294"/>
      <c r="M1104" s="294"/>
      <c r="N1104" s="294">
        <v>0</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customHeight="1" outlineLevel="1">
      <c r="A1105" s="530"/>
      <c r="B1105" s="293" t="s">
        <v>347</v>
      </c>
      <c r="C1105" s="290" t="s">
        <v>164</v>
      </c>
      <c r="D1105" s="294"/>
      <c r="E1105" s="294"/>
      <c r="F1105" s="294"/>
      <c r="G1105" s="294"/>
      <c r="H1105" s="294"/>
      <c r="I1105" s="294"/>
      <c r="J1105" s="294"/>
      <c r="K1105" s="294"/>
      <c r="L1105" s="294"/>
      <c r="M1105" s="294"/>
      <c r="N1105" s="294">
        <f>N1104</f>
        <v>0</v>
      </c>
      <c r="O1105" s="294"/>
      <c r="P1105" s="294"/>
      <c r="Q1105" s="294"/>
      <c r="R1105" s="294"/>
      <c r="S1105" s="294"/>
      <c r="T1105" s="294"/>
      <c r="U1105" s="294"/>
      <c r="V1105" s="294"/>
      <c r="W1105" s="294"/>
      <c r="X1105" s="294"/>
      <c r="Y1105" s="410">
        <f>Y1104</f>
        <v>0</v>
      </c>
      <c r="Z1105" s="410">
        <f t="shared" ref="Z1105" si="3398">Z1104</f>
        <v>0</v>
      </c>
      <c r="AA1105" s="410">
        <f t="shared" ref="AA1105" si="3399">AA1104</f>
        <v>0</v>
      </c>
      <c r="AB1105" s="410">
        <f t="shared" ref="AB1105" si="3400">AB1104</f>
        <v>0</v>
      </c>
      <c r="AC1105" s="410">
        <f t="shared" ref="AC1105" si="3401">AC1104</f>
        <v>0</v>
      </c>
      <c r="AD1105" s="410">
        <f t="shared" ref="AD1105" si="3402">AD1104</f>
        <v>0</v>
      </c>
      <c r="AE1105" s="410">
        <f t="shared" ref="AE1105" si="3403">AE1104</f>
        <v>0</v>
      </c>
      <c r="AF1105" s="410">
        <f t="shared" ref="AF1105" si="3404">AF1104</f>
        <v>0</v>
      </c>
      <c r="AG1105" s="410">
        <f t="shared" ref="AG1105" si="3405">AG1104</f>
        <v>0</v>
      </c>
      <c r="AH1105" s="410">
        <f t="shared" ref="AH1105" si="3406">AH1104</f>
        <v>0</v>
      </c>
      <c r="AI1105" s="410">
        <f t="shared" ref="AI1105" si="3407">AI1104</f>
        <v>0</v>
      </c>
      <c r="AJ1105" s="410">
        <f t="shared" ref="AJ1105" si="3408">AJ1104</f>
        <v>0</v>
      </c>
      <c r="AK1105" s="410">
        <f t="shared" ref="AK1105" si="3409">AK1104</f>
        <v>0</v>
      </c>
      <c r="AL1105" s="410">
        <f t="shared" ref="AL1105" si="3410">AL1104</f>
        <v>0</v>
      </c>
      <c r="AM1105" s="305"/>
    </row>
    <row r="1106" spans="1:39" ht="15" customHeight="1" outlineLevel="1">
      <c r="A1106" s="530"/>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15" customHeight="1" outlineLevel="1">
      <c r="A1107" s="530">
        <v>49</v>
      </c>
      <c r="B1107" s="427" t="s">
        <v>142</v>
      </c>
      <c r="C1107" s="290" t="s">
        <v>25</v>
      </c>
      <c r="D1107" s="294"/>
      <c r="E1107" s="294"/>
      <c r="F1107" s="294"/>
      <c r="G1107" s="294"/>
      <c r="H1107" s="294"/>
      <c r="I1107" s="294"/>
      <c r="J1107" s="294"/>
      <c r="K1107" s="294"/>
      <c r="L1107" s="294"/>
      <c r="M1107" s="294"/>
      <c r="N1107" s="294">
        <v>0</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customHeight="1" outlineLevel="1">
      <c r="A1108" s="530"/>
      <c r="B1108" s="293" t="s">
        <v>347</v>
      </c>
      <c r="C1108" s="290" t="s">
        <v>164</v>
      </c>
      <c r="D1108" s="294"/>
      <c r="E1108" s="294"/>
      <c r="F1108" s="294"/>
      <c r="G1108" s="294"/>
      <c r="H1108" s="294"/>
      <c r="I1108" s="294"/>
      <c r="J1108" s="294"/>
      <c r="K1108" s="294"/>
      <c r="L1108" s="294"/>
      <c r="M1108" s="294"/>
      <c r="N1108" s="294">
        <f>N1107</f>
        <v>0</v>
      </c>
      <c r="O1108" s="294"/>
      <c r="P1108" s="294"/>
      <c r="Q1108" s="294"/>
      <c r="R1108" s="294"/>
      <c r="S1108" s="294"/>
      <c r="T1108" s="294"/>
      <c r="U1108" s="294"/>
      <c r="V1108" s="294"/>
      <c r="W1108" s="294"/>
      <c r="X1108" s="294"/>
      <c r="Y1108" s="410">
        <f>Y1107</f>
        <v>0</v>
      </c>
      <c r="Z1108" s="410">
        <f t="shared" ref="Z1108" si="3411">Z1107</f>
        <v>0</v>
      </c>
      <c r="AA1108" s="410">
        <f t="shared" ref="AA1108" si="3412">AA1107</f>
        <v>0</v>
      </c>
      <c r="AB1108" s="410">
        <f t="shared" ref="AB1108" si="3413">AB1107</f>
        <v>0</v>
      </c>
      <c r="AC1108" s="410">
        <f t="shared" ref="AC1108" si="3414">AC1107</f>
        <v>0</v>
      </c>
      <c r="AD1108" s="410">
        <f t="shared" ref="AD1108" si="3415">AD1107</f>
        <v>0</v>
      </c>
      <c r="AE1108" s="410">
        <f t="shared" ref="AE1108" si="3416">AE1107</f>
        <v>0</v>
      </c>
      <c r="AF1108" s="410">
        <f t="shared" ref="AF1108" si="3417">AF1107</f>
        <v>0</v>
      </c>
      <c r="AG1108" s="410">
        <f t="shared" ref="AG1108" si="3418">AG1107</f>
        <v>0</v>
      </c>
      <c r="AH1108" s="410">
        <f t="shared" ref="AH1108" si="3419">AH1107</f>
        <v>0</v>
      </c>
      <c r="AI1108" s="410">
        <f t="shared" ref="AI1108" si="3420">AI1107</f>
        <v>0</v>
      </c>
      <c r="AJ1108" s="410">
        <f t="shared" ref="AJ1108" si="3421">AJ1107</f>
        <v>0</v>
      </c>
      <c r="AK1108" s="410">
        <f t="shared" ref="AK1108" si="3422">AK1107</f>
        <v>0</v>
      </c>
      <c r="AL1108" s="410">
        <f t="shared" ref="AL1108" si="3423">AL1107</f>
        <v>0</v>
      </c>
      <c r="AM1108" s="305"/>
    </row>
    <row r="1109" spans="1:39" ht="15" customHeight="1" outlineLevel="1">
      <c r="A1109" s="530"/>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6">
      <c r="B1110" s="326" t="s">
        <v>348</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6">
      <c r="B1111" s="390" t="s">
        <v>349</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ht="15">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ht="15">
      <c r="B1113" s="323" t="s">
        <v>350</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0</v>
      </c>
      <c r="AA1113" s="340">
        <f>HLOOKUP(AA$35,'3.  Distribution Rates'!$C$122:$P$133,12,FALSE)</f>
        <v>0</v>
      </c>
      <c r="AB1113" s="340">
        <f>HLOOKUP(AB$35,'3.  Distribution Rates'!$C$122:$P$133,12,FALSE)</f>
        <v>0</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ht="15">
      <c r="B1114" s="323" t="s">
        <v>354</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7">
        <f t="shared" ref="AM1114:AM1123" si="3424">SUM(Y1114:AL1114)</f>
        <v>0</v>
      </c>
    </row>
    <row r="1115" spans="1:39" ht="15">
      <c r="B1115" s="323" t="s">
        <v>355</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7">
        <f t="shared" si="3424"/>
        <v>0</v>
      </c>
    </row>
    <row r="1116" spans="1:39" ht="15">
      <c r="B1116" s="323" t="s">
        <v>356</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7">
        <f t="shared" si="3424"/>
        <v>0</v>
      </c>
    </row>
    <row r="1117" spans="1:39" ht="15">
      <c r="B1117" s="323" t="s">
        <v>357</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7">
        <f t="shared" si="3424"/>
        <v>0</v>
      </c>
    </row>
    <row r="1118" spans="1:39" ht="15">
      <c r="B1118" s="323" t="s">
        <v>358</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25">Y212*Y1113</f>
        <v>0</v>
      </c>
      <c r="Z1118" s="377">
        <f t="shared" si="3425"/>
        <v>0</v>
      </c>
      <c r="AA1118" s="377">
        <f t="shared" si="3425"/>
        <v>0</v>
      </c>
      <c r="AB1118" s="377">
        <f t="shared" si="3425"/>
        <v>0</v>
      </c>
      <c r="AC1118" s="377">
        <f t="shared" si="3425"/>
        <v>0</v>
      </c>
      <c r="AD1118" s="377">
        <f t="shared" si="3425"/>
        <v>0</v>
      </c>
      <c r="AE1118" s="377">
        <f t="shared" si="3425"/>
        <v>0</v>
      </c>
      <c r="AF1118" s="377">
        <f t="shared" si="3425"/>
        <v>0</v>
      </c>
      <c r="AG1118" s="377">
        <f t="shared" si="3425"/>
        <v>0</v>
      </c>
      <c r="AH1118" s="377">
        <f t="shared" si="3425"/>
        <v>0</v>
      </c>
      <c r="AI1118" s="377">
        <f t="shared" si="3425"/>
        <v>0</v>
      </c>
      <c r="AJ1118" s="377">
        <f t="shared" si="3425"/>
        <v>0</v>
      </c>
      <c r="AK1118" s="377">
        <f t="shared" si="3425"/>
        <v>0</v>
      </c>
      <c r="AL1118" s="377">
        <f t="shared" si="3425"/>
        <v>0</v>
      </c>
      <c r="AM1118" s="627">
        <f t="shared" si="3424"/>
        <v>0</v>
      </c>
    </row>
    <row r="1119" spans="1:39" ht="15">
      <c r="B1119" s="323" t="s">
        <v>359</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26">Y395*Y1113</f>
        <v>0</v>
      </c>
      <c r="Z1119" s="377">
        <f t="shared" si="3426"/>
        <v>0</v>
      </c>
      <c r="AA1119" s="377">
        <f t="shared" si="3426"/>
        <v>0</v>
      </c>
      <c r="AB1119" s="377">
        <f t="shared" si="3426"/>
        <v>0</v>
      </c>
      <c r="AC1119" s="377">
        <f t="shared" si="3426"/>
        <v>0</v>
      </c>
      <c r="AD1119" s="377">
        <f t="shared" si="3426"/>
        <v>0</v>
      </c>
      <c r="AE1119" s="377">
        <f t="shared" si="3426"/>
        <v>0</v>
      </c>
      <c r="AF1119" s="377">
        <f t="shared" si="3426"/>
        <v>0</v>
      </c>
      <c r="AG1119" s="377">
        <f t="shared" si="3426"/>
        <v>0</v>
      </c>
      <c r="AH1119" s="377">
        <f t="shared" si="3426"/>
        <v>0</v>
      </c>
      <c r="AI1119" s="377">
        <f t="shared" si="3426"/>
        <v>0</v>
      </c>
      <c r="AJ1119" s="377">
        <f t="shared" si="3426"/>
        <v>0</v>
      </c>
      <c r="AK1119" s="377">
        <f t="shared" si="3426"/>
        <v>0</v>
      </c>
      <c r="AL1119" s="377">
        <f t="shared" si="3426"/>
        <v>0</v>
      </c>
      <c r="AM1119" s="627">
        <f t="shared" si="3424"/>
        <v>0</v>
      </c>
    </row>
    <row r="1120" spans="1:39" ht="15">
      <c r="B1120" s="323" t="s">
        <v>360</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27">Y578*Y1113</f>
        <v>0</v>
      </c>
      <c r="Z1120" s="377">
        <f t="shared" si="3427"/>
        <v>0</v>
      </c>
      <c r="AA1120" s="377">
        <f t="shared" si="3427"/>
        <v>0</v>
      </c>
      <c r="AB1120" s="377">
        <f t="shared" si="3427"/>
        <v>0</v>
      </c>
      <c r="AC1120" s="377">
        <f t="shared" si="3427"/>
        <v>0</v>
      </c>
      <c r="AD1120" s="377">
        <f t="shared" si="3427"/>
        <v>0</v>
      </c>
      <c r="AE1120" s="377">
        <f t="shared" si="3427"/>
        <v>0</v>
      </c>
      <c r="AF1120" s="377">
        <f t="shared" si="3427"/>
        <v>0</v>
      </c>
      <c r="AG1120" s="377">
        <f t="shared" si="3427"/>
        <v>0</v>
      </c>
      <c r="AH1120" s="377">
        <f t="shared" si="3427"/>
        <v>0</v>
      </c>
      <c r="AI1120" s="377">
        <f t="shared" si="3427"/>
        <v>0</v>
      </c>
      <c r="AJ1120" s="377">
        <f t="shared" si="3427"/>
        <v>0</v>
      </c>
      <c r="AK1120" s="377">
        <f t="shared" si="3427"/>
        <v>0</v>
      </c>
      <c r="AL1120" s="377">
        <f t="shared" si="3427"/>
        <v>0</v>
      </c>
      <c r="AM1120" s="627">
        <f t="shared" si="3424"/>
        <v>0</v>
      </c>
    </row>
    <row r="1121" spans="2:39" ht="15">
      <c r="B1121" s="323" t="s">
        <v>361</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28">Y761*Y1113</f>
        <v>0</v>
      </c>
      <c r="Z1121" s="377">
        <f t="shared" si="3428"/>
        <v>0</v>
      </c>
      <c r="AA1121" s="377">
        <f t="shared" si="3428"/>
        <v>0</v>
      </c>
      <c r="AB1121" s="377">
        <f t="shared" si="3428"/>
        <v>0</v>
      </c>
      <c r="AC1121" s="377">
        <f t="shared" si="3428"/>
        <v>0</v>
      </c>
      <c r="AD1121" s="377">
        <f t="shared" si="3428"/>
        <v>0</v>
      </c>
      <c r="AE1121" s="377">
        <f t="shared" si="3428"/>
        <v>0</v>
      </c>
      <c r="AF1121" s="377">
        <f t="shared" si="3428"/>
        <v>0</v>
      </c>
      <c r="AG1121" s="377">
        <f t="shared" si="3428"/>
        <v>0</v>
      </c>
      <c r="AH1121" s="377">
        <f t="shared" si="3428"/>
        <v>0</v>
      </c>
      <c r="AI1121" s="377">
        <f t="shared" si="3428"/>
        <v>0</v>
      </c>
      <c r="AJ1121" s="377">
        <f t="shared" si="3428"/>
        <v>0</v>
      </c>
      <c r="AK1121" s="377">
        <f t="shared" si="3428"/>
        <v>0</v>
      </c>
      <c r="AL1121" s="377">
        <f t="shared" si="3428"/>
        <v>0</v>
      </c>
      <c r="AM1121" s="627">
        <f t="shared" si="3424"/>
        <v>0</v>
      </c>
    </row>
    <row r="1122" spans="2:39" ht="15">
      <c r="B1122" s="323" t="s">
        <v>362</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29">Y944*Y1113</f>
        <v>0</v>
      </c>
      <c r="Z1122" s="377">
        <f t="shared" si="3429"/>
        <v>0</v>
      </c>
      <c r="AA1122" s="377">
        <f t="shared" si="3429"/>
        <v>0</v>
      </c>
      <c r="AB1122" s="377">
        <f t="shared" si="3429"/>
        <v>0</v>
      </c>
      <c r="AC1122" s="377">
        <f t="shared" si="3429"/>
        <v>0</v>
      </c>
      <c r="AD1122" s="377">
        <f t="shared" si="3429"/>
        <v>0</v>
      </c>
      <c r="AE1122" s="377">
        <f t="shared" si="3429"/>
        <v>0</v>
      </c>
      <c r="AF1122" s="377">
        <f t="shared" si="3429"/>
        <v>0</v>
      </c>
      <c r="AG1122" s="377">
        <f t="shared" si="3429"/>
        <v>0</v>
      </c>
      <c r="AH1122" s="377">
        <f t="shared" si="3429"/>
        <v>0</v>
      </c>
      <c r="AI1122" s="377">
        <f t="shared" si="3429"/>
        <v>0</v>
      </c>
      <c r="AJ1122" s="377">
        <f t="shared" si="3429"/>
        <v>0</v>
      </c>
      <c r="AK1122" s="377">
        <f t="shared" si="3429"/>
        <v>0</v>
      </c>
      <c r="AL1122" s="377">
        <f t="shared" si="3429"/>
        <v>0</v>
      </c>
      <c r="AM1122" s="627">
        <f t="shared" si="3424"/>
        <v>0</v>
      </c>
    </row>
    <row r="1123" spans="2:39" ht="15">
      <c r="B1123" s="323" t="s">
        <v>363</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30">AA1110*AA1113</f>
        <v>0</v>
      </c>
      <c r="AB1123" s="377">
        <f t="shared" si="3430"/>
        <v>0</v>
      </c>
      <c r="AC1123" s="377">
        <f t="shared" si="3430"/>
        <v>0</v>
      </c>
      <c r="AD1123" s="377">
        <f t="shared" si="3430"/>
        <v>0</v>
      </c>
      <c r="AE1123" s="377">
        <f t="shared" si="3430"/>
        <v>0</v>
      </c>
      <c r="AF1123" s="377">
        <f t="shared" si="3430"/>
        <v>0</v>
      </c>
      <c r="AG1123" s="377">
        <f t="shared" si="3430"/>
        <v>0</v>
      </c>
      <c r="AH1123" s="377">
        <f t="shared" si="3430"/>
        <v>0</v>
      </c>
      <c r="AI1123" s="377">
        <f t="shared" si="3430"/>
        <v>0</v>
      </c>
      <c r="AJ1123" s="377">
        <f t="shared" si="3430"/>
        <v>0</v>
      </c>
      <c r="AK1123" s="377">
        <f t="shared" si="3430"/>
        <v>0</v>
      </c>
      <c r="AL1123" s="377">
        <f t="shared" si="3430"/>
        <v>0</v>
      </c>
      <c r="AM1123" s="627">
        <f t="shared" si="3424"/>
        <v>0</v>
      </c>
    </row>
    <row r="1124" spans="2:39" ht="15.6">
      <c r="B1124" s="348" t="s">
        <v>353</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431">SUM(Z1114:Z1123)</f>
        <v>0</v>
      </c>
      <c r="AA1124" s="345">
        <f t="shared" si="3431"/>
        <v>0</v>
      </c>
      <c r="AB1124" s="345">
        <f t="shared" si="3431"/>
        <v>0</v>
      </c>
      <c r="AC1124" s="345">
        <f t="shared" si="3431"/>
        <v>0</v>
      </c>
      <c r="AD1124" s="345">
        <f t="shared" si="3431"/>
        <v>0</v>
      </c>
      <c r="AE1124" s="345">
        <f t="shared" si="3431"/>
        <v>0</v>
      </c>
      <c r="AF1124" s="345">
        <f>SUM(AF1114:AF1123)</f>
        <v>0</v>
      </c>
      <c r="AG1124" s="345">
        <f t="shared" ref="AG1124:AL1124" si="3432">SUM(AG1114:AG1123)</f>
        <v>0</v>
      </c>
      <c r="AH1124" s="345">
        <f t="shared" si="3432"/>
        <v>0</v>
      </c>
      <c r="AI1124" s="345">
        <f t="shared" si="3432"/>
        <v>0</v>
      </c>
      <c r="AJ1124" s="345">
        <f t="shared" si="3432"/>
        <v>0</v>
      </c>
      <c r="AK1124" s="345">
        <f t="shared" si="3432"/>
        <v>0</v>
      </c>
      <c r="AL1124" s="345">
        <f t="shared" si="3432"/>
        <v>0</v>
      </c>
      <c r="AM1124" s="406">
        <f>SUM(AM1114:AM1123)</f>
        <v>0</v>
      </c>
    </row>
    <row r="1125" spans="2:39" ht="15.6">
      <c r="B1125" s="348" t="s">
        <v>352</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433">Z1111*Z1113</f>
        <v>0</v>
      </c>
      <c r="AA1125" s="346">
        <f>AA1111*AA1113</f>
        <v>0</v>
      </c>
      <c r="AB1125" s="346">
        <f t="shared" si="3433"/>
        <v>0</v>
      </c>
      <c r="AC1125" s="346">
        <f t="shared" si="3433"/>
        <v>0</v>
      </c>
      <c r="AD1125" s="346">
        <f t="shared" si="3433"/>
        <v>0</v>
      </c>
      <c r="AE1125" s="346">
        <f t="shared" si="3433"/>
        <v>0</v>
      </c>
      <c r="AF1125" s="346">
        <f t="shared" ref="AF1125:AL1125" si="3434">AF1111*AF1113</f>
        <v>0</v>
      </c>
      <c r="AG1125" s="346">
        <f t="shared" si="3434"/>
        <v>0</v>
      </c>
      <c r="AH1125" s="346">
        <f t="shared" si="3434"/>
        <v>0</v>
      </c>
      <c r="AI1125" s="346">
        <f t="shared" si="3434"/>
        <v>0</v>
      </c>
      <c r="AJ1125" s="346">
        <f t="shared" si="3434"/>
        <v>0</v>
      </c>
      <c r="AK1125" s="346">
        <f t="shared" si="3434"/>
        <v>0</v>
      </c>
      <c r="AL1125" s="346">
        <f t="shared" si="3434"/>
        <v>0</v>
      </c>
      <c r="AM1125" s="406">
        <f>SUM(Y1125:AL1125)</f>
        <v>0</v>
      </c>
    </row>
    <row r="1126" spans="2:39" ht="15.6">
      <c r="B1126" s="348" t="s">
        <v>351</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0</v>
      </c>
    </row>
    <row r="1127" spans="2:39" ht="15">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592</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8" t="s">
        <v>527</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2" location="'5.  2015-2020 LRAM'!A1" display="Return to top"/>
    <hyperlink ref="C28" location="Table_5_e.__2019_Lost_Revenues_Work_Form" display="Table 5-e.  2019 Lost Revenues"/>
    <hyperlink ref="C29" location="Table_5_f.__2020_Lost_Revenues_Work_Form" display="Table 5-f.  2020 Lost Revenues"/>
    <hyperlink ref="D216" location="'5.  2015-2020 LRAM'!A1" display="Return to top"/>
    <hyperlink ref="D399" location="'5.  2015-2020 LRAM'!A1" display="Return to top"/>
    <hyperlink ref="D765" location="'5.  2015-2020 LRAM'!A1" display="Return to top"/>
    <hyperlink ref="D948" location="'5.  2015-2020 LRAM'!A1" display="Return to top"/>
    <hyperlink ref="B1130"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9" zoomScale="90" zoomScaleNormal="90" workbookViewId="0">
      <selection activeCell="J32" sqref="J32"/>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18" t="s">
        <v>172</v>
      </c>
      <c r="C4" s="125" t="s">
        <v>176</v>
      </c>
      <c r="D4" s="17"/>
      <c r="E4" s="17"/>
      <c r="F4" s="17"/>
      <c r="G4" s="176"/>
      <c r="H4" s="177"/>
      <c r="I4" s="178"/>
      <c r="J4" s="178"/>
      <c r="K4" s="178"/>
      <c r="L4" s="178"/>
      <c r="M4" s="178"/>
      <c r="N4" s="176"/>
      <c r="O4" s="176"/>
      <c r="P4" s="176"/>
      <c r="Q4" s="176"/>
      <c r="R4" s="176"/>
      <c r="S4" s="176"/>
      <c r="T4" s="176"/>
      <c r="U4" s="176"/>
      <c r="V4" s="176"/>
      <c r="W4" s="179"/>
    </row>
    <row r="5" spans="1:28" s="9" customFormat="1" ht="25.5" customHeight="1" thickBot="1">
      <c r="B5" s="49"/>
      <c r="C5" s="128" t="s">
        <v>173</v>
      </c>
      <c r="D5" s="176"/>
      <c r="E5" s="176"/>
      <c r="F5" s="17"/>
      <c r="G5" s="176"/>
      <c r="H5" s="177"/>
      <c r="I5" s="178"/>
      <c r="J5" s="178"/>
      <c r="K5" s="178"/>
      <c r="L5" s="178"/>
      <c r="M5" s="178"/>
      <c r="N5" s="176"/>
      <c r="O5" s="176"/>
      <c r="P5" s="176"/>
      <c r="Q5" s="176"/>
      <c r="R5" s="176"/>
      <c r="S5" s="176"/>
      <c r="T5" s="176"/>
      <c r="U5" s="176"/>
      <c r="V5" s="176"/>
      <c r="W5" s="17"/>
    </row>
    <row r="6" spans="1:28" s="9" customFormat="1" ht="31.5" customHeight="1" thickBot="1">
      <c r="B6" s="90"/>
      <c r="C6" s="608" t="s">
        <v>552</v>
      </c>
      <c r="D6" s="176"/>
      <c r="E6" s="176"/>
      <c r="F6" s="17"/>
      <c r="G6" s="176"/>
      <c r="H6" s="177"/>
      <c r="I6" s="178"/>
      <c r="J6" s="178"/>
      <c r="K6" s="178"/>
      <c r="L6" s="178"/>
      <c r="M6" s="178"/>
      <c r="N6" s="176"/>
      <c r="O6" s="176"/>
      <c r="P6" s="176"/>
      <c r="Q6" s="176"/>
      <c r="R6" s="176"/>
      <c r="S6" s="176"/>
      <c r="T6" s="176"/>
      <c r="U6" s="176"/>
      <c r="V6" s="176"/>
      <c r="W6" s="17"/>
    </row>
    <row r="7" spans="1:28" s="9" customFormat="1" ht="18.75" customHeight="1">
      <c r="B7" s="90"/>
      <c r="C7" s="176"/>
      <c r="D7" s="176"/>
      <c r="E7" s="176"/>
      <c r="F7" s="17"/>
      <c r="G7" s="176"/>
      <c r="H7" s="177"/>
      <c r="I7" s="178"/>
      <c r="J7" s="178"/>
      <c r="K7" s="178"/>
      <c r="L7" s="178"/>
      <c r="M7" s="178"/>
      <c r="N7" s="176"/>
      <c r="O7" s="176"/>
      <c r="P7" s="176"/>
      <c r="Q7" s="176"/>
      <c r="R7" s="176"/>
      <c r="S7" s="176"/>
      <c r="T7" s="176"/>
      <c r="U7" s="176"/>
      <c r="V7" s="176"/>
      <c r="W7" s="17"/>
    </row>
    <row r="8" spans="1:28" s="9" customFormat="1" ht="36" customHeight="1">
      <c r="A8" s="26"/>
      <c r="B8" s="115" t="s">
        <v>506</v>
      </c>
      <c r="C8" s="815" t="s">
        <v>677</v>
      </c>
      <c r="D8" s="815"/>
      <c r="E8" s="815"/>
      <c r="F8" s="815"/>
      <c r="G8" s="815"/>
      <c r="H8" s="815"/>
      <c r="I8" s="815"/>
      <c r="J8" s="815"/>
      <c r="K8" s="815"/>
      <c r="L8" s="815"/>
      <c r="M8" s="815"/>
      <c r="N8" s="815"/>
      <c r="O8" s="815"/>
      <c r="P8" s="815"/>
      <c r="Q8" s="815"/>
      <c r="R8" s="815"/>
      <c r="S8" s="815"/>
      <c r="T8" s="106"/>
      <c r="U8" s="106"/>
      <c r="V8" s="106"/>
      <c r="W8" s="106"/>
    </row>
    <row r="9" spans="1:28" s="9" customFormat="1" ht="45" customHeight="1">
      <c r="B9" s="57"/>
      <c r="C9" s="815" t="s">
        <v>565</v>
      </c>
      <c r="D9" s="815"/>
      <c r="E9" s="815"/>
      <c r="F9" s="815"/>
      <c r="G9" s="815"/>
      <c r="H9" s="815"/>
      <c r="I9" s="815"/>
      <c r="J9" s="815"/>
      <c r="K9" s="815"/>
      <c r="L9" s="815"/>
      <c r="M9" s="815"/>
      <c r="N9" s="815"/>
      <c r="O9" s="815"/>
      <c r="P9" s="815"/>
      <c r="Q9" s="815"/>
      <c r="R9" s="815"/>
      <c r="S9" s="815"/>
      <c r="T9" s="106"/>
      <c r="U9" s="106"/>
      <c r="V9" s="106"/>
      <c r="W9" s="106"/>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14" t="s">
        <v>236</v>
      </c>
      <c r="C12" s="814"/>
      <c r="D12" s="180"/>
      <c r="E12" s="181" t="s">
        <v>237</v>
      </c>
      <c r="F12" s="52"/>
      <c r="G12" s="52"/>
      <c r="H12" s="45"/>
      <c r="I12" s="52"/>
      <c r="K12" s="590" t="s">
        <v>536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0" t="s">
        <v>63</v>
      </c>
      <c r="C14" s="201" t="s">
        <v>473</v>
      </c>
      <c r="D14" s="202"/>
      <c r="E14" s="203" t="s">
        <v>62</v>
      </c>
      <c r="F14" s="203" t="s">
        <v>495</v>
      </c>
      <c r="G14" s="203" t="s">
        <v>63</v>
      </c>
      <c r="H14" s="203" t="s">
        <v>64</v>
      </c>
      <c r="I14" s="203" t="str">
        <f>'1.  LRAMVA Summary'!D50</f>
        <v>Residential</v>
      </c>
      <c r="J14" s="203" t="str">
        <f>'1.  LRAMVA Summary'!E50</f>
        <v>General Service &lt; 50 kW</v>
      </c>
      <c r="K14" s="203" t="str">
        <f>'1.  LRAMVA Summary'!F50</f>
        <v>General Service 50 to 2999 kW</v>
      </c>
      <c r="L14" s="203" t="str">
        <f>'1.  LRAMVA Summary'!G50</f>
        <v>General Service 3000-4999 kW</v>
      </c>
      <c r="M14" s="203" t="str">
        <f>'1.  LRAMVA Summary'!H50</f>
        <v>Unmetered Scattered Load</v>
      </c>
      <c r="N14" s="203" t="str">
        <f>'1.  LRAMVA Summary'!I50</f>
        <v>Sentinel Lighting</v>
      </c>
      <c r="O14" s="203" t="str">
        <f>'1.  LRAMVA Summary'!J50</f>
        <v xml:space="preserve">Street Lighting </v>
      </c>
      <c r="P14" s="203" t="str">
        <f>'1.  LRAMVA Summary'!K50</f>
        <v/>
      </c>
      <c r="Q14" s="203" t="str">
        <f>'1.  LRAMVA Summary'!L50</f>
        <v/>
      </c>
      <c r="R14" s="203" t="str">
        <f>'1.  LRAMVA Summary'!M50</f>
        <v/>
      </c>
      <c r="S14" s="203" t="str">
        <f>'1.  LRAMVA Summary'!N50</f>
        <v/>
      </c>
      <c r="T14" s="203" t="str">
        <f>'1.  LRAMVA Summary'!O50</f>
        <v/>
      </c>
      <c r="U14" s="203" t="str">
        <f>'1.  LRAMVA Summary'!P50</f>
        <v/>
      </c>
      <c r="V14" s="203" t="str">
        <f>'1.  LRAMVA Summary'!Q50</f>
        <v/>
      </c>
      <c r="W14" s="203" t="str">
        <f>'1.  LRAMVA Summary'!R50</f>
        <v>Total</v>
      </c>
    </row>
    <row r="15" spans="1:28" s="9" customFormat="1">
      <c r="B15" s="204" t="s">
        <v>44</v>
      </c>
      <c r="C15" s="204">
        <v>1.47E-2</v>
      </c>
      <c r="D15" s="205"/>
      <c r="E15" s="206">
        <v>40544</v>
      </c>
      <c r="F15" s="207">
        <v>2011</v>
      </c>
      <c r="G15" s="208" t="s">
        <v>65</v>
      </c>
      <c r="H15" s="209">
        <f>C$15/12</f>
        <v>1.225E-3</v>
      </c>
      <c r="I15" s="210">
        <f>SUM('1.  LRAMVA Summary'!D$52:D$53)*(MONTH($E15)-1)/12*$H15</f>
        <v>0</v>
      </c>
      <c r="J15" s="210">
        <f>SUM('1.  LRAMVA Summary'!E$52:E$53)*(MONTH($E15)-1)/12*$H15</f>
        <v>0</v>
      </c>
      <c r="K15" s="210">
        <f>SUM('1.  LRAMVA Summary'!F$52:F$53)*(MONTH($E15)-1)/12*$H15</f>
        <v>0</v>
      </c>
      <c r="L15" s="210">
        <f>SUM('1.  LRAMVA Summary'!G$52:G$53)*(MONTH($E15)-1)/12*$H15</f>
        <v>0</v>
      </c>
      <c r="M15" s="210">
        <f>SUM('1.  LRAMVA Summary'!H$52:H$53)*(MONTH($E15)-1)/12*$H15</f>
        <v>0</v>
      </c>
      <c r="N15" s="210">
        <f>SUM('1.  LRAMVA Summary'!I$52:I$53)*(MONTH($E15)-1)/12*$H15</f>
        <v>0</v>
      </c>
      <c r="O15" s="210">
        <f>SUM('1.  LRAMVA Summary'!J$52:J$53)*(MONTH($E15)-1)/12*$H15</f>
        <v>0</v>
      </c>
      <c r="P15" s="210">
        <f>SUM('1.  LRAMVA Summary'!K$52:K$53)*(MONTH($E15)-1)/12*$H15</f>
        <v>0</v>
      </c>
      <c r="Q15" s="210">
        <f>SUM('1.  LRAMVA Summary'!L$52:L$53)*(MONTH($E15)-1)/12*$H15</f>
        <v>0</v>
      </c>
      <c r="R15" s="210">
        <f>SUM('1.  LRAMVA Summary'!M$52:M$53)*(MONTH($E15)-1)/12*$H15</f>
        <v>0</v>
      </c>
      <c r="S15" s="210">
        <f>SUM('1.  LRAMVA Summary'!N$52:N$53)*(MONTH($E15)-1)/12*$H15</f>
        <v>0</v>
      </c>
      <c r="T15" s="210">
        <f>SUM('1.  LRAMVA Summary'!O$52:O$53)*(MONTH($E15)-1)/12*$H15</f>
        <v>0</v>
      </c>
      <c r="U15" s="210">
        <f>SUM('1.  LRAMVA Summary'!P$52:P$53)*(MONTH($E15)-1)/12*$H15</f>
        <v>0</v>
      </c>
      <c r="V15" s="210">
        <f>SUM('1.  LRAMVA Summary'!Q$52:Q$53)*(MONTH($E15)-1)/12*$H15</f>
        <v>0</v>
      </c>
      <c r="W15" s="211">
        <f>SUM(I15:V15)</f>
        <v>0</v>
      </c>
    </row>
    <row r="16" spans="1:28" s="9" customFormat="1">
      <c r="B16" s="212" t="s">
        <v>45</v>
      </c>
      <c r="C16" s="212">
        <v>1.47E-2</v>
      </c>
      <c r="D16" s="205"/>
      <c r="E16" s="206">
        <v>40575</v>
      </c>
      <c r="F16" s="207">
        <v>2011</v>
      </c>
      <c r="G16" s="208" t="s">
        <v>65</v>
      </c>
      <c r="H16" s="209">
        <f>C$15/12</f>
        <v>1.225E-3</v>
      </c>
      <c r="I16" s="210">
        <f>SUM('1.  LRAMVA Summary'!D$52:D$53)*(MONTH($E16)-1)/12*$H16</f>
        <v>0</v>
      </c>
      <c r="J16" s="210">
        <f>SUM('1.  LRAMVA Summary'!E$52:E$53)*(MONTH($E16)-1)/12*$H16</f>
        <v>0</v>
      </c>
      <c r="K16" s="210">
        <f>SUM('1.  LRAMVA Summary'!F$52:F$53)*(MONTH($E16)-1)/12*$H16</f>
        <v>0</v>
      </c>
      <c r="L16" s="210">
        <f>SUM('1.  LRAMVA Summary'!G$52:G$53)*(MONTH($E16)-1)/12*$H16</f>
        <v>0</v>
      </c>
      <c r="M16" s="210">
        <f>SUM('1.  LRAMVA Summary'!H$52:H$53)*(MONTH($E16)-1)/12*$H16</f>
        <v>0</v>
      </c>
      <c r="N16" s="210">
        <f>SUM('1.  LRAMVA Summary'!I$52:I$53)*(MONTH($E16)-1)/12*$H16</f>
        <v>0</v>
      </c>
      <c r="O16" s="210">
        <f>SUM('1.  LRAMVA Summary'!J$52:J$53)*(MONTH($E16)-1)/12*$H16</f>
        <v>0</v>
      </c>
      <c r="P16" s="210">
        <f>SUM('1.  LRAMVA Summary'!K$52:K$53)*(MONTH($E16)-1)/12*$H16</f>
        <v>0</v>
      </c>
      <c r="Q16" s="210">
        <f>SUM('1.  LRAMVA Summary'!L$52:L$53)*(MONTH($E16)-1)/12*$H16</f>
        <v>0</v>
      </c>
      <c r="R16" s="210">
        <f>SUM('1.  LRAMVA Summary'!M$52:M$53)*(MONTH($E16)-1)/12*$H16</f>
        <v>0</v>
      </c>
      <c r="S16" s="210">
        <f>SUM('1.  LRAMVA Summary'!N$52:N$53)*(MONTH($E16)-1)/12*$H16</f>
        <v>0</v>
      </c>
      <c r="T16" s="210">
        <f>SUM('1.  LRAMVA Summary'!O$52:O$53)*(MONTH($E16)-1)/12*$H16</f>
        <v>0</v>
      </c>
      <c r="U16" s="210">
        <f>SUM('1.  LRAMVA Summary'!P$52:P$53)*(MONTH($E16)-1)/12*$H16</f>
        <v>0</v>
      </c>
      <c r="V16" s="210">
        <f>SUM('1.  LRAMVA Summary'!Q$52:Q$53)*(MONTH($E16)-1)/12*$H16</f>
        <v>0</v>
      </c>
      <c r="W16" s="211">
        <f t="shared" ref="W16:W25" si="0">SUM(I16:V16)</f>
        <v>0</v>
      </c>
    </row>
    <row r="17" spans="2:23" s="9" customFormat="1">
      <c r="B17" s="212" t="s">
        <v>46</v>
      </c>
      <c r="C17" s="212">
        <v>1.47E-2</v>
      </c>
      <c r="D17" s="205"/>
      <c r="E17" s="206">
        <v>40603</v>
      </c>
      <c r="F17" s="207">
        <v>2011</v>
      </c>
      <c r="G17" s="208" t="s">
        <v>65</v>
      </c>
      <c r="H17" s="209">
        <f>C$15/12</f>
        <v>1.225E-3</v>
      </c>
      <c r="I17" s="210">
        <f>SUM('1.  LRAMVA Summary'!D$52:D$53)*(MONTH($E17)-1)/12*$H17</f>
        <v>0</v>
      </c>
      <c r="J17" s="210">
        <f>SUM('1.  LRAMVA Summary'!E$52:E$53)*(MONTH($E17)-1)/12*$H17</f>
        <v>0</v>
      </c>
      <c r="K17" s="210">
        <f>SUM('1.  LRAMVA Summary'!F$52:F$53)*(MONTH($E17)-1)/12*$H17</f>
        <v>0</v>
      </c>
      <c r="L17" s="210">
        <f>SUM('1.  LRAMVA Summary'!G$52:G$53)*(MONTH($E17)-1)/12*$H17</f>
        <v>0</v>
      </c>
      <c r="M17" s="210">
        <f>SUM('1.  LRAMVA Summary'!H$52:H$53)*(MONTH($E17)-1)/12*$H17</f>
        <v>0</v>
      </c>
      <c r="N17" s="210">
        <f>SUM('1.  LRAMVA Summary'!I$52:I$53)*(MONTH($E17)-1)/12*$H17</f>
        <v>0</v>
      </c>
      <c r="O17" s="210">
        <f>SUM('1.  LRAMVA Summary'!J$52:J$53)*(MONTH($E17)-1)/12*$H17</f>
        <v>0</v>
      </c>
      <c r="P17" s="210">
        <f>SUM('1.  LRAMVA Summary'!K$52:K$53)*(MONTH($E17)-1)/12*$H17</f>
        <v>0</v>
      </c>
      <c r="Q17" s="210">
        <f>SUM('1.  LRAMVA Summary'!L$52:L$53)*(MONTH($E17)-1)/12*$H17</f>
        <v>0</v>
      </c>
      <c r="R17" s="210">
        <f>SUM('1.  LRAMVA Summary'!M$52:M$53)*(MONTH($E17)-1)/12*$H17</f>
        <v>0</v>
      </c>
      <c r="S17" s="210">
        <f>SUM('1.  LRAMVA Summary'!N$52:N$53)*(MONTH($E17)-1)/12*$H17</f>
        <v>0</v>
      </c>
      <c r="T17" s="210">
        <f>SUM('1.  LRAMVA Summary'!O$52:O$53)*(MONTH($E17)-1)/12*$H17</f>
        <v>0</v>
      </c>
      <c r="U17" s="210">
        <f>SUM('1.  LRAMVA Summary'!P$52:P$53)*(MONTH($E17)-1)/12*$H17</f>
        <v>0</v>
      </c>
      <c r="V17" s="210">
        <f>SUM('1.  LRAMVA Summary'!Q$52:Q$53)*(MONTH($E17)-1)/12*$H17</f>
        <v>0</v>
      </c>
      <c r="W17" s="211">
        <f>SUM(I17:V17)</f>
        <v>0</v>
      </c>
    </row>
    <row r="18" spans="2:23" s="9" customFormat="1">
      <c r="B18" s="212" t="s">
        <v>47</v>
      </c>
      <c r="C18" s="212">
        <v>1.47E-2</v>
      </c>
      <c r="D18" s="205"/>
      <c r="E18" s="213">
        <v>40634</v>
      </c>
      <c r="F18" s="207">
        <v>2011</v>
      </c>
      <c r="G18" s="214" t="s">
        <v>66</v>
      </c>
      <c r="H18" s="209">
        <f>C$16/12</f>
        <v>1.225E-3</v>
      </c>
      <c r="I18" s="210">
        <f>SUM('1.  LRAMVA Summary'!D$52:D$53)*(MONTH($E18)-1)/12*$H18</f>
        <v>0</v>
      </c>
      <c r="J18" s="210">
        <f>SUM('1.  LRAMVA Summary'!E$52:E$53)*(MONTH($E18)-1)/12*$H18</f>
        <v>0</v>
      </c>
      <c r="K18" s="210">
        <f>SUM('1.  LRAMVA Summary'!F$52:F$53)*(MONTH($E18)-1)/12*$H18</f>
        <v>0</v>
      </c>
      <c r="L18" s="210">
        <f>SUM('1.  LRAMVA Summary'!G$52:G$53)*(MONTH($E18)-1)/12*$H18</f>
        <v>0</v>
      </c>
      <c r="M18" s="210">
        <f>SUM('1.  LRAMVA Summary'!H$52:H$53)*(MONTH($E18)-1)/12*$H18</f>
        <v>0</v>
      </c>
      <c r="N18" s="210">
        <f>SUM('1.  LRAMVA Summary'!I$52:I$53)*(MONTH($E18)-1)/12*$H18</f>
        <v>0</v>
      </c>
      <c r="O18" s="210">
        <f>SUM('1.  LRAMVA Summary'!J$52:J$53)*(MONTH($E18)-1)/12*$H18</f>
        <v>0</v>
      </c>
      <c r="P18" s="210">
        <f>SUM('1.  LRAMVA Summary'!K$52:K$53)*(MONTH($E18)-1)/12*$H18</f>
        <v>0</v>
      </c>
      <c r="Q18" s="210">
        <f>SUM('1.  LRAMVA Summary'!L$52:L$53)*(MONTH($E18)-1)/12*$H18</f>
        <v>0</v>
      </c>
      <c r="R18" s="210">
        <f>SUM('1.  LRAMVA Summary'!M$52:M$53)*(MONTH($E18)-1)/12*$H18</f>
        <v>0</v>
      </c>
      <c r="S18" s="210">
        <f>SUM('1.  LRAMVA Summary'!N$52:N$53)*(MONTH($E18)-1)/12*$H18</f>
        <v>0</v>
      </c>
      <c r="T18" s="210">
        <f>SUM('1.  LRAMVA Summary'!O$52:O$53)*(MONTH($E18)-1)/12*$H18</f>
        <v>0</v>
      </c>
      <c r="U18" s="210">
        <f>SUM('1.  LRAMVA Summary'!P$52:P$53)*(MONTH($E18)-1)/12*$H18</f>
        <v>0</v>
      </c>
      <c r="V18" s="210">
        <f>SUM('1.  LRAMVA Summary'!Q$52:Q$53)*(MONTH($E18)-1)/12*$H18</f>
        <v>0</v>
      </c>
      <c r="W18" s="211">
        <f>SUM(I18:V18)</f>
        <v>0</v>
      </c>
    </row>
    <row r="19" spans="2:23" s="9" customFormat="1">
      <c r="B19" s="212" t="s">
        <v>48</v>
      </c>
      <c r="C19" s="212">
        <v>1.47E-2</v>
      </c>
      <c r="D19" s="205"/>
      <c r="E19" s="213">
        <v>40664</v>
      </c>
      <c r="F19" s="207">
        <v>2011</v>
      </c>
      <c r="G19" s="214" t="s">
        <v>66</v>
      </c>
      <c r="H19" s="209">
        <f>C$16/12</f>
        <v>1.225E-3</v>
      </c>
      <c r="I19" s="210">
        <f>SUM('1.  LRAMVA Summary'!D$52:D$53)*(MONTH($E19)-1)/12*$H19</f>
        <v>0</v>
      </c>
      <c r="J19" s="210">
        <f>SUM('1.  LRAMVA Summary'!E$52:E$53)*(MONTH($E19)-1)/12*$H19</f>
        <v>0</v>
      </c>
      <c r="K19" s="210">
        <f>SUM('1.  LRAMVA Summary'!F$52:F$53)*(MONTH($E19)-1)/12*$H19</f>
        <v>0</v>
      </c>
      <c r="L19" s="210">
        <f>SUM('1.  LRAMVA Summary'!G$52:G$53)*(MONTH($E19)-1)/12*$H19</f>
        <v>0</v>
      </c>
      <c r="M19" s="210">
        <f>SUM('1.  LRAMVA Summary'!H$52:H$53)*(MONTH($E19)-1)/12*$H19</f>
        <v>0</v>
      </c>
      <c r="N19" s="210">
        <f>SUM('1.  LRAMVA Summary'!I$52:I$53)*(MONTH($E19)-1)/12*$H19</f>
        <v>0</v>
      </c>
      <c r="O19" s="210">
        <f>SUM('1.  LRAMVA Summary'!J$52:J$53)*(MONTH($E19)-1)/12*$H19</f>
        <v>0</v>
      </c>
      <c r="P19" s="210">
        <f>SUM('1.  LRAMVA Summary'!K$52:K$53)*(MONTH($E19)-1)/12*$H19</f>
        <v>0</v>
      </c>
      <c r="Q19" s="210">
        <f>SUM('1.  LRAMVA Summary'!L$52:L$53)*(MONTH($E19)-1)/12*$H19</f>
        <v>0</v>
      </c>
      <c r="R19" s="210">
        <f>SUM('1.  LRAMVA Summary'!M$52:M$53)*(MONTH($E19)-1)/12*$H19</f>
        <v>0</v>
      </c>
      <c r="S19" s="210">
        <f>SUM('1.  LRAMVA Summary'!N$52:N$53)*(MONTH($E19)-1)/12*$H19</f>
        <v>0</v>
      </c>
      <c r="T19" s="210">
        <f>SUM('1.  LRAMVA Summary'!O$52:O$53)*(MONTH($E19)-1)/12*$H19</f>
        <v>0</v>
      </c>
      <c r="U19" s="210">
        <f>SUM('1.  LRAMVA Summary'!P$52:P$53)*(MONTH($E19)-1)/12*$H19</f>
        <v>0</v>
      </c>
      <c r="V19" s="210">
        <f>SUM('1.  LRAMVA Summary'!Q$52:Q$53)*(MONTH($E19)-1)/12*$H19</f>
        <v>0</v>
      </c>
      <c r="W19" s="211">
        <f t="shared" si="0"/>
        <v>0</v>
      </c>
    </row>
    <row r="20" spans="2:23" s="9" customFormat="1">
      <c r="B20" s="212" t="s">
        <v>49</v>
      </c>
      <c r="C20" s="212">
        <v>1.47E-2</v>
      </c>
      <c r="D20" s="205"/>
      <c r="E20" s="213">
        <v>40695</v>
      </c>
      <c r="F20" s="207">
        <v>2011</v>
      </c>
      <c r="G20" s="214" t="s">
        <v>66</v>
      </c>
      <c r="H20" s="209">
        <f>C$16/12</f>
        <v>1.225E-3</v>
      </c>
      <c r="I20" s="210">
        <f>SUM('1.  LRAMVA Summary'!D$52:D$53)*(MONTH($E20)-1)/12*$H20</f>
        <v>0</v>
      </c>
      <c r="J20" s="210">
        <f>SUM('1.  LRAMVA Summary'!E$52:E$53)*(MONTH($E20)-1)/12*$H20</f>
        <v>0</v>
      </c>
      <c r="K20" s="210">
        <f>SUM('1.  LRAMVA Summary'!F$52:F$53)*(MONTH($E20)-1)/12*$H20</f>
        <v>0</v>
      </c>
      <c r="L20" s="210">
        <f>SUM('1.  LRAMVA Summary'!G$52:G$53)*(MONTH($E20)-1)/12*$H20</f>
        <v>0</v>
      </c>
      <c r="M20" s="210">
        <f>SUM('1.  LRAMVA Summary'!H$52:H$53)*(MONTH($E20)-1)/12*$H20</f>
        <v>0</v>
      </c>
      <c r="N20" s="210">
        <f>SUM('1.  LRAMVA Summary'!I$52:I$53)*(MONTH($E20)-1)/12*$H20</f>
        <v>0</v>
      </c>
      <c r="O20" s="210">
        <f>SUM('1.  LRAMVA Summary'!J$52:J$53)*(MONTH($E20)-1)/12*$H20</f>
        <v>0</v>
      </c>
      <c r="P20" s="210">
        <f>SUM('1.  LRAMVA Summary'!K$52:K$53)*(MONTH($E20)-1)/12*$H20</f>
        <v>0</v>
      </c>
      <c r="Q20" s="210">
        <f>SUM('1.  LRAMVA Summary'!L$52:L$53)*(MONTH($E20)-1)/12*$H20</f>
        <v>0</v>
      </c>
      <c r="R20" s="210">
        <f>SUM('1.  LRAMVA Summary'!M$52:M$53)*(MONTH($E20)-1)/12*$H20</f>
        <v>0</v>
      </c>
      <c r="S20" s="210">
        <f>SUM('1.  LRAMVA Summary'!N$52:N$53)*(MONTH($E20)-1)/12*$H20</f>
        <v>0</v>
      </c>
      <c r="T20" s="210">
        <f>SUM('1.  LRAMVA Summary'!O$52:O$53)*(MONTH($E20)-1)/12*$H20</f>
        <v>0</v>
      </c>
      <c r="U20" s="210">
        <f>SUM('1.  LRAMVA Summary'!P$52:P$53)*(MONTH($E20)-1)/12*$H20</f>
        <v>0</v>
      </c>
      <c r="V20" s="210">
        <f>SUM('1.  LRAMVA Summary'!Q$52:Q$53)*(MONTH($E20)-1)/12*$H20</f>
        <v>0</v>
      </c>
      <c r="W20" s="211">
        <f t="shared" si="0"/>
        <v>0</v>
      </c>
    </row>
    <row r="21" spans="2:23" s="9" customFormat="1">
      <c r="B21" s="212" t="s">
        <v>50</v>
      </c>
      <c r="C21" s="212">
        <v>1.47E-2</v>
      </c>
      <c r="D21" s="205"/>
      <c r="E21" s="213">
        <v>40725</v>
      </c>
      <c r="F21" s="207">
        <v>2011</v>
      </c>
      <c r="G21" s="214" t="s">
        <v>68</v>
      </c>
      <c r="H21" s="209">
        <f>C$17/12</f>
        <v>1.225E-3</v>
      </c>
      <c r="I21" s="210">
        <f>SUM('1.  LRAMVA Summary'!D$52:D$53)*(MONTH($E21)-1)/12*$H21</f>
        <v>0</v>
      </c>
      <c r="J21" s="210">
        <f>SUM('1.  LRAMVA Summary'!E$52:E$53)*(MONTH($E21)-1)/12*$H21</f>
        <v>0</v>
      </c>
      <c r="K21" s="210">
        <f>SUM('1.  LRAMVA Summary'!F$52:F$53)*(MONTH($E21)-1)/12*$H21</f>
        <v>0</v>
      </c>
      <c r="L21" s="210">
        <f>SUM('1.  LRAMVA Summary'!G$52:G$53)*(MONTH($E21)-1)/12*$H21</f>
        <v>0</v>
      </c>
      <c r="M21" s="210">
        <f>SUM('1.  LRAMVA Summary'!H$52:H$53)*(MONTH($E21)-1)/12*$H21</f>
        <v>0</v>
      </c>
      <c r="N21" s="210">
        <f>SUM('1.  LRAMVA Summary'!I$52:I$53)*(MONTH($E21)-1)/12*$H21</f>
        <v>0</v>
      </c>
      <c r="O21" s="210">
        <f>SUM('1.  LRAMVA Summary'!J$52:J$53)*(MONTH($E21)-1)/12*$H21</f>
        <v>0</v>
      </c>
      <c r="P21" s="210">
        <f>SUM('1.  LRAMVA Summary'!K$52:K$53)*(MONTH($E21)-1)/12*$H21</f>
        <v>0</v>
      </c>
      <c r="Q21" s="210">
        <f>SUM('1.  LRAMVA Summary'!L$52:L$53)*(MONTH($E21)-1)/12*$H21</f>
        <v>0</v>
      </c>
      <c r="R21" s="210">
        <f>SUM('1.  LRAMVA Summary'!M$52:M$53)*(MONTH($E21)-1)/12*$H21</f>
        <v>0</v>
      </c>
      <c r="S21" s="210">
        <f>SUM('1.  LRAMVA Summary'!N$52:N$53)*(MONTH($E21)-1)/12*$H21</f>
        <v>0</v>
      </c>
      <c r="T21" s="210">
        <f>SUM('1.  LRAMVA Summary'!O$52:O$53)*(MONTH($E21)-1)/12*$H21</f>
        <v>0</v>
      </c>
      <c r="U21" s="210">
        <f>SUM('1.  LRAMVA Summary'!P$52:P$53)*(MONTH($E21)-1)/12*$H21</f>
        <v>0</v>
      </c>
      <c r="V21" s="210">
        <f>SUM('1.  LRAMVA Summary'!Q$52:Q$53)*(MONTH($E21)-1)/12*$H21</f>
        <v>0</v>
      </c>
      <c r="W21" s="211">
        <f t="shared" si="0"/>
        <v>0</v>
      </c>
    </row>
    <row r="22" spans="2:23" s="9" customFormat="1">
      <c r="B22" s="212" t="s">
        <v>51</v>
      </c>
      <c r="C22" s="212">
        <v>1.47E-2</v>
      </c>
      <c r="D22" s="205"/>
      <c r="E22" s="213">
        <v>40756</v>
      </c>
      <c r="F22" s="207">
        <v>2011</v>
      </c>
      <c r="G22" s="214" t="s">
        <v>68</v>
      </c>
      <c r="H22" s="209">
        <f>C$17/12</f>
        <v>1.225E-3</v>
      </c>
      <c r="I22" s="210">
        <f>SUM('1.  LRAMVA Summary'!D$52:D$53)*(MONTH($E22)-1)/12*$H22</f>
        <v>0</v>
      </c>
      <c r="J22" s="210">
        <f>SUM('1.  LRAMVA Summary'!E$52:E$53)*(MONTH($E22)-1)/12*$H22</f>
        <v>0</v>
      </c>
      <c r="K22" s="210">
        <f>SUM('1.  LRAMVA Summary'!F$52:F$53)*(MONTH($E22)-1)/12*$H22</f>
        <v>0</v>
      </c>
      <c r="L22" s="210">
        <f>SUM('1.  LRAMVA Summary'!G$52:G$53)*(MONTH($E22)-1)/12*$H22</f>
        <v>0</v>
      </c>
      <c r="M22" s="210">
        <f>SUM('1.  LRAMVA Summary'!H$52:H$53)*(MONTH($E22)-1)/12*$H22</f>
        <v>0</v>
      </c>
      <c r="N22" s="210">
        <f>SUM('1.  LRAMVA Summary'!I$52:I$53)*(MONTH($E22)-1)/12*$H22</f>
        <v>0</v>
      </c>
      <c r="O22" s="210">
        <f>SUM('1.  LRAMVA Summary'!J$52:J$53)*(MONTH($E22)-1)/12*$H22</f>
        <v>0</v>
      </c>
      <c r="P22" s="210">
        <f>SUM('1.  LRAMVA Summary'!K$52:K$53)*(MONTH($E22)-1)/12*$H22</f>
        <v>0</v>
      </c>
      <c r="Q22" s="210">
        <f>SUM('1.  LRAMVA Summary'!L$52:L$53)*(MONTH($E22)-1)/12*$H22</f>
        <v>0</v>
      </c>
      <c r="R22" s="210">
        <f>SUM('1.  LRAMVA Summary'!M$52:M$53)*(MONTH($E22)-1)/12*$H22</f>
        <v>0</v>
      </c>
      <c r="S22" s="210">
        <f>SUM('1.  LRAMVA Summary'!N$52:N$53)*(MONTH($E22)-1)/12*$H22</f>
        <v>0</v>
      </c>
      <c r="T22" s="210">
        <f>SUM('1.  LRAMVA Summary'!O$52:O$53)*(MONTH($E22)-1)/12*$H22</f>
        <v>0</v>
      </c>
      <c r="U22" s="210">
        <f>SUM('1.  LRAMVA Summary'!P$52:P$53)*(MONTH($E22)-1)/12*$H22</f>
        <v>0</v>
      </c>
      <c r="V22" s="210">
        <f>SUM('1.  LRAMVA Summary'!Q$52:Q$53)*(MONTH($E22)-1)/12*$H22</f>
        <v>0</v>
      </c>
      <c r="W22" s="211">
        <f t="shared" si="0"/>
        <v>0</v>
      </c>
    </row>
    <row r="23" spans="2:23" s="9" customFormat="1">
      <c r="B23" s="212" t="s">
        <v>52</v>
      </c>
      <c r="C23" s="212">
        <v>1.47E-2</v>
      </c>
      <c r="D23" s="205"/>
      <c r="E23" s="213">
        <v>40787</v>
      </c>
      <c r="F23" s="207">
        <v>2011</v>
      </c>
      <c r="G23" s="214" t="s">
        <v>68</v>
      </c>
      <c r="H23" s="209">
        <f>C$17/12</f>
        <v>1.225E-3</v>
      </c>
      <c r="I23" s="210">
        <f>SUM('1.  LRAMVA Summary'!D$52:D$53)*(MONTH($E23)-1)/12*$H23</f>
        <v>0</v>
      </c>
      <c r="J23" s="210">
        <f>SUM('1.  LRAMVA Summary'!E$52:E$53)*(MONTH($E23)-1)/12*$H23</f>
        <v>0</v>
      </c>
      <c r="K23" s="210">
        <f>SUM('1.  LRAMVA Summary'!F$52:F$53)*(MONTH($E23)-1)/12*$H23</f>
        <v>0</v>
      </c>
      <c r="L23" s="210">
        <f>SUM('1.  LRAMVA Summary'!G$52:G$53)*(MONTH($E23)-1)/12*$H23</f>
        <v>0</v>
      </c>
      <c r="M23" s="210">
        <f>SUM('1.  LRAMVA Summary'!H$52:H$53)*(MONTH($E23)-1)/12*$H23</f>
        <v>0</v>
      </c>
      <c r="N23" s="210">
        <f>SUM('1.  LRAMVA Summary'!I$52:I$53)*(MONTH($E23)-1)/12*$H23</f>
        <v>0</v>
      </c>
      <c r="O23" s="210">
        <f>SUM('1.  LRAMVA Summary'!J$52:J$53)*(MONTH($E23)-1)/12*$H23</f>
        <v>0</v>
      </c>
      <c r="P23" s="210">
        <f>SUM('1.  LRAMVA Summary'!K$52:K$53)*(MONTH($E23)-1)/12*$H23</f>
        <v>0</v>
      </c>
      <c r="Q23" s="210">
        <f>SUM('1.  LRAMVA Summary'!L$52:L$53)*(MONTH($E23)-1)/12*$H23</f>
        <v>0</v>
      </c>
      <c r="R23" s="210">
        <f>SUM('1.  LRAMVA Summary'!M$52:M$53)*(MONTH($E23)-1)/12*$H23</f>
        <v>0</v>
      </c>
      <c r="S23" s="210">
        <f>SUM('1.  LRAMVA Summary'!N$52:N$53)*(MONTH($E23)-1)/12*$H23</f>
        <v>0</v>
      </c>
      <c r="T23" s="210">
        <f>SUM('1.  LRAMVA Summary'!O$52:O$53)*(MONTH($E23)-1)/12*$H23</f>
        <v>0</v>
      </c>
      <c r="U23" s="210">
        <f>SUM('1.  LRAMVA Summary'!P$52:P$53)*(MONTH($E23)-1)/12*$H23</f>
        <v>0</v>
      </c>
      <c r="V23" s="210">
        <f>SUM('1.  LRAMVA Summary'!Q$52:Q$53)*(MONTH($E23)-1)/12*$H23</f>
        <v>0</v>
      </c>
      <c r="W23" s="211">
        <f t="shared" si="0"/>
        <v>0</v>
      </c>
    </row>
    <row r="24" spans="2:23" s="9" customFormat="1">
      <c r="B24" s="212" t="s">
        <v>53</v>
      </c>
      <c r="C24" s="212">
        <v>1.47E-2</v>
      </c>
      <c r="D24" s="205"/>
      <c r="E24" s="213">
        <v>40817</v>
      </c>
      <c r="F24" s="207">
        <v>2011</v>
      </c>
      <c r="G24" s="214" t="s">
        <v>69</v>
      </c>
      <c r="H24" s="209">
        <f>C$18/12</f>
        <v>1.225E-3</v>
      </c>
      <c r="I24" s="210">
        <f>SUM('1.  LRAMVA Summary'!D$52:D$53)*(MONTH($E24)-1)/12*$H24</f>
        <v>0</v>
      </c>
      <c r="J24" s="210">
        <f>SUM('1.  LRAMVA Summary'!E$52:E$53)*(MONTH($E24)-1)/12*$H24</f>
        <v>0</v>
      </c>
      <c r="K24" s="210">
        <f>SUM('1.  LRAMVA Summary'!F$52:F$53)*(MONTH($E24)-1)/12*$H24</f>
        <v>0</v>
      </c>
      <c r="L24" s="210">
        <f>SUM('1.  LRAMVA Summary'!G$52:G$53)*(MONTH($E24)-1)/12*$H24</f>
        <v>0</v>
      </c>
      <c r="M24" s="210">
        <f>SUM('1.  LRAMVA Summary'!H$52:H$53)*(MONTH($E24)-1)/12*$H24</f>
        <v>0</v>
      </c>
      <c r="N24" s="210">
        <f>SUM('1.  LRAMVA Summary'!I$52:I$53)*(MONTH($E24)-1)/12*$H24</f>
        <v>0</v>
      </c>
      <c r="O24" s="210">
        <f>SUM('1.  LRAMVA Summary'!J$52:J$53)*(MONTH($E24)-1)/12*$H24</f>
        <v>0</v>
      </c>
      <c r="P24" s="210">
        <f>SUM('1.  LRAMVA Summary'!K$52:K$53)*(MONTH($E24)-1)/12*$H24</f>
        <v>0</v>
      </c>
      <c r="Q24" s="210">
        <f>SUM('1.  LRAMVA Summary'!L$52:L$53)*(MONTH($E24)-1)/12*$H24</f>
        <v>0</v>
      </c>
      <c r="R24" s="210">
        <f>SUM('1.  LRAMVA Summary'!M$52:M$53)*(MONTH($E24)-1)/12*$H24</f>
        <v>0</v>
      </c>
      <c r="S24" s="210">
        <f>SUM('1.  LRAMVA Summary'!N$52:N$53)*(MONTH($E24)-1)/12*$H24</f>
        <v>0</v>
      </c>
      <c r="T24" s="210">
        <f>SUM('1.  LRAMVA Summary'!O$52:O$53)*(MONTH($E24)-1)/12*$H24</f>
        <v>0</v>
      </c>
      <c r="U24" s="210">
        <f>SUM('1.  LRAMVA Summary'!P$52:P$53)*(MONTH($E24)-1)/12*$H24</f>
        <v>0</v>
      </c>
      <c r="V24" s="210">
        <f>SUM('1.  LRAMVA Summary'!Q$52:Q$53)*(MONTH($E24)-1)/12*$H24</f>
        <v>0</v>
      </c>
      <c r="W24" s="211">
        <f t="shared" si="0"/>
        <v>0</v>
      </c>
    </row>
    <row r="25" spans="2:23" s="9" customFormat="1">
      <c r="B25" s="212" t="s">
        <v>54</v>
      </c>
      <c r="C25" s="212">
        <v>1.47E-2</v>
      </c>
      <c r="D25" s="205"/>
      <c r="E25" s="213">
        <v>40848</v>
      </c>
      <c r="F25" s="207">
        <v>2011</v>
      </c>
      <c r="G25" s="214" t="s">
        <v>69</v>
      </c>
      <c r="H25" s="209">
        <f>C$18/12</f>
        <v>1.225E-3</v>
      </c>
      <c r="I25" s="210">
        <f>SUM('1.  LRAMVA Summary'!D$52:D$53)*(MONTH($E25)-1)/12*$H25</f>
        <v>0</v>
      </c>
      <c r="J25" s="210">
        <f>SUM('1.  LRAMVA Summary'!E$52:E$53)*(MONTH($E25)-1)/12*$H25</f>
        <v>0</v>
      </c>
      <c r="K25" s="210">
        <f>SUM('1.  LRAMVA Summary'!F$52:F$53)*(MONTH($E25)-1)/12*$H25</f>
        <v>0</v>
      </c>
      <c r="L25" s="210">
        <f>SUM('1.  LRAMVA Summary'!G$52:G$53)*(MONTH($E25)-1)/12*$H25</f>
        <v>0</v>
      </c>
      <c r="M25" s="210">
        <f>SUM('1.  LRAMVA Summary'!H$52:H$53)*(MONTH($E25)-1)/12*$H25</f>
        <v>0</v>
      </c>
      <c r="N25" s="210">
        <f>SUM('1.  LRAMVA Summary'!I$52:I$53)*(MONTH($E25)-1)/12*$H25</f>
        <v>0</v>
      </c>
      <c r="O25" s="210">
        <f>SUM('1.  LRAMVA Summary'!J$52:J$53)*(MONTH($E25)-1)/12*$H25</f>
        <v>0</v>
      </c>
      <c r="P25" s="210">
        <f>SUM('1.  LRAMVA Summary'!K$52:K$53)*(MONTH($E25)-1)/12*$H25</f>
        <v>0</v>
      </c>
      <c r="Q25" s="210">
        <f>SUM('1.  LRAMVA Summary'!L$52:L$53)*(MONTH($E25)-1)/12*$H25</f>
        <v>0</v>
      </c>
      <c r="R25" s="210">
        <f>SUM('1.  LRAMVA Summary'!M$52:M$53)*(MONTH($E25)-1)/12*$H25</f>
        <v>0</v>
      </c>
      <c r="S25" s="210">
        <f>SUM('1.  LRAMVA Summary'!N$52:N$53)*(MONTH($E25)-1)/12*$H25</f>
        <v>0</v>
      </c>
      <c r="T25" s="210">
        <f>SUM('1.  LRAMVA Summary'!O$52:O$53)*(MONTH($E25)-1)/12*$H25</f>
        <v>0</v>
      </c>
      <c r="U25" s="210">
        <f>SUM('1.  LRAMVA Summary'!P$52:P$53)*(MONTH($E25)-1)/12*$H25</f>
        <v>0</v>
      </c>
      <c r="V25" s="210">
        <f>SUM('1.  LRAMVA Summary'!Q$52:Q$53)*(MONTH($E25)-1)/12*$H25</f>
        <v>0</v>
      </c>
      <c r="W25" s="211">
        <f t="shared" si="0"/>
        <v>0</v>
      </c>
    </row>
    <row r="26" spans="2:23" s="9" customFormat="1">
      <c r="B26" s="212" t="s">
        <v>55</v>
      </c>
      <c r="C26" s="212">
        <v>1.47E-2</v>
      </c>
      <c r="D26" s="205"/>
      <c r="E26" s="213">
        <v>40878</v>
      </c>
      <c r="F26" s="207">
        <v>2011</v>
      </c>
      <c r="G26" s="214" t="s">
        <v>69</v>
      </c>
      <c r="H26" s="209">
        <f>C$18/12</f>
        <v>1.225E-3</v>
      </c>
      <c r="I26" s="210">
        <f>SUM('1.  LRAMVA Summary'!D$52:D$53)*(MONTH($E26)-1)/12*$H26</f>
        <v>0</v>
      </c>
      <c r="J26" s="210">
        <f>SUM('1.  LRAMVA Summary'!E$52:E$53)*(MONTH($E26)-1)/12*$H26</f>
        <v>0</v>
      </c>
      <c r="K26" s="210">
        <f>SUM('1.  LRAMVA Summary'!F$52:F$53)*(MONTH($E26)-1)/12*$H26</f>
        <v>0</v>
      </c>
      <c r="L26" s="210">
        <f>SUM('1.  LRAMVA Summary'!G$52:G$53)*(MONTH($E26)-1)/12*$H26</f>
        <v>0</v>
      </c>
      <c r="M26" s="210">
        <f>SUM('1.  LRAMVA Summary'!H$52:H$53)*(MONTH($E26)-1)/12*$H26</f>
        <v>0</v>
      </c>
      <c r="N26" s="210">
        <f>SUM('1.  LRAMVA Summary'!I$52:I$53)*(MONTH($E26)-1)/12*$H26</f>
        <v>0</v>
      </c>
      <c r="O26" s="210">
        <f>SUM('1.  LRAMVA Summary'!J$52:J$53)*(MONTH($E26)-1)/12*$H26</f>
        <v>0</v>
      </c>
      <c r="P26" s="210">
        <f>SUM('1.  LRAMVA Summary'!K$52:K$53)*(MONTH($E26)-1)/12*$H26</f>
        <v>0</v>
      </c>
      <c r="Q26" s="210">
        <f>SUM('1.  LRAMVA Summary'!L$52:L$53)*(MONTH($E26)-1)/12*$H26</f>
        <v>0</v>
      </c>
      <c r="R26" s="210">
        <f>SUM('1.  LRAMVA Summary'!M$52:M$53)*(MONTH($E26)-1)/12*$H26</f>
        <v>0</v>
      </c>
      <c r="S26" s="210">
        <f>SUM('1.  LRAMVA Summary'!N$52:N$53)*(MONTH($E26)-1)/12*$H26</f>
        <v>0</v>
      </c>
      <c r="T26" s="210">
        <f>SUM('1.  LRAMVA Summary'!O$52:O$53)*(MONTH($E26)-1)/12*$H26</f>
        <v>0</v>
      </c>
      <c r="U26" s="210">
        <f>SUM('1.  LRAMVA Summary'!P$52:P$53)*(MONTH($E26)-1)/12*$H26</f>
        <v>0</v>
      </c>
      <c r="V26" s="210">
        <f>SUM('1.  LRAMVA Summary'!Q$52:Q$53)*(MONTH($E26)-1)/12*$H26</f>
        <v>0</v>
      </c>
      <c r="W26" s="211">
        <f>SUM(I26:V26)</f>
        <v>0</v>
      </c>
    </row>
    <row r="27" spans="2:23" s="9" customFormat="1" ht="15" thickBot="1">
      <c r="B27" s="212" t="s">
        <v>56</v>
      </c>
      <c r="C27" s="212">
        <v>1.47E-2</v>
      </c>
      <c r="D27" s="205"/>
      <c r="E27" s="215" t="s">
        <v>462</v>
      </c>
      <c r="F27" s="215"/>
      <c r="G27" s="216"/>
      <c r="H27" s="217"/>
      <c r="I27" s="218">
        <f>SUM(I15:I26)</f>
        <v>0</v>
      </c>
      <c r="J27" s="218">
        <f t="shared" ref="J27:O27" si="1">SUM(J15:J26)</f>
        <v>0</v>
      </c>
      <c r="K27" s="218">
        <f t="shared" si="1"/>
        <v>0</v>
      </c>
      <c r="L27" s="218">
        <f t="shared" si="1"/>
        <v>0</v>
      </c>
      <c r="M27" s="218">
        <f t="shared" si="1"/>
        <v>0</v>
      </c>
      <c r="N27" s="218">
        <f t="shared" si="1"/>
        <v>0</v>
      </c>
      <c r="O27" s="218">
        <f t="shared" si="1"/>
        <v>0</v>
      </c>
      <c r="P27" s="218">
        <f t="shared" ref="P27:V27" si="2">SUM(P15:P26)</f>
        <v>0</v>
      </c>
      <c r="Q27" s="218">
        <f t="shared" si="2"/>
        <v>0</v>
      </c>
      <c r="R27" s="218">
        <f t="shared" si="2"/>
        <v>0</v>
      </c>
      <c r="S27" s="218">
        <f t="shared" si="2"/>
        <v>0</v>
      </c>
      <c r="T27" s="218">
        <f t="shared" si="2"/>
        <v>0</v>
      </c>
      <c r="U27" s="218">
        <f t="shared" si="2"/>
        <v>0</v>
      </c>
      <c r="V27" s="218">
        <f t="shared" si="2"/>
        <v>0</v>
      </c>
      <c r="W27" s="218">
        <f>SUM(W15:W26)</f>
        <v>0</v>
      </c>
    </row>
    <row r="28" spans="2:23" s="9" customFormat="1" ht="15" thickTop="1">
      <c r="B28" s="212" t="s">
        <v>57</v>
      </c>
      <c r="C28" s="212">
        <v>1.47E-2</v>
      </c>
      <c r="D28" s="205"/>
      <c r="E28" s="219" t="s">
        <v>67</v>
      </c>
      <c r="F28" s="219"/>
      <c r="G28" s="220"/>
      <c r="H28" s="221"/>
      <c r="I28" s="222"/>
      <c r="J28" s="222"/>
      <c r="K28" s="222"/>
      <c r="L28" s="222"/>
      <c r="M28" s="222"/>
      <c r="N28" s="222"/>
      <c r="O28" s="222"/>
      <c r="P28" s="222"/>
      <c r="Q28" s="222"/>
      <c r="R28" s="222"/>
      <c r="S28" s="222"/>
      <c r="T28" s="222"/>
      <c r="U28" s="222"/>
      <c r="V28" s="222"/>
      <c r="W28" s="223"/>
    </row>
    <row r="29" spans="2:23" s="9" customFormat="1">
      <c r="B29" s="212" t="s">
        <v>58</v>
      </c>
      <c r="C29" s="212">
        <v>1.47E-2</v>
      </c>
      <c r="D29" s="205"/>
      <c r="E29" s="224" t="s">
        <v>426</v>
      </c>
      <c r="F29" s="224"/>
      <c r="G29" s="225"/>
      <c r="H29" s="226"/>
      <c r="I29" s="227">
        <f>I27+I28</f>
        <v>0</v>
      </c>
      <c r="J29" s="227">
        <f t="shared" ref="J29:M29" si="3">J27+J28</f>
        <v>0</v>
      </c>
      <c r="K29" s="227">
        <f t="shared" si="3"/>
        <v>0</v>
      </c>
      <c r="L29" s="227">
        <f t="shared" si="3"/>
        <v>0</v>
      </c>
      <c r="M29" s="227">
        <f t="shared" si="3"/>
        <v>0</v>
      </c>
      <c r="N29" s="227">
        <f>N27+N28</f>
        <v>0</v>
      </c>
      <c r="O29" s="227">
        <f>O27+O28</f>
        <v>0</v>
      </c>
      <c r="P29" s="227">
        <f t="shared" ref="P29:V29" si="4">P27+P28</f>
        <v>0</v>
      </c>
      <c r="Q29" s="227">
        <f t="shared" si="4"/>
        <v>0</v>
      </c>
      <c r="R29" s="227">
        <f t="shared" si="4"/>
        <v>0</v>
      </c>
      <c r="S29" s="227">
        <f t="shared" si="4"/>
        <v>0</v>
      </c>
      <c r="T29" s="227">
        <f t="shared" si="4"/>
        <v>0</v>
      </c>
      <c r="U29" s="227">
        <f t="shared" si="4"/>
        <v>0</v>
      </c>
      <c r="V29" s="227">
        <f t="shared" si="4"/>
        <v>0</v>
      </c>
      <c r="W29" s="227">
        <f>W27+W28</f>
        <v>0</v>
      </c>
    </row>
    <row r="30" spans="2:23" s="9" customFormat="1">
      <c r="B30" s="212" t="s">
        <v>59</v>
      </c>
      <c r="C30" s="212">
        <v>1.47E-2</v>
      </c>
      <c r="D30" s="205"/>
      <c r="E30" s="213">
        <v>40909</v>
      </c>
      <c r="F30" s="213" t="s">
        <v>179</v>
      </c>
      <c r="G30" s="214" t="s">
        <v>65</v>
      </c>
      <c r="H30" s="228">
        <f>C$19/12</f>
        <v>1.225E-3</v>
      </c>
      <c r="I30" s="229">
        <f>(SUM('1.  LRAMVA Summary'!D$52:D$54)+SUM('1.  LRAMVA Summary'!D$55:D$56)*(MONTH($E30)-1)/12)*$H30</f>
        <v>0</v>
      </c>
      <c r="J30" s="229">
        <f>(SUM('1.  LRAMVA Summary'!E$52:E$54)+SUM('1.  LRAMVA Summary'!E$55:E$56)*(MONTH($E30)-1)/12)*$H30</f>
        <v>0</v>
      </c>
      <c r="K30" s="229">
        <f>(SUM('1.  LRAMVA Summary'!F$52:F$54)+SUM('1.  LRAMVA Summary'!F$55:F$56)*(MONTH($E30)-1)/12)*$H30</f>
        <v>0</v>
      </c>
      <c r="L30" s="229">
        <f>(SUM('1.  LRAMVA Summary'!G$52:G$54)+SUM('1.  LRAMVA Summary'!G$55:G$56)*(MONTH($E30)-1)/12)*$H30</f>
        <v>0</v>
      </c>
      <c r="M30" s="229">
        <f>(SUM('1.  LRAMVA Summary'!H$52:H$54)+SUM('1.  LRAMVA Summary'!H$55:H$56)*(MONTH($E30)-1)/12)*$H30</f>
        <v>0</v>
      </c>
      <c r="N30" s="229">
        <f>(SUM('1.  LRAMVA Summary'!I$52:I$54)+SUM('1.  LRAMVA Summary'!I$55:I$56)*(MONTH($E30)-1)/12)*$H30</f>
        <v>0</v>
      </c>
      <c r="O30" s="229">
        <f>(SUM('1.  LRAMVA Summary'!J$52:J$54)+SUM('1.  LRAMVA Summary'!J$55:J$56)*(MONTH($E30)-1)/12)*$H30</f>
        <v>0</v>
      </c>
      <c r="P30" s="229">
        <f>(SUM('1.  LRAMVA Summary'!K$52:K$54)+SUM('1.  LRAMVA Summary'!K$55:K$56)*(MONTH($E30)-1)/12)*$H30</f>
        <v>0</v>
      </c>
      <c r="Q30" s="229">
        <f>(SUM('1.  LRAMVA Summary'!L$52:L$54)+SUM('1.  LRAMVA Summary'!L$55:L$56)*(MONTH($E30)-1)/12)*$H30</f>
        <v>0</v>
      </c>
      <c r="R30" s="229">
        <f>(SUM('1.  LRAMVA Summary'!M$52:M$54)+SUM('1.  LRAMVA Summary'!M$55:M$56)*(MONTH($E30)-1)/12)*$H30</f>
        <v>0</v>
      </c>
      <c r="S30" s="229">
        <f>(SUM('1.  LRAMVA Summary'!N$52:N$54)+SUM('1.  LRAMVA Summary'!N$55:N$56)*(MONTH($E30)-1)/12)*$H30</f>
        <v>0</v>
      </c>
      <c r="T30" s="229">
        <f>(SUM('1.  LRAMVA Summary'!O$52:O$54)+SUM('1.  LRAMVA Summary'!O$55:O$56)*(MONTH($E30)-1)/12)*$H30</f>
        <v>0</v>
      </c>
      <c r="U30" s="229">
        <f>(SUM('1.  LRAMVA Summary'!P$52:P$54)+SUM('1.  LRAMVA Summary'!P$55:P$56)*(MONTH($E30)-1)/12)*$H30</f>
        <v>0</v>
      </c>
      <c r="V30" s="229">
        <f>(SUM('1.  LRAMVA Summary'!Q$52:Q$54)+SUM('1.  LRAMVA Summary'!Q$55:Q$56)*(MONTH($E30)-1)/12)*$H30</f>
        <v>0</v>
      </c>
      <c r="W30" s="230">
        <f>SUM(I30:V30)</f>
        <v>0</v>
      </c>
    </row>
    <row r="31" spans="2:23" s="9" customFormat="1">
      <c r="B31" s="212" t="s">
        <v>60</v>
      </c>
      <c r="C31" s="212">
        <v>1.47E-2</v>
      </c>
      <c r="D31" s="205"/>
      <c r="E31" s="213">
        <v>40940</v>
      </c>
      <c r="F31" s="213" t="s">
        <v>179</v>
      </c>
      <c r="G31" s="214" t="s">
        <v>65</v>
      </c>
      <c r="H31" s="228">
        <f>C$19/12</f>
        <v>1.225E-3</v>
      </c>
      <c r="I31" s="229">
        <f>(SUM('1.  LRAMVA Summary'!D$52:D$54)+SUM('1.  LRAMVA Summary'!D$55:D$56)*(MONTH($E31)-1)/12)*$H31</f>
        <v>0</v>
      </c>
      <c r="J31" s="229">
        <f>(SUM('1.  LRAMVA Summary'!E$52:E$54)+SUM('1.  LRAMVA Summary'!E$55:E$56)*(MONTH($E31)-1)/12)*$H31</f>
        <v>0</v>
      </c>
      <c r="K31" s="229">
        <f>(SUM('1.  LRAMVA Summary'!F$52:F$54)+SUM('1.  LRAMVA Summary'!F$55:F$56)*(MONTH($E31)-1)/12)*$H31</f>
        <v>0</v>
      </c>
      <c r="L31" s="229">
        <f>(SUM('1.  LRAMVA Summary'!G$52:G$54)+SUM('1.  LRAMVA Summary'!G$55:G$56)*(MONTH($E31)-1)/12)*$H31</f>
        <v>0</v>
      </c>
      <c r="M31" s="229">
        <f>(SUM('1.  LRAMVA Summary'!H$52:H$54)+SUM('1.  LRAMVA Summary'!H$55:H$56)*(MONTH($E31)-1)/12)*$H31</f>
        <v>0</v>
      </c>
      <c r="N31" s="229">
        <f>(SUM('1.  LRAMVA Summary'!I$52:I$54)+SUM('1.  LRAMVA Summary'!I$55:I$56)*(MONTH($E31)-1)/12)*$H31</f>
        <v>0</v>
      </c>
      <c r="O31" s="229">
        <f>(SUM('1.  LRAMVA Summary'!J$52:J$54)+SUM('1.  LRAMVA Summary'!J$55:J$56)*(MONTH($E31)-1)/12)*$H31</f>
        <v>0</v>
      </c>
      <c r="P31" s="229">
        <f>(SUM('1.  LRAMVA Summary'!K$52:K$54)+SUM('1.  LRAMVA Summary'!K$55:K$56)*(MONTH($E31)-1)/12)*$H31</f>
        <v>0</v>
      </c>
      <c r="Q31" s="229">
        <f>(SUM('1.  LRAMVA Summary'!L$52:L$54)+SUM('1.  LRAMVA Summary'!L$55:L$56)*(MONTH($E31)-1)/12)*$H31</f>
        <v>0</v>
      </c>
      <c r="R31" s="229">
        <f>(SUM('1.  LRAMVA Summary'!M$52:M$54)+SUM('1.  LRAMVA Summary'!M$55:M$56)*(MONTH($E31)-1)/12)*$H31</f>
        <v>0</v>
      </c>
      <c r="S31" s="229">
        <f>(SUM('1.  LRAMVA Summary'!N$52:N$54)+SUM('1.  LRAMVA Summary'!N$55:N$56)*(MONTH($E31)-1)/12)*$H31</f>
        <v>0</v>
      </c>
      <c r="T31" s="229">
        <f>(SUM('1.  LRAMVA Summary'!O$52:O$54)+SUM('1.  LRAMVA Summary'!O$55:O$56)*(MONTH($E31)-1)/12)*$H31</f>
        <v>0</v>
      </c>
      <c r="U31" s="229">
        <f>(SUM('1.  LRAMVA Summary'!P$52:P$54)+SUM('1.  LRAMVA Summary'!P$55:P$56)*(MONTH($E31)-1)/12)*$H31</f>
        <v>0</v>
      </c>
      <c r="V31" s="229">
        <f>(SUM('1.  LRAMVA Summary'!Q$52:Q$54)+SUM('1.  LRAMVA Summary'!Q$55:Q$56)*(MONTH($E31)-1)/12)*$H31</f>
        <v>0</v>
      </c>
      <c r="W31" s="230">
        <f t="shared" ref="W31:W40" si="5">SUM(I31:V31)</f>
        <v>0</v>
      </c>
    </row>
    <row r="32" spans="2:23" s="9" customFormat="1">
      <c r="B32" s="212" t="s">
        <v>61</v>
      </c>
      <c r="C32" s="212">
        <v>1.0999999999999999E-2</v>
      </c>
      <c r="D32" s="205"/>
      <c r="E32" s="213">
        <v>40969</v>
      </c>
      <c r="F32" s="213" t="s">
        <v>179</v>
      </c>
      <c r="G32" s="214" t="s">
        <v>65</v>
      </c>
      <c r="H32" s="228">
        <f>C$19/12</f>
        <v>1.225E-3</v>
      </c>
      <c r="I32" s="229">
        <f>(SUM('1.  LRAMVA Summary'!D$52:D$54)+SUM('1.  LRAMVA Summary'!D$55:D$56)*(MONTH($E32)-1)/12)*$H32</f>
        <v>0</v>
      </c>
      <c r="J32" s="229">
        <f>(SUM('1.  LRAMVA Summary'!E$52:E$54)+SUM('1.  LRAMVA Summary'!E$55:E$56)*(MONTH($E32)-1)/12)*$H32</f>
        <v>0</v>
      </c>
      <c r="K32" s="229">
        <f>(SUM('1.  LRAMVA Summary'!F$52:F$54)+SUM('1.  LRAMVA Summary'!F$55:F$56)*(MONTH($E32)-1)/12)*$H32</f>
        <v>0</v>
      </c>
      <c r="L32" s="229">
        <f>(SUM('1.  LRAMVA Summary'!G$52:G$54)+SUM('1.  LRAMVA Summary'!G$55:G$56)*(MONTH($E32)-1)/12)*$H32</f>
        <v>0</v>
      </c>
      <c r="M32" s="229">
        <f>(SUM('1.  LRAMVA Summary'!H$52:H$54)+SUM('1.  LRAMVA Summary'!H$55:H$56)*(MONTH($E32)-1)/12)*$H32</f>
        <v>0</v>
      </c>
      <c r="N32" s="229">
        <f>(SUM('1.  LRAMVA Summary'!I$52:I$54)+SUM('1.  LRAMVA Summary'!I$55:I$56)*(MONTH($E32)-1)/12)*$H32</f>
        <v>0</v>
      </c>
      <c r="O32" s="229">
        <f>(SUM('1.  LRAMVA Summary'!J$52:J$54)+SUM('1.  LRAMVA Summary'!J$55:J$56)*(MONTH($E32)-1)/12)*$H32</f>
        <v>0</v>
      </c>
      <c r="P32" s="229">
        <f>(SUM('1.  LRAMVA Summary'!K$52:K$54)+SUM('1.  LRAMVA Summary'!K$55:K$56)*(MONTH($E32)-1)/12)*$H32</f>
        <v>0</v>
      </c>
      <c r="Q32" s="229">
        <f>(SUM('1.  LRAMVA Summary'!L$52:L$54)+SUM('1.  LRAMVA Summary'!L$55:L$56)*(MONTH($E32)-1)/12)*$H32</f>
        <v>0</v>
      </c>
      <c r="R32" s="229">
        <f>(SUM('1.  LRAMVA Summary'!M$52:M$54)+SUM('1.  LRAMVA Summary'!M$55:M$56)*(MONTH($E32)-1)/12)*$H32</f>
        <v>0</v>
      </c>
      <c r="S32" s="229">
        <f>(SUM('1.  LRAMVA Summary'!N$52:N$54)+SUM('1.  LRAMVA Summary'!N$55:N$56)*(MONTH($E32)-1)/12)*$H32</f>
        <v>0</v>
      </c>
      <c r="T32" s="229">
        <f>(SUM('1.  LRAMVA Summary'!O$52:O$54)+SUM('1.  LRAMVA Summary'!O$55:O$56)*(MONTH($E32)-1)/12)*$H32</f>
        <v>0</v>
      </c>
      <c r="U32" s="229">
        <f>(SUM('1.  LRAMVA Summary'!P$52:P$54)+SUM('1.  LRAMVA Summary'!P$55:P$56)*(MONTH($E32)-1)/12)*$H32</f>
        <v>0</v>
      </c>
      <c r="V32" s="229">
        <f>(SUM('1.  LRAMVA Summary'!Q$52:Q$54)+SUM('1.  LRAMVA Summary'!Q$55:Q$56)*(MONTH($E32)-1)/12)*$H32</f>
        <v>0</v>
      </c>
      <c r="W32" s="230">
        <f t="shared" si="5"/>
        <v>0</v>
      </c>
    </row>
    <row r="33" spans="2:23" s="9" customFormat="1">
      <c r="B33" s="212" t="s">
        <v>177</v>
      </c>
      <c r="C33" s="212">
        <v>1.0999999999999999E-2</v>
      </c>
      <c r="D33" s="205"/>
      <c r="E33" s="213">
        <v>41000</v>
      </c>
      <c r="F33" s="213" t="s">
        <v>179</v>
      </c>
      <c r="G33" s="214" t="s">
        <v>66</v>
      </c>
      <c r="H33" s="231">
        <f>C$20/12</f>
        <v>1.225E-3</v>
      </c>
      <c r="I33" s="229">
        <f>(SUM('1.  LRAMVA Summary'!D$52:D$54)+SUM('1.  LRAMVA Summary'!D$55:D$56)*(MONTH($E33)-1)/12)*$H33</f>
        <v>0</v>
      </c>
      <c r="J33" s="229">
        <f>(SUM('1.  LRAMVA Summary'!E$52:E$54)+SUM('1.  LRAMVA Summary'!E$55:E$56)*(MONTH($E33)-1)/12)*$H33</f>
        <v>0</v>
      </c>
      <c r="K33" s="229">
        <f>(SUM('1.  LRAMVA Summary'!F$52:F$54)+SUM('1.  LRAMVA Summary'!F$55:F$56)*(MONTH($E33)-1)/12)*$H33</f>
        <v>0</v>
      </c>
      <c r="L33" s="229">
        <f>(SUM('1.  LRAMVA Summary'!G$52:G$54)+SUM('1.  LRAMVA Summary'!G$55:G$56)*(MONTH($E33)-1)/12)*$H33</f>
        <v>0</v>
      </c>
      <c r="M33" s="229">
        <f>(SUM('1.  LRAMVA Summary'!H$52:H$54)+SUM('1.  LRAMVA Summary'!H$55:H$56)*(MONTH($E33)-1)/12)*$H33</f>
        <v>0</v>
      </c>
      <c r="N33" s="229">
        <f>(SUM('1.  LRAMVA Summary'!I$52:I$54)+SUM('1.  LRAMVA Summary'!I$55:I$56)*(MONTH($E33)-1)/12)*$H33</f>
        <v>0</v>
      </c>
      <c r="O33" s="229">
        <f>(SUM('1.  LRAMVA Summary'!J$52:J$54)+SUM('1.  LRAMVA Summary'!J$55:J$56)*(MONTH($E33)-1)/12)*$H33</f>
        <v>0</v>
      </c>
      <c r="P33" s="229">
        <f>(SUM('1.  LRAMVA Summary'!K$52:K$54)+SUM('1.  LRAMVA Summary'!K$55:K$56)*(MONTH($E33)-1)/12)*$H33</f>
        <v>0</v>
      </c>
      <c r="Q33" s="229">
        <f>(SUM('1.  LRAMVA Summary'!L$52:L$54)+SUM('1.  LRAMVA Summary'!L$55:L$56)*(MONTH($E33)-1)/12)*$H33</f>
        <v>0</v>
      </c>
      <c r="R33" s="229">
        <f>(SUM('1.  LRAMVA Summary'!M$52:M$54)+SUM('1.  LRAMVA Summary'!M$55:M$56)*(MONTH($E33)-1)/12)*$H33</f>
        <v>0</v>
      </c>
      <c r="S33" s="229">
        <f>(SUM('1.  LRAMVA Summary'!N$52:N$54)+SUM('1.  LRAMVA Summary'!N$55:N$56)*(MONTH($E33)-1)/12)*$H33</f>
        <v>0</v>
      </c>
      <c r="T33" s="229">
        <f>(SUM('1.  LRAMVA Summary'!O$52:O$54)+SUM('1.  LRAMVA Summary'!O$55:O$56)*(MONTH($E33)-1)/12)*$H33</f>
        <v>0</v>
      </c>
      <c r="U33" s="229">
        <f>(SUM('1.  LRAMVA Summary'!P$52:P$54)+SUM('1.  LRAMVA Summary'!P$55:P$56)*(MONTH($E33)-1)/12)*$H33</f>
        <v>0</v>
      </c>
      <c r="V33" s="229">
        <f>(SUM('1.  LRAMVA Summary'!Q$52:Q$54)+SUM('1.  LRAMVA Summary'!Q$55:Q$56)*(MONTH($E33)-1)/12)*$H33</f>
        <v>0</v>
      </c>
      <c r="W33" s="230">
        <f t="shared" si="5"/>
        <v>0</v>
      </c>
    </row>
    <row r="34" spans="2:23" s="9" customFormat="1">
      <c r="B34" s="212" t="s">
        <v>178</v>
      </c>
      <c r="C34" s="212">
        <v>1.0999999999999999E-2</v>
      </c>
      <c r="D34" s="205"/>
      <c r="E34" s="213">
        <v>41030</v>
      </c>
      <c r="F34" s="213" t="s">
        <v>179</v>
      </c>
      <c r="G34" s="214" t="s">
        <v>66</v>
      </c>
      <c r="H34" s="228">
        <f>C$20/12</f>
        <v>1.225E-3</v>
      </c>
      <c r="I34" s="229">
        <f>(SUM('1.  LRAMVA Summary'!D$52:D$54)+SUM('1.  LRAMVA Summary'!D$55:D$56)*(MONTH($E34)-1)/12)*$H34</f>
        <v>0</v>
      </c>
      <c r="J34" s="229">
        <f>(SUM('1.  LRAMVA Summary'!E$52:E$54)+SUM('1.  LRAMVA Summary'!E$55:E$56)*(MONTH($E34)-1)/12)*$H34</f>
        <v>0</v>
      </c>
      <c r="K34" s="229">
        <f>(SUM('1.  LRAMVA Summary'!F$52:F$54)+SUM('1.  LRAMVA Summary'!F$55:F$56)*(MONTH($E34)-1)/12)*$H34</f>
        <v>0</v>
      </c>
      <c r="L34" s="229">
        <f>(SUM('1.  LRAMVA Summary'!G$52:G$54)+SUM('1.  LRAMVA Summary'!G$55:G$56)*(MONTH($E34)-1)/12)*$H34</f>
        <v>0</v>
      </c>
      <c r="M34" s="229">
        <f>(SUM('1.  LRAMVA Summary'!H$52:H$54)+SUM('1.  LRAMVA Summary'!H$55:H$56)*(MONTH($E34)-1)/12)*$H34</f>
        <v>0</v>
      </c>
      <c r="N34" s="229">
        <f>(SUM('1.  LRAMVA Summary'!I$52:I$54)+SUM('1.  LRAMVA Summary'!I$55:I$56)*(MONTH($E34)-1)/12)*$H34</f>
        <v>0</v>
      </c>
      <c r="O34" s="229">
        <f>(SUM('1.  LRAMVA Summary'!J$52:J$54)+SUM('1.  LRAMVA Summary'!J$55:J$56)*(MONTH($E34)-1)/12)*$H34</f>
        <v>0</v>
      </c>
      <c r="P34" s="229">
        <f>(SUM('1.  LRAMVA Summary'!K$52:K$54)+SUM('1.  LRAMVA Summary'!K$55:K$56)*(MONTH($E34)-1)/12)*$H34</f>
        <v>0</v>
      </c>
      <c r="Q34" s="229">
        <f>(SUM('1.  LRAMVA Summary'!L$52:L$54)+SUM('1.  LRAMVA Summary'!L$55:L$56)*(MONTH($E34)-1)/12)*$H34</f>
        <v>0</v>
      </c>
      <c r="R34" s="229">
        <f>(SUM('1.  LRAMVA Summary'!M$52:M$54)+SUM('1.  LRAMVA Summary'!M$55:M$56)*(MONTH($E34)-1)/12)*$H34</f>
        <v>0</v>
      </c>
      <c r="S34" s="229">
        <f>(SUM('1.  LRAMVA Summary'!N$52:N$54)+SUM('1.  LRAMVA Summary'!N$55:N$56)*(MONTH($E34)-1)/12)*$H34</f>
        <v>0</v>
      </c>
      <c r="T34" s="229">
        <f>(SUM('1.  LRAMVA Summary'!O$52:O$54)+SUM('1.  LRAMVA Summary'!O$55:O$56)*(MONTH($E34)-1)/12)*$H34</f>
        <v>0</v>
      </c>
      <c r="U34" s="229">
        <f>(SUM('1.  LRAMVA Summary'!P$52:P$54)+SUM('1.  LRAMVA Summary'!P$55:P$56)*(MONTH($E34)-1)/12)*$H34</f>
        <v>0</v>
      </c>
      <c r="V34" s="229">
        <f>(SUM('1.  LRAMVA Summary'!Q$52:Q$54)+SUM('1.  LRAMVA Summary'!Q$55:Q$56)*(MONTH($E34)-1)/12)*$H34</f>
        <v>0</v>
      </c>
      <c r="W34" s="230">
        <f t="shared" si="5"/>
        <v>0</v>
      </c>
    </row>
    <row r="35" spans="2:23" s="9" customFormat="1">
      <c r="B35" s="212" t="s">
        <v>73</v>
      </c>
      <c r="C35" s="212">
        <v>1.0999999999999999E-2</v>
      </c>
      <c r="D35" s="205"/>
      <c r="E35" s="213">
        <v>41061</v>
      </c>
      <c r="F35" s="213" t="s">
        <v>179</v>
      </c>
      <c r="G35" s="214" t="s">
        <v>66</v>
      </c>
      <c r="H35" s="228">
        <f>C$20/12</f>
        <v>1.225E-3</v>
      </c>
      <c r="I35" s="229">
        <f>(SUM('1.  LRAMVA Summary'!D$52:D$54)+SUM('1.  LRAMVA Summary'!D$55:D$56)*(MONTH($E35)-1)/12)*$H35</f>
        <v>0</v>
      </c>
      <c r="J35" s="229">
        <f>(SUM('1.  LRAMVA Summary'!E$52:E$54)+SUM('1.  LRAMVA Summary'!E$55:E$56)*(MONTH($E35)-1)/12)*$H35</f>
        <v>0</v>
      </c>
      <c r="K35" s="229">
        <f>(SUM('1.  LRAMVA Summary'!F$52:F$54)+SUM('1.  LRAMVA Summary'!F$55:F$56)*(MONTH($E35)-1)/12)*$H35</f>
        <v>0</v>
      </c>
      <c r="L35" s="229">
        <f>(SUM('1.  LRAMVA Summary'!G$52:G$54)+SUM('1.  LRAMVA Summary'!G$55:G$56)*(MONTH($E35)-1)/12)*$H35</f>
        <v>0</v>
      </c>
      <c r="M35" s="229">
        <f>(SUM('1.  LRAMVA Summary'!H$52:H$54)+SUM('1.  LRAMVA Summary'!H$55:H$56)*(MONTH($E35)-1)/12)*$H35</f>
        <v>0</v>
      </c>
      <c r="N35" s="229">
        <f>(SUM('1.  LRAMVA Summary'!I$52:I$54)+SUM('1.  LRAMVA Summary'!I$55:I$56)*(MONTH($E35)-1)/12)*$H35</f>
        <v>0</v>
      </c>
      <c r="O35" s="229">
        <f>(SUM('1.  LRAMVA Summary'!J$52:J$54)+SUM('1.  LRAMVA Summary'!J$55:J$56)*(MONTH($E35)-1)/12)*$H35</f>
        <v>0</v>
      </c>
      <c r="P35" s="229">
        <f>(SUM('1.  LRAMVA Summary'!K$52:K$54)+SUM('1.  LRAMVA Summary'!K$55:K$56)*(MONTH($E35)-1)/12)*$H35</f>
        <v>0</v>
      </c>
      <c r="Q35" s="229">
        <f>(SUM('1.  LRAMVA Summary'!L$52:L$54)+SUM('1.  LRAMVA Summary'!L$55:L$56)*(MONTH($E35)-1)/12)*$H35</f>
        <v>0</v>
      </c>
      <c r="R35" s="229">
        <f>(SUM('1.  LRAMVA Summary'!M$52:M$54)+SUM('1.  LRAMVA Summary'!M$55:M$56)*(MONTH($E35)-1)/12)*$H35</f>
        <v>0</v>
      </c>
      <c r="S35" s="229">
        <f>(SUM('1.  LRAMVA Summary'!N$52:N$54)+SUM('1.  LRAMVA Summary'!N$55:N$56)*(MONTH($E35)-1)/12)*$H35</f>
        <v>0</v>
      </c>
      <c r="T35" s="229">
        <f>(SUM('1.  LRAMVA Summary'!O$52:O$54)+SUM('1.  LRAMVA Summary'!O$55:O$56)*(MONTH($E35)-1)/12)*$H35</f>
        <v>0</v>
      </c>
      <c r="U35" s="229">
        <f>(SUM('1.  LRAMVA Summary'!P$52:P$54)+SUM('1.  LRAMVA Summary'!P$55:P$56)*(MONTH($E35)-1)/12)*$H35</f>
        <v>0</v>
      </c>
      <c r="V35" s="229">
        <f>(SUM('1.  LRAMVA Summary'!Q$52:Q$54)+SUM('1.  LRAMVA Summary'!Q$55:Q$56)*(MONTH($E35)-1)/12)*$H35</f>
        <v>0</v>
      </c>
      <c r="W35" s="230">
        <f t="shared" si="5"/>
        <v>0</v>
      </c>
    </row>
    <row r="36" spans="2:23" s="9" customFormat="1">
      <c r="B36" s="212" t="s">
        <v>74</v>
      </c>
      <c r="C36" s="212">
        <v>1.0999999999999999E-2</v>
      </c>
      <c r="D36" s="205"/>
      <c r="E36" s="213">
        <v>41091</v>
      </c>
      <c r="F36" s="213" t="s">
        <v>179</v>
      </c>
      <c r="G36" s="214" t="s">
        <v>68</v>
      </c>
      <c r="H36" s="231">
        <f>C$21/12</f>
        <v>1.225E-3</v>
      </c>
      <c r="I36" s="229">
        <f>(SUM('1.  LRAMVA Summary'!D$52:D$54)+SUM('1.  LRAMVA Summary'!D$55:D$56)*(MONTH($E36)-1)/12)*$H36</f>
        <v>0</v>
      </c>
      <c r="J36" s="229">
        <f>(SUM('1.  LRAMVA Summary'!E$52:E$54)+SUM('1.  LRAMVA Summary'!E$55:E$56)*(MONTH($E36)-1)/12)*$H36</f>
        <v>0</v>
      </c>
      <c r="K36" s="229">
        <f>(SUM('1.  LRAMVA Summary'!F$52:F$54)+SUM('1.  LRAMVA Summary'!F$55:F$56)*(MONTH($E36)-1)/12)*$H36</f>
        <v>0</v>
      </c>
      <c r="L36" s="229">
        <f>(SUM('1.  LRAMVA Summary'!G$52:G$54)+SUM('1.  LRAMVA Summary'!G$55:G$56)*(MONTH($E36)-1)/12)*$H36</f>
        <v>0</v>
      </c>
      <c r="M36" s="229">
        <f>(SUM('1.  LRAMVA Summary'!H$52:H$54)+SUM('1.  LRAMVA Summary'!H$55:H$56)*(MONTH($E36)-1)/12)*$H36</f>
        <v>0</v>
      </c>
      <c r="N36" s="229">
        <f>(SUM('1.  LRAMVA Summary'!I$52:I$54)+SUM('1.  LRAMVA Summary'!I$55:I$56)*(MONTH($E36)-1)/12)*$H36</f>
        <v>0</v>
      </c>
      <c r="O36" s="229">
        <f>(SUM('1.  LRAMVA Summary'!J$52:J$54)+SUM('1.  LRAMVA Summary'!J$55:J$56)*(MONTH($E36)-1)/12)*$H36</f>
        <v>0</v>
      </c>
      <c r="P36" s="229">
        <f>(SUM('1.  LRAMVA Summary'!K$52:K$54)+SUM('1.  LRAMVA Summary'!K$55:K$56)*(MONTH($E36)-1)/12)*$H36</f>
        <v>0</v>
      </c>
      <c r="Q36" s="229">
        <f>(SUM('1.  LRAMVA Summary'!L$52:L$54)+SUM('1.  LRAMVA Summary'!L$55:L$56)*(MONTH($E36)-1)/12)*$H36</f>
        <v>0</v>
      </c>
      <c r="R36" s="229">
        <f>(SUM('1.  LRAMVA Summary'!M$52:M$54)+SUM('1.  LRAMVA Summary'!M$55:M$56)*(MONTH($E36)-1)/12)*$H36</f>
        <v>0</v>
      </c>
      <c r="S36" s="229">
        <f>(SUM('1.  LRAMVA Summary'!N$52:N$54)+SUM('1.  LRAMVA Summary'!N$55:N$56)*(MONTH($E36)-1)/12)*$H36</f>
        <v>0</v>
      </c>
      <c r="T36" s="229">
        <f>(SUM('1.  LRAMVA Summary'!O$52:O$54)+SUM('1.  LRAMVA Summary'!O$55:O$56)*(MONTH($E36)-1)/12)*$H36</f>
        <v>0</v>
      </c>
      <c r="U36" s="229">
        <f>(SUM('1.  LRAMVA Summary'!P$52:P$54)+SUM('1.  LRAMVA Summary'!P$55:P$56)*(MONTH($E36)-1)/12)*$H36</f>
        <v>0</v>
      </c>
      <c r="V36" s="229">
        <f>(SUM('1.  LRAMVA Summary'!Q$52:Q$54)+SUM('1.  LRAMVA Summary'!Q$55:Q$56)*(MONTH($E36)-1)/12)*$H36</f>
        <v>0</v>
      </c>
      <c r="W36" s="230">
        <f t="shared" si="5"/>
        <v>0</v>
      </c>
    </row>
    <row r="37" spans="2:23" s="9" customFormat="1">
      <c r="B37" s="212" t="s">
        <v>75</v>
      </c>
      <c r="C37" s="212">
        <v>1.0999999999999999E-2</v>
      </c>
      <c r="D37" s="205"/>
      <c r="E37" s="213">
        <v>41122</v>
      </c>
      <c r="F37" s="213" t="s">
        <v>179</v>
      </c>
      <c r="G37" s="214" t="s">
        <v>68</v>
      </c>
      <c r="H37" s="228">
        <f>C$21/12</f>
        <v>1.225E-3</v>
      </c>
      <c r="I37" s="229">
        <f>(SUM('1.  LRAMVA Summary'!D$52:D$54)+SUM('1.  LRAMVA Summary'!D$55:D$56)*(MONTH($E37)-1)/12)*$H37</f>
        <v>0</v>
      </c>
      <c r="J37" s="229">
        <f>(SUM('1.  LRAMVA Summary'!E$52:E$54)+SUM('1.  LRAMVA Summary'!E$55:E$56)*(MONTH($E37)-1)/12)*$H37</f>
        <v>0</v>
      </c>
      <c r="K37" s="229">
        <f>(SUM('1.  LRAMVA Summary'!F$52:F$54)+SUM('1.  LRAMVA Summary'!F$55:F$56)*(MONTH($E37)-1)/12)*$H37</f>
        <v>0</v>
      </c>
      <c r="L37" s="229">
        <f>(SUM('1.  LRAMVA Summary'!G$52:G$54)+SUM('1.  LRAMVA Summary'!G$55:G$56)*(MONTH($E37)-1)/12)*$H37</f>
        <v>0</v>
      </c>
      <c r="M37" s="229">
        <f>(SUM('1.  LRAMVA Summary'!H$52:H$54)+SUM('1.  LRAMVA Summary'!H$55:H$56)*(MONTH($E37)-1)/12)*$H37</f>
        <v>0</v>
      </c>
      <c r="N37" s="229">
        <f>(SUM('1.  LRAMVA Summary'!I$52:I$54)+SUM('1.  LRAMVA Summary'!I$55:I$56)*(MONTH($E37)-1)/12)*$H37</f>
        <v>0</v>
      </c>
      <c r="O37" s="229">
        <f>(SUM('1.  LRAMVA Summary'!J$52:J$54)+SUM('1.  LRAMVA Summary'!J$55:J$56)*(MONTH($E37)-1)/12)*$H37</f>
        <v>0</v>
      </c>
      <c r="P37" s="229">
        <f>(SUM('1.  LRAMVA Summary'!K$52:K$54)+SUM('1.  LRAMVA Summary'!K$55:K$56)*(MONTH($E37)-1)/12)*$H37</f>
        <v>0</v>
      </c>
      <c r="Q37" s="229">
        <f>(SUM('1.  LRAMVA Summary'!L$52:L$54)+SUM('1.  LRAMVA Summary'!L$55:L$56)*(MONTH($E37)-1)/12)*$H37</f>
        <v>0</v>
      </c>
      <c r="R37" s="229">
        <f>(SUM('1.  LRAMVA Summary'!M$52:M$54)+SUM('1.  LRAMVA Summary'!M$55:M$56)*(MONTH($E37)-1)/12)*$H37</f>
        <v>0</v>
      </c>
      <c r="S37" s="229">
        <f>(SUM('1.  LRAMVA Summary'!N$52:N$54)+SUM('1.  LRAMVA Summary'!N$55:N$56)*(MONTH($E37)-1)/12)*$H37</f>
        <v>0</v>
      </c>
      <c r="T37" s="229">
        <f>(SUM('1.  LRAMVA Summary'!O$52:O$54)+SUM('1.  LRAMVA Summary'!O$55:O$56)*(MONTH($E37)-1)/12)*$H37</f>
        <v>0</v>
      </c>
      <c r="U37" s="229">
        <f>(SUM('1.  LRAMVA Summary'!P$52:P$54)+SUM('1.  LRAMVA Summary'!P$55:P$56)*(MONTH($E37)-1)/12)*$H37</f>
        <v>0</v>
      </c>
      <c r="V37" s="229">
        <f>(SUM('1.  LRAMVA Summary'!Q$52:Q$54)+SUM('1.  LRAMVA Summary'!Q$55:Q$56)*(MONTH($E37)-1)/12)*$H37</f>
        <v>0</v>
      </c>
      <c r="W37" s="230">
        <f t="shared" si="5"/>
        <v>0</v>
      </c>
    </row>
    <row r="38" spans="2:23" s="9" customFormat="1">
      <c r="B38" s="212" t="s">
        <v>76</v>
      </c>
      <c r="C38" s="212">
        <v>1.0999999999999999E-2</v>
      </c>
      <c r="D38" s="205"/>
      <c r="E38" s="213">
        <v>41153</v>
      </c>
      <c r="F38" s="213" t="s">
        <v>179</v>
      </c>
      <c r="G38" s="214" t="s">
        <v>68</v>
      </c>
      <c r="H38" s="228">
        <f>C$21/12</f>
        <v>1.225E-3</v>
      </c>
      <c r="I38" s="229">
        <f>(SUM('1.  LRAMVA Summary'!D$52:D$54)+SUM('1.  LRAMVA Summary'!D$55:D$56)*(MONTH($E38)-1)/12)*$H38</f>
        <v>0</v>
      </c>
      <c r="J38" s="229">
        <f>(SUM('1.  LRAMVA Summary'!E$52:E$54)+SUM('1.  LRAMVA Summary'!E$55:E$56)*(MONTH($E38)-1)/12)*$H38</f>
        <v>0</v>
      </c>
      <c r="K38" s="229">
        <f>(SUM('1.  LRAMVA Summary'!F$52:F$54)+SUM('1.  LRAMVA Summary'!F$55:F$56)*(MONTH($E38)-1)/12)*$H38</f>
        <v>0</v>
      </c>
      <c r="L38" s="229">
        <f>(SUM('1.  LRAMVA Summary'!G$52:G$54)+SUM('1.  LRAMVA Summary'!G$55:G$56)*(MONTH($E38)-1)/12)*$H38</f>
        <v>0</v>
      </c>
      <c r="M38" s="229">
        <f>(SUM('1.  LRAMVA Summary'!H$52:H$54)+SUM('1.  LRAMVA Summary'!H$55:H$56)*(MONTH($E38)-1)/12)*$H38</f>
        <v>0</v>
      </c>
      <c r="N38" s="229">
        <f>(SUM('1.  LRAMVA Summary'!I$52:I$54)+SUM('1.  LRAMVA Summary'!I$55:I$56)*(MONTH($E38)-1)/12)*$H38</f>
        <v>0</v>
      </c>
      <c r="O38" s="229">
        <f>(SUM('1.  LRAMVA Summary'!J$52:J$54)+SUM('1.  LRAMVA Summary'!J$55:J$56)*(MONTH($E38)-1)/12)*$H38</f>
        <v>0</v>
      </c>
      <c r="P38" s="229">
        <f>(SUM('1.  LRAMVA Summary'!K$52:K$54)+SUM('1.  LRAMVA Summary'!K$55:K$56)*(MONTH($E38)-1)/12)*$H38</f>
        <v>0</v>
      </c>
      <c r="Q38" s="229">
        <f>(SUM('1.  LRAMVA Summary'!L$52:L$54)+SUM('1.  LRAMVA Summary'!L$55:L$56)*(MONTH($E38)-1)/12)*$H38</f>
        <v>0</v>
      </c>
      <c r="R38" s="229">
        <f>(SUM('1.  LRAMVA Summary'!M$52:M$54)+SUM('1.  LRAMVA Summary'!M$55:M$56)*(MONTH($E38)-1)/12)*$H38</f>
        <v>0</v>
      </c>
      <c r="S38" s="229">
        <f>(SUM('1.  LRAMVA Summary'!N$52:N$54)+SUM('1.  LRAMVA Summary'!N$55:N$56)*(MONTH($E38)-1)/12)*$H38</f>
        <v>0</v>
      </c>
      <c r="T38" s="229">
        <f>(SUM('1.  LRAMVA Summary'!O$52:O$54)+SUM('1.  LRAMVA Summary'!O$55:O$56)*(MONTH($E38)-1)/12)*$H38</f>
        <v>0</v>
      </c>
      <c r="U38" s="229">
        <f>(SUM('1.  LRAMVA Summary'!P$52:P$54)+SUM('1.  LRAMVA Summary'!P$55:P$56)*(MONTH($E38)-1)/12)*$H38</f>
        <v>0</v>
      </c>
      <c r="V38" s="229">
        <f>(SUM('1.  LRAMVA Summary'!Q$52:Q$54)+SUM('1.  LRAMVA Summary'!Q$55:Q$56)*(MONTH($E38)-1)/12)*$H38</f>
        <v>0</v>
      </c>
      <c r="W38" s="230">
        <f t="shared" si="5"/>
        <v>0</v>
      </c>
    </row>
    <row r="39" spans="2:23" s="9" customFormat="1">
      <c r="B39" s="212" t="s">
        <v>77</v>
      </c>
      <c r="C39" s="212">
        <v>1.0999999999999999E-2</v>
      </c>
      <c r="D39" s="205"/>
      <c r="E39" s="213">
        <v>41183</v>
      </c>
      <c r="F39" s="213" t="s">
        <v>179</v>
      </c>
      <c r="G39" s="214" t="s">
        <v>69</v>
      </c>
      <c r="H39" s="231">
        <f>C$22/12</f>
        <v>1.225E-3</v>
      </c>
      <c r="I39" s="229">
        <f>(SUM('1.  LRAMVA Summary'!D$52:D$54)+SUM('1.  LRAMVA Summary'!D$55:D$56)*(MONTH($E39)-1)/12)*$H39</f>
        <v>0</v>
      </c>
      <c r="J39" s="229">
        <f>(SUM('1.  LRAMVA Summary'!E$52:E$54)+SUM('1.  LRAMVA Summary'!E$55:E$56)*(MONTH($E39)-1)/12)*$H39</f>
        <v>0</v>
      </c>
      <c r="K39" s="229">
        <f>(SUM('1.  LRAMVA Summary'!F$52:F$54)+SUM('1.  LRAMVA Summary'!F$55:F$56)*(MONTH($E39)-1)/12)*$H39</f>
        <v>0</v>
      </c>
      <c r="L39" s="229">
        <f>(SUM('1.  LRAMVA Summary'!G$52:G$54)+SUM('1.  LRAMVA Summary'!G$55:G$56)*(MONTH($E39)-1)/12)*$H39</f>
        <v>0</v>
      </c>
      <c r="M39" s="229">
        <f>(SUM('1.  LRAMVA Summary'!H$52:H$54)+SUM('1.  LRAMVA Summary'!H$55:H$56)*(MONTH($E39)-1)/12)*$H39</f>
        <v>0</v>
      </c>
      <c r="N39" s="229">
        <f>(SUM('1.  LRAMVA Summary'!I$52:I$54)+SUM('1.  LRAMVA Summary'!I$55:I$56)*(MONTH($E39)-1)/12)*$H39</f>
        <v>0</v>
      </c>
      <c r="O39" s="229">
        <f>(SUM('1.  LRAMVA Summary'!J$52:J$54)+SUM('1.  LRAMVA Summary'!J$55:J$56)*(MONTH($E39)-1)/12)*$H39</f>
        <v>0</v>
      </c>
      <c r="P39" s="229">
        <f>(SUM('1.  LRAMVA Summary'!K$52:K$54)+SUM('1.  LRAMVA Summary'!K$55:K$56)*(MONTH($E39)-1)/12)*$H39</f>
        <v>0</v>
      </c>
      <c r="Q39" s="229">
        <f>(SUM('1.  LRAMVA Summary'!L$52:L$54)+SUM('1.  LRAMVA Summary'!L$55:L$56)*(MONTH($E39)-1)/12)*$H39</f>
        <v>0</v>
      </c>
      <c r="R39" s="229">
        <f>(SUM('1.  LRAMVA Summary'!M$52:M$54)+SUM('1.  LRAMVA Summary'!M$55:M$56)*(MONTH($E39)-1)/12)*$H39</f>
        <v>0</v>
      </c>
      <c r="S39" s="229">
        <f>(SUM('1.  LRAMVA Summary'!N$52:N$54)+SUM('1.  LRAMVA Summary'!N$55:N$56)*(MONTH($E39)-1)/12)*$H39</f>
        <v>0</v>
      </c>
      <c r="T39" s="229">
        <f>(SUM('1.  LRAMVA Summary'!O$52:O$54)+SUM('1.  LRAMVA Summary'!O$55:O$56)*(MONTH($E39)-1)/12)*$H39</f>
        <v>0</v>
      </c>
      <c r="U39" s="229">
        <f>(SUM('1.  LRAMVA Summary'!P$52:P$54)+SUM('1.  LRAMVA Summary'!P$55:P$56)*(MONTH($E39)-1)/12)*$H39</f>
        <v>0</v>
      </c>
      <c r="V39" s="229">
        <f>(SUM('1.  LRAMVA Summary'!Q$52:Q$54)+SUM('1.  LRAMVA Summary'!Q$55:Q$56)*(MONTH($E39)-1)/12)*$H39</f>
        <v>0</v>
      </c>
      <c r="W39" s="230">
        <f t="shared" si="5"/>
        <v>0</v>
      </c>
    </row>
    <row r="40" spans="2:23" s="9" customFormat="1">
      <c r="B40" s="212" t="s">
        <v>78</v>
      </c>
      <c r="C40" s="212">
        <v>1.0999999999999999E-2</v>
      </c>
      <c r="D40" s="205"/>
      <c r="E40" s="213">
        <v>41214</v>
      </c>
      <c r="F40" s="213" t="s">
        <v>179</v>
      </c>
      <c r="G40" s="214" t="s">
        <v>69</v>
      </c>
      <c r="H40" s="228">
        <f>C$22/12</f>
        <v>1.225E-3</v>
      </c>
      <c r="I40" s="229">
        <f>(SUM('1.  LRAMVA Summary'!D$52:D$54)+SUM('1.  LRAMVA Summary'!D$55:D$56)*(MONTH($E40)-1)/12)*$H40</f>
        <v>0</v>
      </c>
      <c r="J40" s="229">
        <f>(SUM('1.  LRAMVA Summary'!E$52:E$54)+SUM('1.  LRAMVA Summary'!E$55:E$56)*(MONTH($E40)-1)/12)*$H40</f>
        <v>0</v>
      </c>
      <c r="K40" s="229">
        <f>(SUM('1.  LRAMVA Summary'!F$52:F$54)+SUM('1.  LRAMVA Summary'!F$55:F$56)*(MONTH($E40)-1)/12)*$H40</f>
        <v>0</v>
      </c>
      <c r="L40" s="229">
        <f>(SUM('1.  LRAMVA Summary'!G$52:G$54)+SUM('1.  LRAMVA Summary'!G$55:G$56)*(MONTH($E40)-1)/12)*$H40</f>
        <v>0</v>
      </c>
      <c r="M40" s="229">
        <f>(SUM('1.  LRAMVA Summary'!H$52:H$54)+SUM('1.  LRAMVA Summary'!H$55:H$56)*(MONTH($E40)-1)/12)*$H40</f>
        <v>0</v>
      </c>
      <c r="N40" s="229">
        <f>(SUM('1.  LRAMVA Summary'!I$52:I$54)+SUM('1.  LRAMVA Summary'!I$55:I$56)*(MONTH($E40)-1)/12)*$H40</f>
        <v>0</v>
      </c>
      <c r="O40" s="229">
        <f>(SUM('1.  LRAMVA Summary'!J$52:J$54)+SUM('1.  LRAMVA Summary'!J$55:J$56)*(MONTH($E40)-1)/12)*$H40</f>
        <v>0</v>
      </c>
      <c r="P40" s="229">
        <f>(SUM('1.  LRAMVA Summary'!K$52:K$54)+SUM('1.  LRAMVA Summary'!K$55:K$56)*(MONTH($E40)-1)/12)*$H40</f>
        <v>0</v>
      </c>
      <c r="Q40" s="229">
        <f>(SUM('1.  LRAMVA Summary'!L$52:L$54)+SUM('1.  LRAMVA Summary'!L$55:L$56)*(MONTH($E40)-1)/12)*$H40</f>
        <v>0</v>
      </c>
      <c r="R40" s="229">
        <f>(SUM('1.  LRAMVA Summary'!M$52:M$54)+SUM('1.  LRAMVA Summary'!M$55:M$56)*(MONTH($E40)-1)/12)*$H40</f>
        <v>0</v>
      </c>
      <c r="S40" s="229">
        <f>(SUM('1.  LRAMVA Summary'!N$52:N$54)+SUM('1.  LRAMVA Summary'!N$55:N$56)*(MONTH($E40)-1)/12)*$H40</f>
        <v>0</v>
      </c>
      <c r="T40" s="229">
        <f>(SUM('1.  LRAMVA Summary'!O$52:O$54)+SUM('1.  LRAMVA Summary'!O$55:O$56)*(MONTH($E40)-1)/12)*$H40</f>
        <v>0</v>
      </c>
      <c r="U40" s="229">
        <f>(SUM('1.  LRAMVA Summary'!P$52:P$54)+SUM('1.  LRAMVA Summary'!P$55:P$56)*(MONTH($E40)-1)/12)*$H40</f>
        <v>0</v>
      </c>
      <c r="V40" s="229">
        <f>(SUM('1.  LRAMVA Summary'!Q$52:Q$54)+SUM('1.  LRAMVA Summary'!Q$55:Q$56)*(MONTH($E40)-1)/12)*$H40</f>
        <v>0</v>
      </c>
      <c r="W40" s="230">
        <f t="shared" si="5"/>
        <v>0</v>
      </c>
    </row>
    <row r="41" spans="2:23" s="9" customFormat="1">
      <c r="B41" s="212" t="s">
        <v>79</v>
      </c>
      <c r="C41" s="232">
        <v>1.0999999999999999E-2</v>
      </c>
      <c r="D41" s="205"/>
      <c r="E41" s="213">
        <v>41244</v>
      </c>
      <c r="F41" s="213" t="s">
        <v>179</v>
      </c>
      <c r="G41" s="214" t="s">
        <v>69</v>
      </c>
      <c r="H41" s="228">
        <f>C$22/12</f>
        <v>1.225E-3</v>
      </c>
      <c r="I41" s="229">
        <f>(SUM('1.  LRAMVA Summary'!D$52:D$54)+SUM('1.  LRAMVA Summary'!D$55:D$56)*(MONTH($E41)-1)/12)*$H41</f>
        <v>0</v>
      </c>
      <c r="J41" s="229">
        <f>(SUM('1.  LRAMVA Summary'!E$52:E$54)+SUM('1.  LRAMVA Summary'!E$55:E$56)*(MONTH($E41)-1)/12)*$H41</f>
        <v>0</v>
      </c>
      <c r="K41" s="229">
        <f>(SUM('1.  LRAMVA Summary'!F$52:F$54)+SUM('1.  LRAMVA Summary'!F$55:F$56)*(MONTH($E41)-1)/12)*$H41</f>
        <v>0</v>
      </c>
      <c r="L41" s="229">
        <f>(SUM('1.  LRAMVA Summary'!G$52:G$54)+SUM('1.  LRAMVA Summary'!G$55:G$56)*(MONTH($E41)-1)/12)*$H41</f>
        <v>0</v>
      </c>
      <c r="M41" s="229">
        <f>(SUM('1.  LRAMVA Summary'!H$52:H$54)+SUM('1.  LRAMVA Summary'!H$55:H$56)*(MONTH($E41)-1)/12)*$H41</f>
        <v>0</v>
      </c>
      <c r="N41" s="229">
        <f>(SUM('1.  LRAMVA Summary'!I$52:I$54)+SUM('1.  LRAMVA Summary'!I$55:I$56)*(MONTH($E41)-1)/12)*$H41</f>
        <v>0</v>
      </c>
      <c r="O41" s="229">
        <f>(SUM('1.  LRAMVA Summary'!J$52:J$54)+SUM('1.  LRAMVA Summary'!J$55:J$56)*(MONTH($E41)-1)/12)*$H41</f>
        <v>0</v>
      </c>
      <c r="P41" s="229">
        <f>(SUM('1.  LRAMVA Summary'!K$52:K$54)+SUM('1.  LRAMVA Summary'!K$55:K$56)*(MONTH($E41)-1)/12)*$H41</f>
        <v>0</v>
      </c>
      <c r="Q41" s="229">
        <f>(SUM('1.  LRAMVA Summary'!L$52:L$54)+SUM('1.  LRAMVA Summary'!L$55:L$56)*(MONTH($E41)-1)/12)*$H41</f>
        <v>0</v>
      </c>
      <c r="R41" s="229">
        <f>(SUM('1.  LRAMVA Summary'!M$52:M$54)+SUM('1.  LRAMVA Summary'!M$55:M$56)*(MONTH($E41)-1)/12)*$H41</f>
        <v>0</v>
      </c>
      <c r="S41" s="229">
        <f>(SUM('1.  LRAMVA Summary'!N$52:N$54)+SUM('1.  LRAMVA Summary'!N$55:N$56)*(MONTH($E41)-1)/12)*$H41</f>
        <v>0</v>
      </c>
      <c r="T41" s="229">
        <f>(SUM('1.  LRAMVA Summary'!O$52:O$54)+SUM('1.  LRAMVA Summary'!O$55:O$56)*(MONTH($E41)-1)/12)*$H41</f>
        <v>0</v>
      </c>
      <c r="U41" s="229">
        <f>(SUM('1.  LRAMVA Summary'!P$52:P$54)+SUM('1.  LRAMVA Summary'!P$55:P$56)*(MONTH($E41)-1)/12)*$H41</f>
        <v>0</v>
      </c>
      <c r="V41" s="229">
        <f>(SUM('1.  LRAMVA Summary'!Q$52:Q$54)+SUM('1.  LRAMVA Summary'!Q$55:Q$56)*(MONTH($E41)-1)/12)*$H41</f>
        <v>0</v>
      </c>
      <c r="W41" s="230">
        <f>SUM(I41:V41)</f>
        <v>0</v>
      </c>
    </row>
    <row r="42" spans="2:23" s="9" customFormat="1" ht="15" thickBot="1">
      <c r="B42" s="212" t="s">
        <v>80</v>
      </c>
      <c r="C42" s="232">
        <v>1.0999999999999999E-2</v>
      </c>
      <c r="D42" s="205"/>
      <c r="E42" s="215" t="s">
        <v>463</v>
      </c>
      <c r="F42" s="215"/>
      <c r="G42" s="216"/>
      <c r="H42" s="233"/>
      <c r="I42" s="218">
        <f>SUM(I29:I41)</f>
        <v>0</v>
      </c>
      <c r="J42" s="218">
        <f t="shared" ref="J42:O42" si="6">SUM(J29:J41)</f>
        <v>0</v>
      </c>
      <c r="K42" s="218">
        <f t="shared" si="6"/>
        <v>0</v>
      </c>
      <c r="L42" s="218">
        <f t="shared" si="6"/>
        <v>0</v>
      </c>
      <c r="M42" s="218">
        <f t="shared" si="6"/>
        <v>0</v>
      </c>
      <c r="N42" s="218">
        <f t="shared" si="6"/>
        <v>0</v>
      </c>
      <c r="O42" s="218">
        <f t="shared" si="6"/>
        <v>0</v>
      </c>
      <c r="P42" s="218">
        <f t="shared" ref="P42:V42" si="7">SUM(P29:P41)</f>
        <v>0</v>
      </c>
      <c r="Q42" s="218">
        <f t="shared" si="7"/>
        <v>0</v>
      </c>
      <c r="R42" s="218">
        <f t="shared" si="7"/>
        <v>0</v>
      </c>
      <c r="S42" s="218">
        <f t="shared" si="7"/>
        <v>0</v>
      </c>
      <c r="T42" s="218">
        <f t="shared" si="7"/>
        <v>0</v>
      </c>
      <c r="U42" s="218">
        <f t="shared" si="7"/>
        <v>0</v>
      </c>
      <c r="V42" s="218">
        <f t="shared" si="7"/>
        <v>0</v>
      </c>
      <c r="W42" s="218">
        <f>SUM(W29:W41)</f>
        <v>0</v>
      </c>
    </row>
    <row r="43" spans="2:23" s="9" customFormat="1" ht="15" thickTop="1">
      <c r="B43" s="212" t="s">
        <v>81</v>
      </c>
      <c r="C43" s="232">
        <v>1.0999999999999999E-2</v>
      </c>
      <c r="D43" s="205"/>
      <c r="E43" s="219" t="s">
        <v>67</v>
      </c>
      <c r="F43" s="219"/>
      <c r="G43" s="220"/>
      <c r="H43" s="221"/>
      <c r="I43" s="222"/>
      <c r="J43" s="222"/>
      <c r="K43" s="222"/>
      <c r="L43" s="222"/>
      <c r="M43" s="222"/>
      <c r="N43" s="222"/>
      <c r="O43" s="222"/>
      <c r="P43" s="222"/>
      <c r="Q43" s="222"/>
      <c r="R43" s="222"/>
      <c r="S43" s="222"/>
      <c r="T43" s="222"/>
      <c r="U43" s="222"/>
      <c r="V43" s="222"/>
      <c r="W43" s="223"/>
    </row>
    <row r="44" spans="2:23" s="9" customFormat="1">
      <c r="B44" s="212" t="s">
        <v>82</v>
      </c>
      <c r="C44" s="232">
        <v>1.0999999999999999E-2</v>
      </c>
      <c r="D44" s="205"/>
      <c r="E44" s="224" t="s">
        <v>427</v>
      </c>
      <c r="F44" s="224"/>
      <c r="G44" s="225"/>
      <c r="H44" s="226"/>
      <c r="I44" s="227">
        <f t="shared" ref="I44:O44" si="8">I42+I43</f>
        <v>0</v>
      </c>
      <c r="J44" s="227">
        <f t="shared" si="8"/>
        <v>0</v>
      </c>
      <c r="K44" s="227">
        <f t="shared" si="8"/>
        <v>0</v>
      </c>
      <c r="L44" s="227">
        <f t="shared" si="8"/>
        <v>0</v>
      </c>
      <c r="M44" s="227">
        <f t="shared" si="8"/>
        <v>0</v>
      </c>
      <c r="N44" s="227">
        <f t="shared" si="8"/>
        <v>0</v>
      </c>
      <c r="O44" s="227">
        <f t="shared" si="8"/>
        <v>0</v>
      </c>
      <c r="P44" s="227">
        <f t="shared" ref="P44:V44" si="9">P42+P43</f>
        <v>0</v>
      </c>
      <c r="Q44" s="227">
        <f t="shared" si="9"/>
        <v>0</v>
      </c>
      <c r="R44" s="227">
        <f t="shared" si="9"/>
        <v>0</v>
      </c>
      <c r="S44" s="227">
        <f t="shared" si="9"/>
        <v>0</v>
      </c>
      <c r="T44" s="227">
        <f t="shared" si="9"/>
        <v>0</v>
      </c>
      <c r="U44" s="227">
        <f t="shared" si="9"/>
        <v>0</v>
      </c>
      <c r="V44" s="227">
        <f t="shared" si="9"/>
        <v>0</v>
      </c>
      <c r="W44" s="227">
        <f>W42+W43</f>
        <v>0</v>
      </c>
    </row>
    <row r="45" spans="2:23" s="9" customFormat="1">
      <c r="B45" s="212" t="s">
        <v>83</v>
      </c>
      <c r="C45" s="232">
        <v>1.0999999999999999E-2</v>
      </c>
      <c r="D45" s="205"/>
      <c r="E45" s="213">
        <v>41275</v>
      </c>
      <c r="F45" s="213" t="s">
        <v>180</v>
      </c>
      <c r="G45" s="214" t="s">
        <v>65</v>
      </c>
      <c r="H45" s="231">
        <f>C$23/12</f>
        <v>1.225E-3</v>
      </c>
      <c r="I45" s="229">
        <f>(SUM('1.  LRAMVA Summary'!D$52:D$57)+SUM('1.  LRAMVA Summary'!D$58:D$59)*(MONTH($E45)-1)/12)*$H45</f>
        <v>0</v>
      </c>
      <c r="J45" s="229">
        <f>(SUM('1.  LRAMVA Summary'!E$52:E$57)+SUM('1.  LRAMVA Summary'!E$58:E$59)*(MONTH($E45)-1)/12)*$H45</f>
        <v>0</v>
      </c>
      <c r="K45" s="229">
        <f>(SUM('1.  LRAMVA Summary'!F$52:F$57)+SUM('1.  LRAMVA Summary'!F$58:F$59)*(MONTH($E45)-1)/12)*$H45</f>
        <v>0</v>
      </c>
      <c r="L45" s="229">
        <f>(SUM('1.  LRAMVA Summary'!G$52:G$57)+SUM('1.  LRAMVA Summary'!G$58:G$59)*(MONTH($E45)-1)/12)*$H45</f>
        <v>0</v>
      </c>
      <c r="M45" s="229">
        <f>(SUM('1.  LRAMVA Summary'!H$52:H$57)+SUM('1.  LRAMVA Summary'!H$58:H$59)*(MONTH($E45)-1)/12)*$H45</f>
        <v>0</v>
      </c>
      <c r="N45" s="229">
        <f>(SUM('1.  LRAMVA Summary'!I$52:I$57)+SUM('1.  LRAMVA Summary'!I$58:I$59)*(MONTH($E45)-1)/12)*$H45</f>
        <v>0</v>
      </c>
      <c r="O45" s="229">
        <f>(SUM('1.  LRAMVA Summary'!J$52:J$57)+SUM('1.  LRAMVA Summary'!J$58:J$59)*(MONTH($E45)-1)/12)*$H45</f>
        <v>0</v>
      </c>
      <c r="P45" s="229">
        <f>(SUM('1.  LRAMVA Summary'!K$52:K$57)+SUM('1.  LRAMVA Summary'!K$58:K$59)*(MONTH($E45)-1)/12)*$H45</f>
        <v>0</v>
      </c>
      <c r="Q45" s="229">
        <f>(SUM('1.  LRAMVA Summary'!L$52:L$57)+SUM('1.  LRAMVA Summary'!L$58:L$59)*(MONTH($E45)-1)/12)*$H45</f>
        <v>0</v>
      </c>
      <c r="R45" s="229">
        <f>(SUM('1.  LRAMVA Summary'!M$52:M$57)+SUM('1.  LRAMVA Summary'!M$58:M$59)*(MONTH($E45)-1)/12)*$H45</f>
        <v>0</v>
      </c>
      <c r="S45" s="229">
        <f>(SUM('1.  LRAMVA Summary'!N$52:N$57)+SUM('1.  LRAMVA Summary'!N$58:N$59)*(MONTH($E45)-1)/12)*$H45</f>
        <v>0</v>
      </c>
      <c r="T45" s="229">
        <f>(SUM('1.  LRAMVA Summary'!O$52:O$57)+SUM('1.  LRAMVA Summary'!O$58:O$59)*(MONTH($E45)-1)/12)*$H45</f>
        <v>0</v>
      </c>
      <c r="U45" s="229">
        <f>(SUM('1.  LRAMVA Summary'!P$52:P$57)+SUM('1.  LRAMVA Summary'!P$58:P$59)*(MONTH($E45)-1)/12)*$H45</f>
        <v>0</v>
      </c>
      <c r="V45" s="229">
        <f>(SUM('1.  LRAMVA Summary'!Q$52:Q$57)+SUM('1.  LRAMVA Summary'!Q$58:Q$59)*(MONTH($E45)-1)/12)*$H45</f>
        <v>0</v>
      </c>
      <c r="W45" s="230">
        <f>SUM(I45:V45)</f>
        <v>0</v>
      </c>
    </row>
    <row r="46" spans="2:23" s="9" customFormat="1">
      <c r="B46" s="212" t="s">
        <v>84</v>
      </c>
      <c r="C46" s="232"/>
      <c r="D46" s="205"/>
      <c r="E46" s="213">
        <v>41306</v>
      </c>
      <c r="F46" s="213" t="s">
        <v>180</v>
      </c>
      <c r="G46" s="214" t="s">
        <v>65</v>
      </c>
      <c r="H46" s="228">
        <f>C$23/12</f>
        <v>1.225E-3</v>
      </c>
      <c r="I46" s="229">
        <f>(SUM('1.  LRAMVA Summary'!D$52:D$57)+SUM('1.  LRAMVA Summary'!D$58:D$59)*(MONTH($E46)-1)/12)*$H46</f>
        <v>0</v>
      </c>
      <c r="J46" s="229">
        <f>(SUM('1.  LRAMVA Summary'!E$52:E$57)+SUM('1.  LRAMVA Summary'!E$58:E$59)*(MONTH($E46)-1)/12)*$H46</f>
        <v>0</v>
      </c>
      <c r="K46" s="229">
        <f>(SUM('1.  LRAMVA Summary'!F$52:F$57)+SUM('1.  LRAMVA Summary'!F$58:F$59)*(MONTH($E46)-1)/12)*$H46</f>
        <v>0</v>
      </c>
      <c r="L46" s="229">
        <f>(SUM('1.  LRAMVA Summary'!G$52:G$57)+SUM('1.  LRAMVA Summary'!G$58:G$59)*(MONTH($E46)-1)/12)*$H46</f>
        <v>0</v>
      </c>
      <c r="M46" s="229">
        <f>(SUM('1.  LRAMVA Summary'!H$52:H$57)+SUM('1.  LRAMVA Summary'!H$58:H$59)*(MONTH($E46)-1)/12)*$H46</f>
        <v>0</v>
      </c>
      <c r="N46" s="229">
        <f>(SUM('1.  LRAMVA Summary'!I$52:I$57)+SUM('1.  LRAMVA Summary'!I$58:I$59)*(MONTH($E46)-1)/12)*$H46</f>
        <v>0</v>
      </c>
      <c r="O46" s="229">
        <f>(SUM('1.  LRAMVA Summary'!J$52:J$57)+SUM('1.  LRAMVA Summary'!J$58:J$59)*(MONTH($E46)-1)/12)*$H46</f>
        <v>0</v>
      </c>
      <c r="P46" s="229">
        <f>(SUM('1.  LRAMVA Summary'!K$52:K$57)+SUM('1.  LRAMVA Summary'!K$58:K$59)*(MONTH($E46)-1)/12)*$H46</f>
        <v>0</v>
      </c>
      <c r="Q46" s="229">
        <f>(SUM('1.  LRAMVA Summary'!L$52:L$57)+SUM('1.  LRAMVA Summary'!L$58:L$59)*(MONTH($E46)-1)/12)*$H46</f>
        <v>0</v>
      </c>
      <c r="R46" s="229">
        <f>(SUM('1.  LRAMVA Summary'!M$52:M$57)+SUM('1.  LRAMVA Summary'!M$58:M$59)*(MONTH($E46)-1)/12)*$H46</f>
        <v>0</v>
      </c>
      <c r="S46" s="229">
        <f>(SUM('1.  LRAMVA Summary'!N$52:N$57)+SUM('1.  LRAMVA Summary'!N$58:N$59)*(MONTH($E46)-1)/12)*$H46</f>
        <v>0</v>
      </c>
      <c r="T46" s="229">
        <f>(SUM('1.  LRAMVA Summary'!O$52:O$57)+SUM('1.  LRAMVA Summary'!O$58:O$59)*(MONTH($E46)-1)/12)*$H46</f>
        <v>0</v>
      </c>
      <c r="U46" s="229">
        <f>(SUM('1.  LRAMVA Summary'!P$52:P$57)+SUM('1.  LRAMVA Summary'!P$58:P$59)*(MONTH($E46)-1)/12)*$H46</f>
        <v>0</v>
      </c>
      <c r="V46" s="229">
        <f>(SUM('1.  LRAMVA Summary'!Q$52:Q$57)+SUM('1.  LRAMVA Summary'!Q$58:Q$59)*(MONTH($E46)-1)/12)*$H46</f>
        <v>0</v>
      </c>
      <c r="W46" s="230">
        <f t="shared" ref="W46:W56" si="10">SUM(I46:V46)</f>
        <v>0</v>
      </c>
    </row>
    <row r="47" spans="2:23" s="9" customFormat="1">
      <c r="B47" s="212" t="s">
        <v>85</v>
      </c>
      <c r="C47" s="232"/>
      <c r="D47" s="205"/>
      <c r="E47" s="213">
        <v>41334</v>
      </c>
      <c r="F47" s="213" t="s">
        <v>180</v>
      </c>
      <c r="G47" s="214" t="s">
        <v>65</v>
      </c>
      <c r="H47" s="228">
        <f>C$23/12</f>
        <v>1.225E-3</v>
      </c>
      <c r="I47" s="229">
        <f>(SUM('1.  LRAMVA Summary'!D$52:D$57)+SUM('1.  LRAMVA Summary'!D$58:D$59)*(MONTH($E47)-1)/12)*$H47</f>
        <v>0</v>
      </c>
      <c r="J47" s="229">
        <f>(SUM('1.  LRAMVA Summary'!E$52:E$57)+SUM('1.  LRAMVA Summary'!E$58:E$59)*(MONTH($E47)-1)/12)*$H47</f>
        <v>0</v>
      </c>
      <c r="K47" s="229">
        <f>(SUM('1.  LRAMVA Summary'!F$52:F$57)+SUM('1.  LRAMVA Summary'!F$58:F$59)*(MONTH($E47)-1)/12)*$H47</f>
        <v>0</v>
      </c>
      <c r="L47" s="229">
        <f>(SUM('1.  LRAMVA Summary'!G$52:G$57)+SUM('1.  LRAMVA Summary'!G$58:G$59)*(MONTH($E47)-1)/12)*$H47</f>
        <v>0</v>
      </c>
      <c r="M47" s="229">
        <f>(SUM('1.  LRAMVA Summary'!H$52:H$57)+SUM('1.  LRAMVA Summary'!H$58:H$59)*(MONTH($E47)-1)/12)*$H47</f>
        <v>0</v>
      </c>
      <c r="N47" s="229">
        <f>(SUM('1.  LRAMVA Summary'!I$52:I$57)+SUM('1.  LRAMVA Summary'!I$58:I$59)*(MONTH($E47)-1)/12)*$H47</f>
        <v>0</v>
      </c>
      <c r="O47" s="229">
        <f>(SUM('1.  LRAMVA Summary'!J$52:J$57)+SUM('1.  LRAMVA Summary'!J$58:J$59)*(MONTH($E47)-1)/12)*$H47</f>
        <v>0</v>
      </c>
      <c r="P47" s="229">
        <f>(SUM('1.  LRAMVA Summary'!K$52:K$57)+SUM('1.  LRAMVA Summary'!K$58:K$59)*(MONTH($E47)-1)/12)*$H47</f>
        <v>0</v>
      </c>
      <c r="Q47" s="229">
        <f>(SUM('1.  LRAMVA Summary'!L$52:L$57)+SUM('1.  LRAMVA Summary'!L$58:L$59)*(MONTH($E47)-1)/12)*$H47</f>
        <v>0</v>
      </c>
      <c r="R47" s="229">
        <f>(SUM('1.  LRAMVA Summary'!M$52:M$57)+SUM('1.  LRAMVA Summary'!M$58:M$59)*(MONTH($E47)-1)/12)*$H47</f>
        <v>0</v>
      </c>
      <c r="S47" s="229">
        <f>(SUM('1.  LRAMVA Summary'!N$52:N$57)+SUM('1.  LRAMVA Summary'!N$58:N$59)*(MONTH($E47)-1)/12)*$H47</f>
        <v>0</v>
      </c>
      <c r="T47" s="229">
        <f>(SUM('1.  LRAMVA Summary'!O$52:O$57)+SUM('1.  LRAMVA Summary'!O$58:O$59)*(MONTH($E47)-1)/12)*$H47</f>
        <v>0</v>
      </c>
      <c r="U47" s="229">
        <f>(SUM('1.  LRAMVA Summary'!P$52:P$57)+SUM('1.  LRAMVA Summary'!P$58:P$59)*(MONTH($E47)-1)/12)*$H47</f>
        <v>0</v>
      </c>
      <c r="V47" s="229">
        <f>(SUM('1.  LRAMVA Summary'!Q$52:Q$57)+SUM('1.  LRAMVA Summary'!Q$58:Q$59)*(MONTH($E47)-1)/12)*$H47</f>
        <v>0</v>
      </c>
      <c r="W47" s="230">
        <f t="shared" si="10"/>
        <v>0</v>
      </c>
    </row>
    <row r="48" spans="2:23" s="9" customFormat="1">
      <c r="B48" s="212" t="s">
        <v>86</v>
      </c>
      <c r="C48" s="232"/>
      <c r="D48" s="205"/>
      <c r="E48" s="213">
        <v>41365</v>
      </c>
      <c r="F48" s="213" t="s">
        <v>180</v>
      </c>
      <c r="G48" s="214" t="s">
        <v>66</v>
      </c>
      <c r="H48" s="231">
        <f>C$24/12</f>
        <v>1.225E-3</v>
      </c>
      <c r="I48" s="229">
        <f>(SUM('1.  LRAMVA Summary'!D$52:D$57)+SUM('1.  LRAMVA Summary'!D$58:D$59)*(MONTH($E48)-1)/12)*$H48</f>
        <v>0</v>
      </c>
      <c r="J48" s="229">
        <f>(SUM('1.  LRAMVA Summary'!E$52:E$57)+SUM('1.  LRAMVA Summary'!E$58:E$59)*(MONTH($E48)-1)/12)*$H48</f>
        <v>0</v>
      </c>
      <c r="K48" s="229">
        <f>(SUM('1.  LRAMVA Summary'!F$52:F$57)+SUM('1.  LRAMVA Summary'!F$58:F$59)*(MONTH($E48)-1)/12)*$H48</f>
        <v>0</v>
      </c>
      <c r="L48" s="229">
        <f>(SUM('1.  LRAMVA Summary'!G$52:G$57)+SUM('1.  LRAMVA Summary'!G$58:G$59)*(MONTH($E48)-1)/12)*$H48</f>
        <v>0</v>
      </c>
      <c r="M48" s="229">
        <f>(SUM('1.  LRAMVA Summary'!H$52:H$57)+SUM('1.  LRAMVA Summary'!H$58:H$59)*(MONTH($E48)-1)/12)*$H48</f>
        <v>0</v>
      </c>
      <c r="N48" s="229">
        <f>(SUM('1.  LRAMVA Summary'!I$52:I$57)+SUM('1.  LRAMVA Summary'!I$58:I$59)*(MONTH($E48)-1)/12)*$H48</f>
        <v>0</v>
      </c>
      <c r="O48" s="229">
        <f>(SUM('1.  LRAMVA Summary'!J$52:J$57)+SUM('1.  LRAMVA Summary'!J$58:J$59)*(MONTH($E48)-1)/12)*$H48</f>
        <v>0</v>
      </c>
      <c r="P48" s="229">
        <f>(SUM('1.  LRAMVA Summary'!K$52:K$57)+SUM('1.  LRAMVA Summary'!K$58:K$59)*(MONTH($E48)-1)/12)*$H48</f>
        <v>0</v>
      </c>
      <c r="Q48" s="229">
        <f>(SUM('1.  LRAMVA Summary'!L$52:L$57)+SUM('1.  LRAMVA Summary'!L$58:L$59)*(MONTH($E48)-1)/12)*$H48</f>
        <v>0</v>
      </c>
      <c r="R48" s="229">
        <f>(SUM('1.  LRAMVA Summary'!M$52:M$57)+SUM('1.  LRAMVA Summary'!M$58:M$59)*(MONTH($E48)-1)/12)*$H48</f>
        <v>0</v>
      </c>
      <c r="S48" s="229">
        <f>(SUM('1.  LRAMVA Summary'!N$52:N$57)+SUM('1.  LRAMVA Summary'!N$58:N$59)*(MONTH($E48)-1)/12)*$H48</f>
        <v>0</v>
      </c>
      <c r="T48" s="229">
        <f>(SUM('1.  LRAMVA Summary'!O$52:O$57)+SUM('1.  LRAMVA Summary'!O$58:O$59)*(MONTH($E48)-1)/12)*$H48</f>
        <v>0</v>
      </c>
      <c r="U48" s="229">
        <f>(SUM('1.  LRAMVA Summary'!P$52:P$57)+SUM('1.  LRAMVA Summary'!P$58:P$59)*(MONTH($E48)-1)/12)*$H48</f>
        <v>0</v>
      </c>
      <c r="V48" s="229">
        <f>(SUM('1.  LRAMVA Summary'!Q$52:Q$57)+SUM('1.  LRAMVA Summary'!Q$58:Q$59)*(MONTH($E48)-1)/12)*$H48</f>
        <v>0</v>
      </c>
      <c r="W48" s="230">
        <f t="shared" si="10"/>
        <v>0</v>
      </c>
    </row>
    <row r="49" spans="1:23" s="9" customFormat="1">
      <c r="B49" s="212" t="s">
        <v>87</v>
      </c>
      <c r="C49" s="232"/>
      <c r="D49" s="205"/>
      <c r="E49" s="213">
        <v>41395</v>
      </c>
      <c r="F49" s="213" t="s">
        <v>180</v>
      </c>
      <c r="G49" s="214" t="s">
        <v>66</v>
      </c>
      <c r="H49" s="228">
        <f>C$24/12</f>
        <v>1.225E-3</v>
      </c>
      <c r="I49" s="229">
        <f>(SUM('1.  LRAMVA Summary'!D$52:D$57)+SUM('1.  LRAMVA Summary'!D$58:D$59)*(MONTH($E49)-1)/12)*$H49</f>
        <v>0</v>
      </c>
      <c r="J49" s="229">
        <f>(SUM('1.  LRAMVA Summary'!E$52:E$57)+SUM('1.  LRAMVA Summary'!E$58:E$59)*(MONTH($E49)-1)/12)*$H49</f>
        <v>0</v>
      </c>
      <c r="K49" s="229">
        <f>(SUM('1.  LRAMVA Summary'!F$52:F$57)+SUM('1.  LRAMVA Summary'!F$58:F$59)*(MONTH($E49)-1)/12)*$H49</f>
        <v>0</v>
      </c>
      <c r="L49" s="229">
        <f>(SUM('1.  LRAMVA Summary'!G$52:G$57)+SUM('1.  LRAMVA Summary'!G$58:G$59)*(MONTH($E49)-1)/12)*$H49</f>
        <v>0</v>
      </c>
      <c r="M49" s="229">
        <f>(SUM('1.  LRAMVA Summary'!H$52:H$57)+SUM('1.  LRAMVA Summary'!H$58:H$59)*(MONTH($E49)-1)/12)*$H49</f>
        <v>0</v>
      </c>
      <c r="N49" s="229">
        <f>(SUM('1.  LRAMVA Summary'!I$52:I$57)+SUM('1.  LRAMVA Summary'!I$58:I$59)*(MONTH($E49)-1)/12)*$H49</f>
        <v>0</v>
      </c>
      <c r="O49" s="229">
        <f>(SUM('1.  LRAMVA Summary'!J$52:J$57)+SUM('1.  LRAMVA Summary'!J$58:J$59)*(MONTH($E49)-1)/12)*$H49</f>
        <v>0</v>
      </c>
      <c r="P49" s="229">
        <f>(SUM('1.  LRAMVA Summary'!K$52:K$57)+SUM('1.  LRAMVA Summary'!K$58:K$59)*(MONTH($E49)-1)/12)*$H49</f>
        <v>0</v>
      </c>
      <c r="Q49" s="229">
        <f>(SUM('1.  LRAMVA Summary'!L$52:L$57)+SUM('1.  LRAMVA Summary'!L$58:L$59)*(MONTH($E49)-1)/12)*$H49</f>
        <v>0</v>
      </c>
      <c r="R49" s="229">
        <f>(SUM('1.  LRAMVA Summary'!M$52:M$57)+SUM('1.  LRAMVA Summary'!M$58:M$59)*(MONTH($E49)-1)/12)*$H49</f>
        <v>0</v>
      </c>
      <c r="S49" s="229">
        <f>(SUM('1.  LRAMVA Summary'!N$52:N$57)+SUM('1.  LRAMVA Summary'!N$58:N$59)*(MONTH($E49)-1)/12)*$H49</f>
        <v>0</v>
      </c>
      <c r="T49" s="229">
        <f>(SUM('1.  LRAMVA Summary'!O$52:O$57)+SUM('1.  LRAMVA Summary'!O$58:O$59)*(MONTH($E49)-1)/12)*$H49</f>
        <v>0</v>
      </c>
      <c r="U49" s="229">
        <f>(SUM('1.  LRAMVA Summary'!P$52:P$57)+SUM('1.  LRAMVA Summary'!P$58:P$59)*(MONTH($E49)-1)/12)*$H49</f>
        <v>0</v>
      </c>
      <c r="V49" s="229">
        <f>(SUM('1.  LRAMVA Summary'!Q$52:Q$57)+SUM('1.  LRAMVA Summary'!Q$58:Q$59)*(MONTH($E49)-1)/12)*$H49</f>
        <v>0</v>
      </c>
      <c r="W49" s="230">
        <f t="shared" si="10"/>
        <v>0</v>
      </c>
    </row>
    <row r="50" spans="1:23" s="9" customFormat="1">
      <c r="B50" s="212" t="s">
        <v>88</v>
      </c>
      <c r="C50" s="232"/>
      <c r="D50" s="205"/>
      <c r="E50" s="213">
        <v>41426</v>
      </c>
      <c r="F50" s="213" t="s">
        <v>180</v>
      </c>
      <c r="G50" s="214" t="s">
        <v>66</v>
      </c>
      <c r="H50" s="228">
        <f>C$24/12</f>
        <v>1.225E-3</v>
      </c>
      <c r="I50" s="229">
        <f>(SUM('1.  LRAMVA Summary'!D$52:D$57)+SUM('1.  LRAMVA Summary'!D$58:D$59)*(MONTH($E50)-1)/12)*$H50</f>
        <v>0</v>
      </c>
      <c r="J50" s="229">
        <f>(SUM('1.  LRAMVA Summary'!E$52:E$57)+SUM('1.  LRAMVA Summary'!E$58:E$59)*(MONTH($E50)-1)/12)*$H50</f>
        <v>0</v>
      </c>
      <c r="K50" s="229">
        <f>(SUM('1.  LRAMVA Summary'!F$52:F$57)+SUM('1.  LRAMVA Summary'!F$58:F$59)*(MONTH($E50)-1)/12)*$H50</f>
        <v>0</v>
      </c>
      <c r="L50" s="229">
        <f>(SUM('1.  LRAMVA Summary'!G$52:G$57)+SUM('1.  LRAMVA Summary'!G$58:G$59)*(MONTH($E50)-1)/12)*$H50</f>
        <v>0</v>
      </c>
      <c r="M50" s="229">
        <f>(SUM('1.  LRAMVA Summary'!H$52:H$57)+SUM('1.  LRAMVA Summary'!H$58:H$59)*(MONTH($E50)-1)/12)*$H50</f>
        <v>0</v>
      </c>
      <c r="N50" s="229">
        <f>(SUM('1.  LRAMVA Summary'!I$52:I$57)+SUM('1.  LRAMVA Summary'!I$58:I$59)*(MONTH($E50)-1)/12)*$H50</f>
        <v>0</v>
      </c>
      <c r="O50" s="229">
        <f>(SUM('1.  LRAMVA Summary'!J$52:J$57)+SUM('1.  LRAMVA Summary'!J$58:J$59)*(MONTH($E50)-1)/12)*$H50</f>
        <v>0</v>
      </c>
      <c r="P50" s="229">
        <f>(SUM('1.  LRAMVA Summary'!K$52:K$57)+SUM('1.  LRAMVA Summary'!K$58:K$59)*(MONTH($E50)-1)/12)*$H50</f>
        <v>0</v>
      </c>
      <c r="Q50" s="229">
        <f>(SUM('1.  LRAMVA Summary'!L$52:L$57)+SUM('1.  LRAMVA Summary'!L$58:L$59)*(MONTH($E50)-1)/12)*$H50</f>
        <v>0</v>
      </c>
      <c r="R50" s="229">
        <f>(SUM('1.  LRAMVA Summary'!M$52:M$57)+SUM('1.  LRAMVA Summary'!M$58:M$59)*(MONTH($E50)-1)/12)*$H50</f>
        <v>0</v>
      </c>
      <c r="S50" s="229">
        <f>(SUM('1.  LRAMVA Summary'!N$52:N$57)+SUM('1.  LRAMVA Summary'!N$58:N$59)*(MONTH($E50)-1)/12)*$H50</f>
        <v>0</v>
      </c>
      <c r="T50" s="229">
        <f>(SUM('1.  LRAMVA Summary'!O$52:O$57)+SUM('1.  LRAMVA Summary'!O$58:O$59)*(MONTH($E50)-1)/12)*$H50</f>
        <v>0</v>
      </c>
      <c r="U50" s="229">
        <f>(SUM('1.  LRAMVA Summary'!P$52:P$57)+SUM('1.  LRAMVA Summary'!P$58:P$59)*(MONTH($E50)-1)/12)*$H50</f>
        <v>0</v>
      </c>
      <c r="V50" s="229">
        <f>(SUM('1.  LRAMVA Summary'!Q$52:Q$57)+SUM('1.  LRAMVA Summary'!Q$58:Q$59)*(MONTH($E50)-1)/12)*$H50</f>
        <v>0</v>
      </c>
      <c r="W50" s="230">
        <f t="shared" si="10"/>
        <v>0</v>
      </c>
    </row>
    <row r="51" spans="1:23" s="9" customFormat="1">
      <c r="B51" s="212" t="s">
        <v>89</v>
      </c>
      <c r="C51" s="232"/>
      <c r="D51" s="205"/>
      <c r="E51" s="213">
        <v>41456</v>
      </c>
      <c r="F51" s="213" t="s">
        <v>180</v>
      </c>
      <c r="G51" s="214" t="s">
        <v>68</v>
      </c>
      <c r="H51" s="231">
        <f>C$25/12</f>
        <v>1.225E-3</v>
      </c>
      <c r="I51" s="229">
        <f>(SUM('1.  LRAMVA Summary'!D$52:D$57)+SUM('1.  LRAMVA Summary'!D$58:D$59)*(MONTH($E51)-1)/12)*$H51</f>
        <v>0</v>
      </c>
      <c r="J51" s="229">
        <f>(SUM('1.  LRAMVA Summary'!E$52:E$57)+SUM('1.  LRAMVA Summary'!E$58:E$59)*(MONTH($E51)-1)/12)*$H51</f>
        <v>0</v>
      </c>
      <c r="K51" s="229">
        <f>(SUM('1.  LRAMVA Summary'!F$52:F$57)+SUM('1.  LRAMVA Summary'!F$58:F$59)*(MONTH($E51)-1)/12)*$H51</f>
        <v>0</v>
      </c>
      <c r="L51" s="229">
        <f>(SUM('1.  LRAMVA Summary'!G$52:G$57)+SUM('1.  LRAMVA Summary'!G$58:G$59)*(MONTH($E51)-1)/12)*$H51</f>
        <v>0</v>
      </c>
      <c r="M51" s="229">
        <f>(SUM('1.  LRAMVA Summary'!H$52:H$57)+SUM('1.  LRAMVA Summary'!H$58:H$59)*(MONTH($E51)-1)/12)*$H51</f>
        <v>0</v>
      </c>
      <c r="N51" s="229">
        <f>(SUM('1.  LRAMVA Summary'!I$52:I$57)+SUM('1.  LRAMVA Summary'!I$58:I$59)*(MONTH($E51)-1)/12)*$H51</f>
        <v>0</v>
      </c>
      <c r="O51" s="229">
        <f>(SUM('1.  LRAMVA Summary'!J$52:J$57)+SUM('1.  LRAMVA Summary'!J$58:J$59)*(MONTH($E51)-1)/12)*$H51</f>
        <v>0</v>
      </c>
      <c r="P51" s="229">
        <f>(SUM('1.  LRAMVA Summary'!K$52:K$57)+SUM('1.  LRAMVA Summary'!K$58:K$59)*(MONTH($E51)-1)/12)*$H51</f>
        <v>0</v>
      </c>
      <c r="Q51" s="229">
        <f>(SUM('1.  LRAMVA Summary'!L$52:L$57)+SUM('1.  LRAMVA Summary'!L$58:L$59)*(MONTH($E51)-1)/12)*$H51</f>
        <v>0</v>
      </c>
      <c r="R51" s="229">
        <f>(SUM('1.  LRAMVA Summary'!M$52:M$57)+SUM('1.  LRAMVA Summary'!M$58:M$59)*(MONTH($E51)-1)/12)*$H51</f>
        <v>0</v>
      </c>
      <c r="S51" s="229">
        <f>(SUM('1.  LRAMVA Summary'!N$52:N$57)+SUM('1.  LRAMVA Summary'!N$58:N$59)*(MONTH($E51)-1)/12)*$H51</f>
        <v>0</v>
      </c>
      <c r="T51" s="229">
        <f>(SUM('1.  LRAMVA Summary'!O$52:O$57)+SUM('1.  LRAMVA Summary'!O$58:O$59)*(MONTH($E51)-1)/12)*$H51</f>
        <v>0</v>
      </c>
      <c r="U51" s="229">
        <f>(SUM('1.  LRAMVA Summary'!P$52:P$57)+SUM('1.  LRAMVA Summary'!P$58:P$59)*(MONTH($E51)-1)/12)*$H51</f>
        <v>0</v>
      </c>
      <c r="V51" s="229">
        <f>(SUM('1.  LRAMVA Summary'!Q$52:Q$57)+SUM('1.  LRAMVA Summary'!Q$58:Q$59)*(MONTH($E51)-1)/12)*$H51</f>
        <v>0</v>
      </c>
      <c r="W51" s="230">
        <f t="shared" si="10"/>
        <v>0</v>
      </c>
    </row>
    <row r="52" spans="1:23" s="9" customFormat="1">
      <c r="B52" s="212" t="s">
        <v>91</v>
      </c>
      <c r="C52" s="232"/>
      <c r="D52" s="205"/>
      <c r="E52" s="213">
        <v>41487</v>
      </c>
      <c r="F52" s="213" t="s">
        <v>180</v>
      </c>
      <c r="G52" s="214" t="s">
        <v>68</v>
      </c>
      <c r="H52" s="228">
        <f>C$25/12</f>
        <v>1.225E-3</v>
      </c>
      <c r="I52" s="229">
        <f>(SUM('1.  LRAMVA Summary'!D$52:D$57)+SUM('1.  LRAMVA Summary'!D$58:D$59)*(MONTH($E52)-1)/12)*$H52</f>
        <v>0</v>
      </c>
      <c r="J52" s="229">
        <f>(SUM('1.  LRAMVA Summary'!E$52:E$57)+SUM('1.  LRAMVA Summary'!E$58:E$59)*(MONTH($E52)-1)/12)*$H52</f>
        <v>0</v>
      </c>
      <c r="K52" s="229">
        <f>(SUM('1.  LRAMVA Summary'!F$52:F$57)+SUM('1.  LRAMVA Summary'!F$58:F$59)*(MONTH($E52)-1)/12)*$H52</f>
        <v>0</v>
      </c>
      <c r="L52" s="229">
        <f>(SUM('1.  LRAMVA Summary'!G$52:G$57)+SUM('1.  LRAMVA Summary'!G$58:G$59)*(MONTH($E52)-1)/12)*$H52</f>
        <v>0</v>
      </c>
      <c r="M52" s="229">
        <f>(SUM('1.  LRAMVA Summary'!H$52:H$57)+SUM('1.  LRAMVA Summary'!H$58:H$59)*(MONTH($E52)-1)/12)*$H52</f>
        <v>0</v>
      </c>
      <c r="N52" s="229">
        <f>(SUM('1.  LRAMVA Summary'!I$52:I$57)+SUM('1.  LRAMVA Summary'!I$58:I$59)*(MONTH($E52)-1)/12)*$H52</f>
        <v>0</v>
      </c>
      <c r="O52" s="229">
        <f>(SUM('1.  LRAMVA Summary'!J$52:J$57)+SUM('1.  LRAMVA Summary'!J$58:J$59)*(MONTH($E52)-1)/12)*$H52</f>
        <v>0</v>
      </c>
      <c r="P52" s="229">
        <f>(SUM('1.  LRAMVA Summary'!K$52:K$57)+SUM('1.  LRAMVA Summary'!K$58:K$59)*(MONTH($E52)-1)/12)*$H52</f>
        <v>0</v>
      </c>
      <c r="Q52" s="229">
        <f>(SUM('1.  LRAMVA Summary'!L$52:L$57)+SUM('1.  LRAMVA Summary'!L$58:L$59)*(MONTH($E52)-1)/12)*$H52</f>
        <v>0</v>
      </c>
      <c r="R52" s="229">
        <f>(SUM('1.  LRAMVA Summary'!M$52:M$57)+SUM('1.  LRAMVA Summary'!M$58:M$59)*(MONTH($E52)-1)/12)*$H52</f>
        <v>0</v>
      </c>
      <c r="S52" s="229">
        <f>(SUM('1.  LRAMVA Summary'!N$52:N$57)+SUM('1.  LRAMVA Summary'!N$58:N$59)*(MONTH($E52)-1)/12)*$H52</f>
        <v>0</v>
      </c>
      <c r="T52" s="229">
        <f>(SUM('1.  LRAMVA Summary'!O$52:O$57)+SUM('1.  LRAMVA Summary'!O$58:O$59)*(MONTH($E52)-1)/12)*$H52</f>
        <v>0</v>
      </c>
      <c r="U52" s="229">
        <f>(SUM('1.  LRAMVA Summary'!P$52:P$57)+SUM('1.  LRAMVA Summary'!P$58:P$59)*(MONTH($E52)-1)/12)*$H52</f>
        <v>0</v>
      </c>
      <c r="V52" s="229">
        <f>(SUM('1.  LRAMVA Summary'!Q$52:Q$57)+SUM('1.  LRAMVA Summary'!Q$58:Q$59)*(MONTH($E52)-1)/12)*$H52</f>
        <v>0</v>
      </c>
      <c r="W52" s="230">
        <f t="shared" si="10"/>
        <v>0</v>
      </c>
    </row>
    <row r="53" spans="1:23" s="9" customFormat="1">
      <c r="B53" s="212" t="s">
        <v>90</v>
      </c>
      <c r="C53" s="232"/>
      <c r="D53" s="205"/>
      <c r="E53" s="213">
        <v>41518</v>
      </c>
      <c r="F53" s="213" t="s">
        <v>180</v>
      </c>
      <c r="G53" s="214" t="s">
        <v>68</v>
      </c>
      <c r="H53" s="228">
        <f>C$25/12</f>
        <v>1.225E-3</v>
      </c>
      <c r="I53" s="229">
        <f>(SUM('1.  LRAMVA Summary'!D$52:D$57)+SUM('1.  LRAMVA Summary'!D$58:D$59)*(MONTH($E53)-1)/12)*$H53</f>
        <v>0</v>
      </c>
      <c r="J53" s="229">
        <f>(SUM('1.  LRAMVA Summary'!E$52:E$57)+SUM('1.  LRAMVA Summary'!E$58:E$59)*(MONTH($E53)-1)/12)*$H53</f>
        <v>0</v>
      </c>
      <c r="K53" s="229">
        <f>(SUM('1.  LRAMVA Summary'!F$52:F$57)+SUM('1.  LRAMVA Summary'!F$58:F$59)*(MONTH($E53)-1)/12)*$H53</f>
        <v>0</v>
      </c>
      <c r="L53" s="229">
        <f>(SUM('1.  LRAMVA Summary'!G$52:G$57)+SUM('1.  LRAMVA Summary'!G$58:G$59)*(MONTH($E53)-1)/12)*$H53</f>
        <v>0</v>
      </c>
      <c r="M53" s="229">
        <f>(SUM('1.  LRAMVA Summary'!H$52:H$57)+SUM('1.  LRAMVA Summary'!H$58:H$59)*(MONTH($E53)-1)/12)*$H53</f>
        <v>0</v>
      </c>
      <c r="N53" s="229">
        <f>(SUM('1.  LRAMVA Summary'!I$52:I$57)+SUM('1.  LRAMVA Summary'!I$58:I$59)*(MONTH($E53)-1)/12)*$H53</f>
        <v>0</v>
      </c>
      <c r="O53" s="229">
        <f>(SUM('1.  LRAMVA Summary'!J$52:J$57)+SUM('1.  LRAMVA Summary'!J$58:J$59)*(MONTH($E53)-1)/12)*$H53</f>
        <v>0</v>
      </c>
      <c r="P53" s="229">
        <f>(SUM('1.  LRAMVA Summary'!K$52:K$57)+SUM('1.  LRAMVA Summary'!K$58:K$59)*(MONTH($E53)-1)/12)*$H53</f>
        <v>0</v>
      </c>
      <c r="Q53" s="229">
        <f>(SUM('1.  LRAMVA Summary'!L$52:L$57)+SUM('1.  LRAMVA Summary'!L$58:L$59)*(MONTH($E53)-1)/12)*$H53</f>
        <v>0</v>
      </c>
      <c r="R53" s="229">
        <f>(SUM('1.  LRAMVA Summary'!M$52:M$57)+SUM('1.  LRAMVA Summary'!M$58:M$59)*(MONTH($E53)-1)/12)*$H53</f>
        <v>0</v>
      </c>
      <c r="S53" s="229">
        <f>(SUM('1.  LRAMVA Summary'!N$52:N$57)+SUM('1.  LRAMVA Summary'!N$58:N$59)*(MONTH($E53)-1)/12)*$H53</f>
        <v>0</v>
      </c>
      <c r="T53" s="229">
        <f>(SUM('1.  LRAMVA Summary'!O$52:O$57)+SUM('1.  LRAMVA Summary'!O$58:O$59)*(MONTH($E53)-1)/12)*$H53</f>
        <v>0</v>
      </c>
      <c r="U53" s="229">
        <f>(SUM('1.  LRAMVA Summary'!P$52:P$57)+SUM('1.  LRAMVA Summary'!P$58:P$59)*(MONTH($E53)-1)/12)*$H53</f>
        <v>0</v>
      </c>
      <c r="V53" s="229">
        <f>(SUM('1.  LRAMVA Summary'!Q$52:Q$57)+SUM('1.  LRAMVA Summary'!Q$58:Q$59)*(MONTH($E53)-1)/12)*$H53</f>
        <v>0</v>
      </c>
      <c r="W53" s="230">
        <f t="shared" si="10"/>
        <v>0</v>
      </c>
    </row>
    <row r="54" spans="1:23" s="9" customFormat="1">
      <c r="B54" s="234" t="s">
        <v>92</v>
      </c>
      <c r="C54" s="235"/>
      <c r="D54" s="205"/>
      <c r="E54" s="213">
        <v>41548</v>
      </c>
      <c r="F54" s="213" t="s">
        <v>180</v>
      </c>
      <c r="G54" s="214" t="s">
        <v>69</v>
      </c>
      <c r="H54" s="231">
        <f>C$26/12</f>
        <v>1.225E-3</v>
      </c>
      <c r="I54" s="229">
        <f>(SUM('1.  LRAMVA Summary'!D$52:D$57)+SUM('1.  LRAMVA Summary'!D$58:D$59)*(MONTH($E54)-1)/12)*$H54</f>
        <v>0</v>
      </c>
      <c r="J54" s="229">
        <f>(SUM('1.  LRAMVA Summary'!E$52:E$57)+SUM('1.  LRAMVA Summary'!E$58:E$59)*(MONTH($E54)-1)/12)*$H54</f>
        <v>0</v>
      </c>
      <c r="K54" s="229">
        <f>(SUM('1.  LRAMVA Summary'!F$52:F$57)+SUM('1.  LRAMVA Summary'!F$58:F$59)*(MONTH($E54)-1)/12)*$H54</f>
        <v>0</v>
      </c>
      <c r="L54" s="229">
        <f>(SUM('1.  LRAMVA Summary'!G$52:G$57)+SUM('1.  LRAMVA Summary'!G$58:G$59)*(MONTH($E54)-1)/12)*$H54</f>
        <v>0</v>
      </c>
      <c r="M54" s="229">
        <f>(SUM('1.  LRAMVA Summary'!H$52:H$57)+SUM('1.  LRAMVA Summary'!H$58:H$59)*(MONTH($E54)-1)/12)*$H54</f>
        <v>0</v>
      </c>
      <c r="N54" s="229">
        <f>(SUM('1.  LRAMVA Summary'!I$52:I$57)+SUM('1.  LRAMVA Summary'!I$58:I$59)*(MONTH($E54)-1)/12)*$H54</f>
        <v>0</v>
      </c>
      <c r="O54" s="229">
        <f>(SUM('1.  LRAMVA Summary'!J$52:J$57)+SUM('1.  LRAMVA Summary'!J$58:J$59)*(MONTH($E54)-1)/12)*$H54</f>
        <v>0</v>
      </c>
      <c r="P54" s="229">
        <f>(SUM('1.  LRAMVA Summary'!K$52:K$57)+SUM('1.  LRAMVA Summary'!K$58:K$59)*(MONTH($E54)-1)/12)*$H54</f>
        <v>0</v>
      </c>
      <c r="Q54" s="229">
        <f>(SUM('1.  LRAMVA Summary'!L$52:L$57)+SUM('1.  LRAMVA Summary'!L$58:L$59)*(MONTH($E54)-1)/12)*$H54</f>
        <v>0</v>
      </c>
      <c r="R54" s="229">
        <f>(SUM('1.  LRAMVA Summary'!M$52:M$57)+SUM('1.  LRAMVA Summary'!M$58:M$59)*(MONTH($E54)-1)/12)*$H54</f>
        <v>0</v>
      </c>
      <c r="S54" s="229">
        <f>(SUM('1.  LRAMVA Summary'!N$52:N$57)+SUM('1.  LRAMVA Summary'!N$58:N$59)*(MONTH($E54)-1)/12)*$H54</f>
        <v>0</v>
      </c>
      <c r="T54" s="229">
        <f>(SUM('1.  LRAMVA Summary'!O$52:O$57)+SUM('1.  LRAMVA Summary'!O$58:O$59)*(MONTH($E54)-1)/12)*$H54</f>
        <v>0</v>
      </c>
      <c r="U54" s="229">
        <f>(SUM('1.  LRAMVA Summary'!P$52:P$57)+SUM('1.  LRAMVA Summary'!P$58:P$59)*(MONTH($E54)-1)/12)*$H54</f>
        <v>0</v>
      </c>
      <c r="V54" s="229">
        <f>(SUM('1.  LRAMVA Summary'!Q$52:Q$57)+SUM('1.  LRAMVA Summary'!Q$58:Q$59)*(MONTH($E54)-1)/12)*$H54</f>
        <v>0</v>
      </c>
      <c r="W54" s="230">
        <f t="shared" si="10"/>
        <v>0</v>
      </c>
    </row>
    <row r="55" spans="1:23" s="9" customFormat="1">
      <c r="D55" s="205"/>
      <c r="E55" s="213">
        <v>41579</v>
      </c>
      <c r="F55" s="213" t="s">
        <v>180</v>
      </c>
      <c r="G55" s="214" t="s">
        <v>69</v>
      </c>
      <c r="H55" s="228">
        <f>C$26/12</f>
        <v>1.225E-3</v>
      </c>
      <c r="I55" s="229">
        <f>(SUM('1.  LRAMVA Summary'!D$52:D$57)+SUM('1.  LRAMVA Summary'!D$58:D$59)*(MONTH($E55)-1)/12)*$H55</f>
        <v>0</v>
      </c>
      <c r="J55" s="229">
        <f>(SUM('1.  LRAMVA Summary'!E$52:E$57)+SUM('1.  LRAMVA Summary'!E$58:E$59)*(MONTH($E55)-1)/12)*$H55</f>
        <v>0</v>
      </c>
      <c r="K55" s="229">
        <f>(SUM('1.  LRAMVA Summary'!F$52:F$57)+SUM('1.  LRAMVA Summary'!F$58:F$59)*(MONTH($E55)-1)/12)*$H55</f>
        <v>0</v>
      </c>
      <c r="L55" s="229">
        <f>(SUM('1.  LRAMVA Summary'!G$52:G$57)+SUM('1.  LRAMVA Summary'!G$58:G$59)*(MONTH($E55)-1)/12)*$H55</f>
        <v>0</v>
      </c>
      <c r="M55" s="229">
        <f>(SUM('1.  LRAMVA Summary'!H$52:H$57)+SUM('1.  LRAMVA Summary'!H$58:H$59)*(MONTH($E55)-1)/12)*$H55</f>
        <v>0</v>
      </c>
      <c r="N55" s="229">
        <f>(SUM('1.  LRAMVA Summary'!I$52:I$57)+SUM('1.  LRAMVA Summary'!I$58:I$59)*(MONTH($E55)-1)/12)*$H55</f>
        <v>0</v>
      </c>
      <c r="O55" s="229">
        <f>(SUM('1.  LRAMVA Summary'!J$52:J$57)+SUM('1.  LRAMVA Summary'!J$58:J$59)*(MONTH($E55)-1)/12)*$H55</f>
        <v>0</v>
      </c>
      <c r="P55" s="229">
        <f>(SUM('1.  LRAMVA Summary'!K$52:K$57)+SUM('1.  LRAMVA Summary'!K$58:K$59)*(MONTH($E55)-1)/12)*$H55</f>
        <v>0</v>
      </c>
      <c r="Q55" s="229">
        <f>(SUM('1.  LRAMVA Summary'!L$52:L$57)+SUM('1.  LRAMVA Summary'!L$58:L$59)*(MONTH($E55)-1)/12)*$H55</f>
        <v>0</v>
      </c>
      <c r="R55" s="229">
        <f>(SUM('1.  LRAMVA Summary'!M$52:M$57)+SUM('1.  LRAMVA Summary'!M$58:M$59)*(MONTH($E55)-1)/12)*$H55</f>
        <v>0</v>
      </c>
      <c r="S55" s="229">
        <f>(SUM('1.  LRAMVA Summary'!N$52:N$57)+SUM('1.  LRAMVA Summary'!N$58:N$59)*(MONTH($E55)-1)/12)*$H55</f>
        <v>0</v>
      </c>
      <c r="T55" s="229">
        <f>(SUM('1.  LRAMVA Summary'!O$52:O$57)+SUM('1.  LRAMVA Summary'!O$58:O$59)*(MONTH($E55)-1)/12)*$H55</f>
        <v>0</v>
      </c>
      <c r="U55" s="229">
        <f>(SUM('1.  LRAMVA Summary'!P$52:P$57)+SUM('1.  LRAMVA Summary'!P$58:P$59)*(MONTH($E55)-1)/12)*$H55</f>
        <v>0</v>
      </c>
      <c r="V55" s="229">
        <f>(SUM('1.  LRAMVA Summary'!Q$52:Q$57)+SUM('1.  LRAMVA Summary'!Q$58:Q$59)*(MONTH($E55)-1)/12)*$H55</f>
        <v>0</v>
      </c>
      <c r="W55" s="230">
        <f t="shared" si="10"/>
        <v>0</v>
      </c>
    </row>
    <row r="56" spans="1:23" s="9" customFormat="1" ht="15.6">
      <c r="B56" s="182" t="s">
        <v>183</v>
      </c>
      <c r="C56" s="27"/>
      <c r="D56" s="205"/>
      <c r="E56" s="213">
        <v>41609</v>
      </c>
      <c r="F56" s="213" t="s">
        <v>180</v>
      </c>
      <c r="G56" s="214" t="s">
        <v>69</v>
      </c>
      <c r="H56" s="228">
        <f>C$26/12</f>
        <v>1.225E-3</v>
      </c>
      <c r="I56" s="229">
        <f>(SUM('1.  LRAMVA Summary'!D$52:D$57)+SUM('1.  LRAMVA Summary'!D$58:D$59)*(MONTH($E56)-1)/12)*$H56</f>
        <v>0</v>
      </c>
      <c r="J56" s="229">
        <f>(SUM('1.  LRAMVA Summary'!E$52:E$57)+SUM('1.  LRAMVA Summary'!E$58:E$59)*(MONTH($E56)-1)/12)*$H56</f>
        <v>0</v>
      </c>
      <c r="K56" s="229">
        <f>(SUM('1.  LRAMVA Summary'!F$52:F$57)+SUM('1.  LRAMVA Summary'!F$58:F$59)*(MONTH($E56)-1)/12)*$H56</f>
        <v>0</v>
      </c>
      <c r="L56" s="229">
        <f>(SUM('1.  LRAMVA Summary'!G$52:G$57)+SUM('1.  LRAMVA Summary'!G$58:G$59)*(MONTH($E56)-1)/12)*$H56</f>
        <v>0</v>
      </c>
      <c r="M56" s="229">
        <f>(SUM('1.  LRAMVA Summary'!H$52:H$57)+SUM('1.  LRAMVA Summary'!H$58:H$59)*(MONTH($E56)-1)/12)*$H56</f>
        <v>0</v>
      </c>
      <c r="N56" s="229">
        <f>(SUM('1.  LRAMVA Summary'!I$52:I$57)+SUM('1.  LRAMVA Summary'!I$58:I$59)*(MONTH($E56)-1)/12)*$H56</f>
        <v>0</v>
      </c>
      <c r="O56" s="229">
        <f>(SUM('1.  LRAMVA Summary'!J$52:J$57)+SUM('1.  LRAMVA Summary'!J$58:J$59)*(MONTH($E56)-1)/12)*$H56</f>
        <v>0</v>
      </c>
      <c r="P56" s="229">
        <f>(SUM('1.  LRAMVA Summary'!K$52:K$57)+SUM('1.  LRAMVA Summary'!K$58:K$59)*(MONTH($E56)-1)/12)*$H56</f>
        <v>0</v>
      </c>
      <c r="Q56" s="229">
        <f>(SUM('1.  LRAMVA Summary'!L$52:L$57)+SUM('1.  LRAMVA Summary'!L$58:L$59)*(MONTH($E56)-1)/12)*$H56</f>
        <v>0</v>
      </c>
      <c r="R56" s="229">
        <f>(SUM('1.  LRAMVA Summary'!M$52:M$57)+SUM('1.  LRAMVA Summary'!M$58:M$59)*(MONTH($E56)-1)/12)*$H56</f>
        <v>0</v>
      </c>
      <c r="S56" s="229">
        <f>(SUM('1.  LRAMVA Summary'!N$52:N$57)+SUM('1.  LRAMVA Summary'!N$58:N$59)*(MONTH($E56)-1)/12)*$H56</f>
        <v>0</v>
      </c>
      <c r="T56" s="229">
        <f>(SUM('1.  LRAMVA Summary'!O$52:O$57)+SUM('1.  LRAMVA Summary'!O$58:O$59)*(MONTH($E56)-1)/12)*$H56</f>
        <v>0</v>
      </c>
      <c r="U56" s="229">
        <f>(SUM('1.  LRAMVA Summary'!P$52:P$57)+SUM('1.  LRAMVA Summary'!P$58:P$59)*(MONTH($E56)-1)/12)*$H56</f>
        <v>0</v>
      </c>
      <c r="V56" s="229">
        <f>(SUM('1.  LRAMVA Summary'!Q$52:Q$57)+SUM('1.  LRAMVA Summary'!Q$58:Q$59)*(MONTH($E56)-1)/12)*$H56</f>
        <v>0</v>
      </c>
      <c r="W56" s="230">
        <f t="shared" si="10"/>
        <v>0</v>
      </c>
    </row>
    <row r="57" spans="1:23" s="9" customFormat="1" ht="15" thickBot="1">
      <c r="B57" s="27"/>
      <c r="C57" s="27"/>
      <c r="D57" s="205"/>
      <c r="E57" s="215" t="s">
        <v>464</v>
      </c>
      <c r="F57" s="215"/>
      <c r="G57" s="216"/>
      <c r="H57" s="217"/>
      <c r="I57" s="218">
        <f>SUM(I44:I56)</f>
        <v>0</v>
      </c>
      <c r="J57" s="218">
        <f t="shared" ref="J57:O57" si="11">SUM(J44:J56)</f>
        <v>0</v>
      </c>
      <c r="K57" s="218">
        <f t="shared" si="11"/>
        <v>0</v>
      </c>
      <c r="L57" s="218">
        <f t="shared" si="11"/>
        <v>0</v>
      </c>
      <c r="M57" s="218">
        <f t="shared" si="11"/>
        <v>0</v>
      </c>
      <c r="N57" s="218">
        <f t="shared" si="11"/>
        <v>0</v>
      </c>
      <c r="O57" s="218">
        <f t="shared" si="11"/>
        <v>0</v>
      </c>
      <c r="P57" s="218">
        <f t="shared" ref="P57:V57" si="12">SUM(P44:P56)</f>
        <v>0</v>
      </c>
      <c r="Q57" s="218">
        <f t="shared" si="12"/>
        <v>0</v>
      </c>
      <c r="R57" s="218">
        <f t="shared" si="12"/>
        <v>0</v>
      </c>
      <c r="S57" s="218">
        <f t="shared" si="12"/>
        <v>0</v>
      </c>
      <c r="T57" s="218">
        <f t="shared" si="12"/>
        <v>0</v>
      </c>
      <c r="U57" s="218">
        <f t="shared" si="12"/>
        <v>0</v>
      </c>
      <c r="V57" s="218">
        <f t="shared" si="12"/>
        <v>0</v>
      </c>
      <c r="W57" s="218">
        <f>SUM(W44:W56)</f>
        <v>0</v>
      </c>
    </row>
    <row r="58" spans="1:23" s="9" customFormat="1" ht="15" thickTop="1">
      <c r="D58" s="205"/>
      <c r="E58" s="219" t="s">
        <v>67</v>
      </c>
      <c r="F58" s="219"/>
      <c r="G58" s="220"/>
      <c r="H58" s="221"/>
      <c r="I58" s="222"/>
      <c r="J58" s="222"/>
      <c r="K58" s="222"/>
      <c r="L58" s="222"/>
      <c r="M58" s="222"/>
      <c r="N58" s="222"/>
      <c r="O58" s="222"/>
      <c r="P58" s="222"/>
      <c r="Q58" s="222"/>
      <c r="R58" s="222"/>
      <c r="S58" s="222"/>
      <c r="T58" s="222"/>
      <c r="U58" s="222"/>
      <c r="V58" s="222"/>
      <c r="W58" s="223"/>
    </row>
    <row r="59" spans="1:23" s="9" customFormat="1">
      <c r="D59" s="205"/>
      <c r="E59" s="224" t="s">
        <v>428</v>
      </c>
      <c r="F59" s="224"/>
      <c r="G59" s="225"/>
      <c r="H59" s="226"/>
      <c r="I59" s="227">
        <f t="shared" ref="I59:W59" si="13">I57+I58</f>
        <v>0</v>
      </c>
      <c r="J59" s="227">
        <f t="shared" si="13"/>
        <v>0</v>
      </c>
      <c r="K59" s="227">
        <f t="shared" si="13"/>
        <v>0</v>
      </c>
      <c r="L59" s="227">
        <f t="shared" si="13"/>
        <v>0</v>
      </c>
      <c r="M59" s="227">
        <f t="shared" si="13"/>
        <v>0</v>
      </c>
      <c r="N59" s="227">
        <f t="shared" si="13"/>
        <v>0</v>
      </c>
      <c r="O59" s="227">
        <f t="shared" si="13"/>
        <v>0</v>
      </c>
      <c r="P59" s="227">
        <f t="shared" ref="P59:V59" si="14">P57+P58</f>
        <v>0</v>
      </c>
      <c r="Q59" s="227">
        <f t="shared" si="14"/>
        <v>0</v>
      </c>
      <c r="R59" s="227">
        <f t="shared" si="14"/>
        <v>0</v>
      </c>
      <c r="S59" s="227">
        <f t="shared" si="14"/>
        <v>0</v>
      </c>
      <c r="T59" s="227">
        <f t="shared" si="14"/>
        <v>0</v>
      </c>
      <c r="U59" s="227">
        <f t="shared" si="14"/>
        <v>0</v>
      </c>
      <c r="V59" s="227">
        <f t="shared" si="14"/>
        <v>0</v>
      </c>
      <c r="W59" s="227">
        <f t="shared" si="13"/>
        <v>0</v>
      </c>
    </row>
    <row r="60" spans="1:23" s="9" customFormat="1">
      <c r="D60" s="205"/>
      <c r="E60" s="213">
        <v>41640</v>
      </c>
      <c r="F60" s="213" t="s">
        <v>181</v>
      </c>
      <c r="G60" s="214" t="s">
        <v>65</v>
      </c>
      <c r="H60" s="231">
        <f>C$27/12</f>
        <v>1.225E-3</v>
      </c>
      <c r="I60" s="229">
        <f>(SUM('1.  LRAMVA Summary'!D$52:D$60)+SUM('1.  LRAMVA Summary'!D$61:D$62)*(MONTH($E60)-1)/12)*$H60</f>
        <v>0</v>
      </c>
      <c r="J60" s="229">
        <f>(SUM('1.  LRAMVA Summary'!E$52:E$60)+SUM('1.  LRAMVA Summary'!E$61:E$62)*(MONTH($E60)-1)/12)*$H60</f>
        <v>0</v>
      </c>
      <c r="K60" s="229">
        <f>(SUM('1.  LRAMVA Summary'!F$52:F$60)+SUM('1.  LRAMVA Summary'!F$61:F$62)*(MONTH($E60)-1)/12)*$H60</f>
        <v>0</v>
      </c>
      <c r="L60" s="229">
        <f>(SUM('1.  LRAMVA Summary'!G$52:G$60)+SUM('1.  LRAMVA Summary'!G$61:G$62)*(MONTH($E60)-1)/12)*$H60</f>
        <v>0</v>
      </c>
      <c r="M60" s="229">
        <f>(SUM('1.  LRAMVA Summary'!H$52:H$60)+SUM('1.  LRAMVA Summary'!H$61:H$62)*(MONTH($E60)-1)/12)*$H60</f>
        <v>0</v>
      </c>
      <c r="N60" s="229">
        <f>(SUM('1.  LRAMVA Summary'!I$52:I$60)+SUM('1.  LRAMVA Summary'!I$61:I$62)*(MONTH($E60)-1)/12)*$H60</f>
        <v>0</v>
      </c>
      <c r="O60" s="229">
        <f>(SUM('1.  LRAMVA Summary'!J$52:J$60)+SUM('1.  LRAMVA Summary'!J$61:J$62)*(MONTH($E60)-1)/12)*$H60</f>
        <v>0</v>
      </c>
      <c r="P60" s="229">
        <f>(SUM('1.  LRAMVA Summary'!K$52:K$60)+SUM('1.  LRAMVA Summary'!K$61:K$62)*(MONTH($E60)-1)/12)*$H60</f>
        <v>0</v>
      </c>
      <c r="Q60" s="229">
        <f>(SUM('1.  LRAMVA Summary'!L$52:L$60)+SUM('1.  LRAMVA Summary'!L$61:L$62)*(MONTH($E60)-1)/12)*$H60</f>
        <v>0</v>
      </c>
      <c r="R60" s="229">
        <f>(SUM('1.  LRAMVA Summary'!M$52:M$60)+SUM('1.  LRAMVA Summary'!M$61:M$62)*(MONTH($E60)-1)/12)*$H60</f>
        <v>0</v>
      </c>
      <c r="S60" s="229">
        <f>(SUM('1.  LRAMVA Summary'!N$52:N$60)+SUM('1.  LRAMVA Summary'!N$61:N$62)*(MONTH($E60)-1)/12)*$H60</f>
        <v>0</v>
      </c>
      <c r="T60" s="229">
        <f>(SUM('1.  LRAMVA Summary'!O$52:O$60)+SUM('1.  LRAMVA Summary'!O$61:O$62)*(MONTH($E60)-1)/12)*$H60</f>
        <v>0</v>
      </c>
      <c r="U60" s="229">
        <f>(SUM('1.  LRAMVA Summary'!P$52:P$60)+SUM('1.  LRAMVA Summary'!P$61:P$62)*(MONTH($E60)-1)/12)*$H60</f>
        <v>0</v>
      </c>
      <c r="V60" s="229">
        <f>(SUM('1.  LRAMVA Summary'!Q$52:Q$60)+SUM('1.  LRAMVA Summary'!Q$61:Q$62)*(MONTH($E60)-1)/12)*$H60</f>
        <v>0</v>
      </c>
      <c r="W60" s="230">
        <f>SUM(I60:V60)</f>
        <v>0</v>
      </c>
    </row>
    <row r="61" spans="1:23" s="9" customFormat="1">
      <c r="A61" s="28"/>
      <c r="E61" s="213">
        <v>41671</v>
      </c>
      <c r="F61" s="213" t="s">
        <v>181</v>
      </c>
      <c r="G61" s="214" t="s">
        <v>65</v>
      </c>
      <c r="H61" s="228">
        <f>C$27/12</f>
        <v>1.225E-3</v>
      </c>
      <c r="I61" s="229">
        <f>(SUM('1.  LRAMVA Summary'!D$52:D$60)+SUM('1.  LRAMVA Summary'!D$61:D$62)*(MONTH($E61)-1)/12)*$H61</f>
        <v>0</v>
      </c>
      <c r="J61" s="229">
        <f>(SUM('1.  LRAMVA Summary'!E$52:E$60)+SUM('1.  LRAMVA Summary'!E$61:E$62)*(MONTH($E61)-1)/12)*$H61</f>
        <v>0</v>
      </c>
      <c r="K61" s="229">
        <f>(SUM('1.  LRAMVA Summary'!F$52:F$60)+SUM('1.  LRAMVA Summary'!F$61:F$62)*(MONTH($E61)-1)/12)*$H61</f>
        <v>0</v>
      </c>
      <c r="L61" s="229">
        <f>(SUM('1.  LRAMVA Summary'!G$52:G$60)+SUM('1.  LRAMVA Summary'!G$61:G$62)*(MONTH($E61)-1)/12)*$H61</f>
        <v>0</v>
      </c>
      <c r="M61" s="229">
        <f>(SUM('1.  LRAMVA Summary'!H$52:H$60)+SUM('1.  LRAMVA Summary'!H$61:H$62)*(MONTH($E61)-1)/12)*$H61</f>
        <v>0</v>
      </c>
      <c r="N61" s="229">
        <f>(SUM('1.  LRAMVA Summary'!I$52:I$60)+SUM('1.  LRAMVA Summary'!I$61:I$62)*(MONTH($E61)-1)/12)*$H61</f>
        <v>0</v>
      </c>
      <c r="O61" s="229">
        <f>(SUM('1.  LRAMVA Summary'!J$52:J$60)+SUM('1.  LRAMVA Summary'!J$61:J$62)*(MONTH($E61)-1)/12)*$H61</f>
        <v>0</v>
      </c>
      <c r="P61" s="229">
        <f>(SUM('1.  LRAMVA Summary'!K$52:K$60)+SUM('1.  LRAMVA Summary'!K$61:K$62)*(MONTH($E61)-1)/12)*$H61</f>
        <v>0</v>
      </c>
      <c r="Q61" s="229">
        <f>(SUM('1.  LRAMVA Summary'!L$52:L$60)+SUM('1.  LRAMVA Summary'!L$61:L$62)*(MONTH($E61)-1)/12)*$H61</f>
        <v>0</v>
      </c>
      <c r="R61" s="229">
        <f>(SUM('1.  LRAMVA Summary'!M$52:M$60)+SUM('1.  LRAMVA Summary'!M$61:M$62)*(MONTH($E61)-1)/12)*$H61</f>
        <v>0</v>
      </c>
      <c r="S61" s="229">
        <f>(SUM('1.  LRAMVA Summary'!N$52:N$60)+SUM('1.  LRAMVA Summary'!N$61:N$62)*(MONTH($E61)-1)/12)*$H61</f>
        <v>0</v>
      </c>
      <c r="T61" s="229">
        <f>(SUM('1.  LRAMVA Summary'!O$52:O$60)+SUM('1.  LRAMVA Summary'!O$61:O$62)*(MONTH($E61)-1)/12)*$H61</f>
        <v>0</v>
      </c>
      <c r="U61" s="229">
        <f>(SUM('1.  LRAMVA Summary'!P$52:P$60)+SUM('1.  LRAMVA Summary'!P$61:P$62)*(MONTH($E61)-1)/12)*$H61</f>
        <v>0</v>
      </c>
      <c r="V61" s="229">
        <f>(SUM('1.  LRAMVA Summary'!Q$52:Q$60)+SUM('1.  LRAMVA Summary'!Q$61:Q$62)*(MONTH($E61)-1)/12)*$H61</f>
        <v>0</v>
      </c>
      <c r="W61" s="230">
        <f t="shared" ref="W61:W71" si="15">SUM(I61:V61)</f>
        <v>0</v>
      </c>
    </row>
    <row r="62" spans="1:23" s="9" customFormat="1">
      <c r="B62" s="68"/>
      <c r="E62" s="213">
        <v>41699</v>
      </c>
      <c r="F62" s="213" t="s">
        <v>181</v>
      </c>
      <c r="G62" s="214" t="s">
        <v>65</v>
      </c>
      <c r="H62" s="228">
        <f>C$27/12</f>
        <v>1.225E-3</v>
      </c>
      <c r="I62" s="229">
        <f>(SUM('1.  LRAMVA Summary'!D$52:D$60)+SUM('1.  LRAMVA Summary'!D$61:D$62)*(MONTH($E62)-1)/12)*$H62</f>
        <v>0</v>
      </c>
      <c r="J62" s="229">
        <f>(SUM('1.  LRAMVA Summary'!E$52:E$60)+SUM('1.  LRAMVA Summary'!E$61:E$62)*(MONTH($E62)-1)/12)*$H62</f>
        <v>0</v>
      </c>
      <c r="K62" s="229">
        <f>(SUM('1.  LRAMVA Summary'!F$52:F$60)+SUM('1.  LRAMVA Summary'!F$61:F$62)*(MONTH($E62)-1)/12)*$H62</f>
        <v>0</v>
      </c>
      <c r="L62" s="229">
        <f>(SUM('1.  LRAMVA Summary'!G$52:G$60)+SUM('1.  LRAMVA Summary'!G$61:G$62)*(MONTH($E62)-1)/12)*$H62</f>
        <v>0</v>
      </c>
      <c r="M62" s="229">
        <f>(SUM('1.  LRAMVA Summary'!H$52:H$60)+SUM('1.  LRAMVA Summary'!H$61:H$62)*(MONTH($E62)-1)/12)*$H62</f>
        <v>0</v>
      </c>
      <c r="N62" s="229">
        <f>(SUM('1.  LRAMVA Summary'!I$52:I$60)+SUM('1.  LRAMVA Summary'!I$61:I$62)*(MONTH($E62)-1)/12)*$H62</f>
        <v>0</v>
      </c>
      <c r="O62" s="229">
        <f>(SUM('1.  LRAMVA Summary'!J$52:J$60)+SUM('1.  LRAMVA Summary'!J$61:J$62)*(MONTH($E62)-1)/12)*$H62</f>
        <v>0</v>
      </c>
      <c r="P62" s="229">
        <f>(SUM('1.  LRAMVA Summary'!K$52:K$60)+SUM('1.  LRAMVA Summary'!K$61:K$62)*(MONTH($E62)-1)/12)*$H62</f>
        <v>0</v>
      </c>
      <c r="Q62" s="229">
        <f>(SUM('1.  LRAMVA Summary'!L$52:L$60)+SUM('1.  LRAMVA Summary'!L$61:L$62)*(MONTH($E62)-1)/12)*$H62</f>
        <v>0</v>
      </c>
      <c r="R62" s="229">
        <f>(SUM('1.  LRAMVA Summary'!M$52:M$60)+SUM('1.  LRAMVA Summary'!M$61:M$62)*(MONTH($E62)-1)/12)*$H62</f>
        <v>0</v>
      </c>
      <c r="S62" s="229">
        <f>(SUM('1.  LRAMVA Summary'!N$52:N$60)+SUM('1.  LRAMVA Summary'!N$61:N$62)*(MONTH($E62)-1)/12)*$H62</f>
        <v>0</v>
      </c>
      <c r="T62" s="229">
        <f>(SUM('1.  LRAMVA Summary'!O$52:O$60)+SUM('1.  LRAMVA Summary'!O$61:O$62)*(MONTH($E62)-1)/12)*$H62</f>
        <v>0</v>
      </c>
      <c r="U62" s="229">
        <f>(SUM('1.  LRAMVA Summary'!P$52:P$60)+SUM('1.  LRAMVA Summary'!P$61:P$62)*(MONTH($E62)-1)/12)*$H62</f>
        <v>0</v>
      </c>
      <c r="V62" s="229">
        <f>(SUM('1.  LRAMVA Summary'!Q$52:Q$60)+SUM('1.  LRAMVA Summary'!Q$61:Q$62)*(MONTH($E62)-1)/12)*$H62</f>
        <v>0</v>
      </c>
      <c r="W62" s="230">
        <f t="shared" si="15"/>
        <v>0</v>
      </c>
    </row>
    <row r="63" spans="1:23" s="9" customFormat="1">
      <c r="B63" s="68"/>
      <c r="E63" s="213">
        <v>41730</v>
      </c>
      <c r="F63" s="213" t="s">
        <v>181</v>
      </c>
      <c r="G63" s="214" t="s">
        <v>66</v>
      </c>
      <c r="H63" s="231">
        <f>C$28/12</f>
        <v>1.225E-3</v>
      </c>
      <c r="I63" s="229">
        <f>(SUM('1.  LRAMVA Summary'!D$52:D$60)+SUM('1.  LRAMVA Summary'!D$61:D$62)*(MONTH($E63)-1)/12)*$H63</f>
        <v>0</v>
      </c>
      <c r="J63" s="229">
        <f>(SUM('1.  LRAMVA Summary'!E$52:E$60)+SUM('1.  LRAMVA Summary'!E$61:E$62)*(MONTH($E63)-1)/12)*$H63</f>
        <v>0</v>
      </c>
      <c r="K63" s="229">
        <f>(SUM('1.  LRAMVA Summary'!F$52:F$60)+SUM('1.  LRAMVA Summary'!F$61:F$62)*(MONTH($E63)-1)/12)*$H63</f>
        <v>0</v>
      </c>
      <c r="L63" s="229">
        <f>(SUM('1.  LRAMVA Summary'!G$52:G$60)+SUM('1.  LRAMVA Summary'!G$61:G$62)*(MONTH($E63)-1)/12)*$H63</f>
        <v>0</v>
      </c>
      <c r="M63" s="229">
        <f>(SUM('1.  LRAMVA Summary'!H$52:H$60)+SUM('1.  LRAMVA Summary'!H$61:H$62)*(MONTH($E63)-1)/12)*$H63</f>
        <v>0</v>
      </c>
      <c r="N63" s="229">
        <f>(SUM('1.  LRAMVA Summary'!I$52:I$60)+SUM('1.  LRAMVA Summary'!I$61:I$62)*(MONTH($E63)-1)/12)*$H63</f>
        <v>0</v>
      </c>
      <c r="O63" s="229">
        <f>(SUM('1.  LRAMVA Summary'!J$52:J$60)+SUM('1.  LRAMVA Summary'!J$61:J$62)*(MONTH($E63)-1)/12)*$H63</f>
        <v>0</v>
      </c>
      <c r="P63" s="229">
        <f>(SUM('1.  LRAMVA Summary'!K$52:K$60)+SUM('1.  LRAMVA Summary'!K$61:K$62)*(MONTH($E63)-1)/12)*$H63</f>
        <v>0</v>
      </c>
      <c r="Q63" s="229">
        <f>(SUM('1.  LRAMVA Summary'!L$52:L$60)+SUM('1.  LRAMVA Summary'!L$61:L$62)*(MONTH($E63)-1)/12)*$H63</f>
        <v>0</v>
      </c>
      <c r="R63" s="229">
        <f>(SUM('1.  LRAMVA Summary'!M$52:M$60)+SUM('1.  LRAMVA Summary'!M$61:M$62)*(MONTH($E63)-1)/12)*$H63</f>
        <v>0</v>
      </c>
      <c r="S63" s="229">
        <f>(SUM('1.  LRAMVA Summary'!N$52:N$60)+SUM('1.  LRAMVA Summary'!N$61:N$62)*(MONTH($E63)-1)/12)*$H63</f>
        <v>0</v>
      </c>
      <c r="T63" s="229">
        <f>(SUM('1.  LRAMVA Summary'!O$52:O$60)+SUM('1.  LRAMVA Summary'!O$61:O$62)*(MONTH($E63)-1)/12)*$H63</f>
        <v>0</v>
      </c>
      <c r="U63" s="229">
        <f>(SUM('1.  LRAMVA Summary'!P$52:P$60)+SUM('1.  LRAMVA Summary'!P$61:P$62)*(MONTH($E63)-1)/12)*$H63</f>
        <v>0</v>
      </c>
      <c r="V63" s="229">
        <f>(SUM('1.  LRAMVA Summary'!Q$52:Q$60)+SUM('1.  LRAMVA Summary'!Q$61:Q$62)*(MONTH($E63)-1)/12)*$H63</f>
        <v>0</v>
      </c>
      <c r="W63" s="230">
        <f t="shared" si="15"/>
        <v>0</v>
      </c>
    </row>
    <row r="64" spans="1:23" s="9" customFormat="1">
      <c r="B64" s="68"/>
      <c r="E64" s="213">
        <v>41760</v>
      </c>
      <c r="F64" s="213" t="s">
        <v>181</v>
      </c>
      <c r="G64" s="214" t="s">
        <v>66</v>
      </c>
      <c r="H64" s="228">
        <f>C$28/12</f>
        <v>1.225E-3</v>
      </c>
      <c r="I64" s="229">
        <f>(SUM('1.  LRAMVA Summary'!D$52:D$60)+SUM('1.  LRAMVA Summary'!D$61:D$62)*(MONTH($E64)-1)/12)*$H64</f>
        <v>0</v>
      </c>
      <c r="J64" s="229">
        <f>(SUM('1.  LRAMVA Summary'!E$52:E$60)+SUM('1.  LRAMVA Summary'!E$61:E$62)*(MONTH($E64)-1)/12)*$H64</f>
        <v>0</v>
      </c>
      <c r="K64" s="229">
        <f>(SUM('1.  LRAMVA Summary'!F$52:F$60)+SUM('1.  LRAMVA Summary'!F$61:F$62)*(MONTH($E64)-1)/12)*$H64</f>
        <v>0</v>
      </c>
      <c r="L64" s="229">
        <f>(SUM('1.  LRAMVA Summary'!G$52:G$60)+SUM('1.  LRAMVA Summary'!G$61:G$62)*(MONTH($E64)-1)/12)*$H64</f>
        <v>0</v>
      </c>
      <c r="M64" s="229">
        <f>(SUM('1.  LRAMVA Summary'!H$52:H$60)+SUM('1.  LRAMVA Summary'!H$61:H$62)*(MONTH($E64)-1)/12)*$H64</f>
        <v>0</v>
      </c>
      <c r="N64" s="229">
        <f>(SUM('1.  LRAMVA Summary'!I$52:I$60)+SUM('1.  LRAMVA Summary'!I$61:I$62)*(MONTH($E64)-1)/12)*$H64</f>
        <v>0</v>
      </c>
      <c r="O64" s="229">
        <f>(SUM('1.  LRAMVA Summary'!J$52:J$60)+SUM('1.  LRAMVA Summary'!J$61:J$62)*(MONTH($E64)-1)/12)*$H64</f>
        <v>0</v>
      </c>
      <c r="P64" s="229">
        <f>(SUM('1.  LRAMVA Summary'!K$52:K$60)+SUM('1.  LRAMVA Summary'!K$61:K$62)*(MONTH($E64)-1)/12)*$H64</f>
        <v>0</v>
      </c>
      <c r="Q64" s="229">
        <f>(SUM('1.  LRAMVA Summary'!L$52:L$60)+SUM('1.  LRAMVA Summary'!L$61:L$62)*(MONTH($E64)-1)/12)*$H64</f>
        <v>0</v>
      </c>
      <c r="R64" s="229">
        <f>(SUM('1.  LRAMVA Summary'!M$52:M$60)+SUM('1.  LRAMVA Summary'!M$61:M$62)*(MONTH($E64)-1)/12)*$H64</f>
        <v>0</v>
      </c>
      <c r="S64" s="229">
        <f>(SUM('1.  LRAMVA Summary'!N$52:N$60)+SUM('1.  LRAMVA Summary'!N$61:N$62)*(MONTH($E64)-1)/12)*$H64</f>
        <v>0</v>
      </c>
      <c r="T64" s="229">
        <f>(SUM('1.  LRAMVA Summary'!O$52:O$60)+SUM('1.  LRAMVA Summary'!O$61:O$62)*(MONTH($E64)-1)/12)*$H64</f>
        <v>0</v>
      </c>
      <c r="U64" s="229">
        <f>(SUM('1.  LRAMVA Summary'!P$52:P$60)+SUM('1.  LRAMVA Summary'!P$61:P$62)*(MONTH($E64)-1)/12)*$H64</f>
        <v>0</v>
      </c>
      <c r="V64" s="229">
        <f>(SUM('1.  LRAMVA Summary'!Q$52:Q$60)+SUM('1.  LRAMVA Summary'!Q$61:Q$62)*(MONTH($E64)-1)/12)*$H64</f>
        <v>0</v>
      </c>
      <c r="W64" s="230">
        <f t="shared" si="15"/>
        <v>0</v>
      </c>
    </row>
    <row r="65" spans="2:23" s="9" customFormat="1">
      <c r="B65" s="68"/>
      <c r="E65" s="213">
        <v>41791</v>
      </c>
      <c r="F65" s="213" t="s">
        <v>181</v>
      </c>
      <c r="G65" s="214" t="s">
        <v>66</v>
      </c>
      <c r="H65" s="228">
        <f>C$28/12</f>
        <v>1.225E-3</v>
      </c>
      <c r="I65" s="229">
        <f>(SUM('1.  LRAMVA Summary'!D$52:D$60)+SUM('1.  LRAMVA Summary'!D$61:D$62)*(MONTH($E65)-1)/12)*$H65</f>
        <v>0</v>
      </c>
      <c r="J65" s="229">
        <f>(SUM('1.  LRAMVA Summary'!E$52:E$60)+SUM('1.  LRAMVA Summary'!E$61:E$62)*(MONTH($E65)-1)/12)*$H65</f>
        <v>0</v>
      </c>
      <c r="K65" s="229">
        <f>(SUM('1.  LRAMVA Summary'!F$52:F$60)+SUM('1.  LRAMVA Summary'!F$61:F$62)*(MONTH($E65)-1)/12)*$H65</f>
        <v>0</v>
      </c>
      <c r="L65" s="229">
        <f>(SUM('1.  LRAMVA Summary'!G$52:G$60)+SUM('1.  LRAMVA Summary'!G$61:G$62)*(MONTH($E65)-1)/12)*$H65</f>
        <v>0</v>
      </c>
      <c r="M65" s="229">
        <f>(SUM('1.  LRAMVA Summary'!H$52:H$60)+SUM('1.  LRAMVA Summary'!H$61:H$62)*(MONTH($E65)-1)/12)*$H65</f>
        <v>0</v>
      </c>
      <c r="N65" s="229">
        <f>(SUM('1.  LRAMVA Summary'!I$52:I$60)+SUM('1.  LRAMVA Summary'!I$61:I$62)*(MONTH($E65)-1)/12)*$H65</f>
        <v>0</v>
      </c>
      <c r="O65" s="229">
        <f>(SUM('1.  LRAMVA Summary'!J$52:J$60)+SUM('1.  LRAMVA Summary'!J$61:J$62)*(MONTH($E65)-1)/12)*$H65</f>
        <v>0</v>
      </c>
      <c r="P65" s="229">
        <f>(SUM('1.  LRAMVA Summary'!K$52:K$60)+SUM('1.  LRAMVA Summary'!K$61:K$62)*(MONTH($E65)-1)/12)*$H65</f>
        <v>0</v>
      </c>
      <c r="Q65" s="229">
        <f>(SUM('1.  LRAMVA Summary'!L$52:L$60)+SUM('1.  LRAMVA Summary'!L$61:L$62)*(MONTH($E65)-1)/12)*$H65</f>
        <v>0</v>
      </c>
      <c r="R65" s="229">
        <f>(SUM('1.  LRAMVA Summary'!M$52:M$60)+SUM('1.  LRAMVA Summary'!M$61:M$62)*(MONTH($E65)-1)/12)*$H65</f>
        <v>0</v>
      </c>
      <c r="S65" s="229">
        <f>(SUM('1.  LRAMVA Summary'!N$52:N$60)+SUM('1.  LRAMVA Summary'!N$61:N$62)*(MONTH($E65)-1)/12)*$H65</f>
        <v>0</v>
      </c>
      <c r="T65" s="229">
        <f>(SUM('1.  LRAMVA Summary'!O$52:O$60)+SUM('1.  LRAMVA Summary'!O$61:O$62)*(MONTH($E65)-1)/12)*$H65</f>
        <v>0</v>
      </c>
      <c r="U65" s="229">
        <f>(SUM('1.  LRAMVA Summary'!P$52:P$60)+SUM('1.  LRAMVA Summary'!P$61:P$62)*(MONTH($E65)-1)/12)*$H65</f>
        <v>0</v>
      </c>
      <c r="V65" s="229">
        <f>(SUM('1.  LRAMVA Summary'!Q$52:Q$60)+SUM('1.  LRAMVA Summary'!Q$61:Q$62)*(MONTH($E65)-1)/12)*$H65</f>
        <v>0</v>
      </c>
      <c r="W65" s="230">
        <f t="shared" si="15"/>
        <v>0</v>
      </c>
    </row>
    <row r="66" spans="2:23" s="9" customFormat="1">
      <c r="B66" s="68"/>
      <c r="E66" s="213">
        <v>41821</v>
      </c>
      <c r="F66" s="213" t="s">
        <v>181</v>
      </c>
      <c r="G66" s="214" t="s">
        <v>68</v>
      </c>
      <c r="H66" s="231">
        <f>C$29/12</f>
        <v>1.225E-3</v>
      </c>
      <c r="I66" s="229">
        <f>(SUM('1.  LRAMVA Summary'!D$52:D$60)+SUM('1.  LRAMVA Summary'!D$61:D$62)*(MONTH($E66)-1)/12)*$H66</f>
        <v>0</v>
      </c>
      <c r="J66" s="229">
        <f>(SUM('1.  LRAMVA Summary'!E$52:E$60)+SUM('1.  LRAMVA Summary'!E$61:E$62)*(MONTH($E66)-1)/12)*$H66</f>
        <v>0</v>
      </c>
      <c r="K66" s="229">
        <f>(SUM('1.  LRAMVA Summary'!F$52:F$60)+SUM('1.  LRAMVA Summary'!F$61:F$62)*(MONTH($E66)-1)/12)*$H66</f>
        <v>0</v>
      </c>
      <c r="L66" s="229">
        <f>(SUM('1.  LRAMVA Summary'!G$52:G$60)+SUM('1.  LRAMVA Summary'!G$61:G$62)*(MONTH($E66)-1)/12)*$H66</f>
        <v>0</v>
      </c>
      <c r="M66" s="229">
        <f>(SUM('1.  LRAMVA Summary'!H$52:H$60)+SUM('1.  LRAMVA Summary'!H$61:H$62)*(MONTH($E66)-1)/12)*$H66</f>
        <v>0</v>
      </c>
      <c r="N66" s="229">
        <f>(SUM('1.  LRAMVA Summary'!I$52:I$60)+SUM('1.  LRAMVA Summary'!I$61:I$62)*(MONTH($E66)-1)/12)*$H66</f>
        <v>0</v>
      </c>
      <c r="O66" s="229">
        <f>(SUM('1.  LRAMVA Summary'!J$52:J$60)+SUM('1.  LRAMVA Summary'!J$61:J$62)*(MONTH($E66)-1)/12)*$H66</f>
        <v>0</v>
      </c>
      <c r="P66" s="229">
        <f>(SUM('1.  LRAMVA Summary'!K$52:K$60)+SUM('1.  LRAMVA Summary'!K$61:K$62)*(MONTH($E66)-1)/12)*$H66</f>
        <v>0</v>
      </c>
      <c r="Q66" s="229">
        <f>(SUM('1.  LRAMVA Summary'!L$52:L$60)+SUM('1.  LRAMVA Summary'!L$61:L$62)*(MONTH($E66)-1)/12)*$H66</f>
        <v>0</v>
      </c>
      <c r="R66" s="229">
        <f>(SUM('1.  LRAMVA Summary'!M$52:M$60)+SUM('1.  LRAMVA Summary'!M$61:M$62)*(MONTH($E66)-1)/12)*$H66</f>
        <v>0</v>
      </c>
      <c r="S66" s="229">
        <f>(SUM('1.  LRAMVA Summary'!N$52:N$60)+SUM('1.  LRAMVA Summary'!N$61:N$62)*(MONTH($E66)-1)/12)*$H66</f>
        <v>0</v>
      </c>
      <c r="T66" s="229">
        <f>(SUM('1.  LRAMVA Summary'!O$52:O$60)+SUM('1.  LRAMVA Summary'!O$61:O$62)*(MONTH($E66)-1)/12)*$H66</f>
        <v>0</v>
      </c>
      <c r="U66" s="229">
        <f>(SUM('1.  LRAMVA Summary'!P$52:P$60)+SUM('1.  LRAMVA Summary'!P$61:P$62)*(MONTH($E66)-1)/12)*$H66</f>
        <v>0</v>
      </c>
      <c r="V66" s="229">
        <f>(SUM('1.  LRAMVA Summary'!Q$52:Q$60)+SUM('1.  LRAMVA Summary'!Q$61:Q$62)*(MONTH($E66)-1)/12)*$H66</f>
        <v>0</v>
      </c>
      <c r="W66" s="230">
        <f t="shared" si="15"/>
        <v>0</v>
      </c>
    </row>
    <row r="67" spans="2:23" s="9" customFormat="1">
      <c r="B67" s="68"/>
      <c r="E67" s="213">
        <v>41852</v>
      </c>
      <c r="F67" s="213" t="s">
        <v>181</v>
      </c>
      <c r="G67" s="214" t="s">
        <v>68</v>
      </c>
      <c r="H67" s="228">
        <f>C$29/12</f>
        <v>1.225E-3</v>
      </c>
      <c r="I67" s="229">
        <f>(SUM('1.  LRAMVA Summary'!D$52:D$60)+SUM('1.  LRAMVA Summary'!D$61:D$62)*(MONTH($E67)-1)/12)*$H67</f>
        <v>0</v>
      </c>
      <c r="J67" s="229">
        <f>(SUM('1.  LRAMVA Summary'!E$52:E$60)+SUM('1.  LRAMVA Summary'!E$61:E$62)*(MONTH($E67)-1)/12)*$H67</f>
        <v>0</v>
      </c>
      <c r="K67" s="229">
        <f>(SUM('1.  LRAMVA Summary'!F$52:F$60)+SUM('1.  LRAMVA Summary'!F$61:F$62)*(MONTH($E67)-1)/12)*$H67</f>
        <v>0</v>
      </c>
      <c r="L67" s="229">
        <f>(SUM('1.  LRAMVA Summary'!G$52:G$60)+SUM('1.  LRAMVA Summary'!G$61:G$62)*(MONTH($E67)-1)/12)*$H67</f>
        <v>0</v>
      </c>
      <c r="M67" s="229">
        <f>(SUM('1.  LRAMVA Summary'!H$52:H$60)+SUM('1.  LRAMVA Summary'!H$61:H$62)*(MONTH($E67)-1)/12)*$H67</f>
        <v>0</v>
      </c>
      <c r="N67" s="229">
        <f>(SUM('1.  LRAMVA Summary'!I$52:I$60)+SUM('1.  LRAMVA Summary'!I$61:I$62)*(MONTH($E67)-1)/12)*$H67</f>
        <v>0</v>
      </c>
      <c r="O67" s="229">
        <f>(SUM('1.  LRAMVA Summary'!J$52:J$60)+SUM('1.  LRAMVA Summary'!J$61:J$62)*(MONTH($E67)-1)/12)*$H67</f>
        <v>0</v>
      </c>
      <c r="P67" s="229">
        <f>(SUM('1.  LRAMVA Summary'!K$52:K$60)+SUM('1.  LRAMVA Summary'!K$61:K$62)*(MONTH($E67)-1)/12)*$H67</f>
        <v>0</v>
      </c>
      <c r="Q67" s="229">
        <f>(SUM('1.  LRAMVA Summary'!L$52:L$60)+SUM('1.  LRAMVA Summary'!L$61:L$62)*(MONTH($E67)-1)/12)*$H67</f>
        <v>0</v>
      </c>
      <c r="R67" s="229">
        <f>(SUM('1.  LRAMVA Summary'!M$52:M$60)+SUM('1.  LRAMVA Summary'!M$61:M$62)*(MONTH($E67)-1)/12)*$H67</f>
        <v>0</v>
      </c>
      <c r="S67" s="229">
        <f>(SUM('1.  LRAMVA Summary'!N$52:N$60)+SUM('1.  LRAMVA Summary'!N$61:N$62)*(MONTH($E67)-1)/12)*$H67</f>
        <v>0</v>
      </c>
      <c r="T67" s="229">
        <f>(SUM('1.  LRAMVA Summary'!O$52:O$60)+SUM('1.  LRAMVA Summary'!O$61:O$62)*(MONTH($E67)-1)/12)*$H67</f>
        <v>0</v>
      </c>
      <c r="U67" s="229">
        <f>(SUM('1.  LRAMVA Summary'!P$52:P$60)+SUM('1.  LRAMVA Summary'!P$61:P$62)*(MONTH($E67)-1)/12)*$H67</f>
        <v>0</v>
      </c>
      <c r="V67" s="229">
        <f>(SUM('1.  LRAMVA Summary'!Q$52:Q$60)+SUM('1.  LRAMVA Summary'!Q$61:Q$62)*(MONTH($E67)-1)/12)*$H67</f>
        <v>0</v>
      </c>
      <c r="W67" s="230">
        <f t="shared" si="15"/>
        <v>0</v>
      </c>
    </row>
    <row r="68" spans="2:23" s="9" customFormat="1">
      <c r="B68" s="68"/>
      <c r="E68" s="213">
        <v>41883</v>
      </c>
      <c r="F68" s="213" t="s">
        <v>181</v>
      </c>
      <c r="G68" s="214" t="s">
        <v>68</v>
      </c>
      <c r="H68" s="228">
        <f>C$29/12</f>
        <v>1.225E-3</v>
      </c>
      <c r="I68" s="229">
        <f>(SUM('1.  LRAMVA Summary'!D$52:D$60)+SUM('1.  LRAMVA Summary'!D$61:D$62)*(MONTH($E68)-1)/12)*$H68</f>
        <v>0</v>
      </c>
      <c r="J68" s="229">
        <f>(SUM('1.  LRAMVA Summary'!E$52:E$60)+SUM('1.  LRAMVA Summary'!E$61:E$62)*(MONTH($E68)-1)/12)*$H68</f>
        <v>0</v>
      </c>
      <c r="K68" s="229">
        <f>(SUM('1.  LRAMVA Summary'!F$52:F$60)+SUM('1.  LRAMVA Summary'!F$61:F$62)*(MONTH($E68)-1)/12)*$H68</f>
        <v>0</v>
      </c>
      <c r="L68" s="229">
        <f>(SUM('1.  LRAMVA Summary'!G$52:G$60)+SUM('1.  LRAMVA Summary'!G$61:G$62)*(MONTH($E68)-1)/12)*$H68</f>
        <v>0</v>
      </c>
      <c r="M68" s="229">
        <f>(SUM('1.  LRAMVA Summary'!H$52:H$60)+SUM('1.  LRAMVA Summary'!H$61:H$62)*(MONTH($E68)-1)/12)*$H68</f>
        <v>0</v>
      </c>
      <c r="N68" s="229">
        <f>(SUM('1.  LRAMVA Summary'!I$52:I$60)+SUM('1.  LRAMVA Summary'!I$61:I$62)*(MONTH($E68)-1)/12)*$H68</f>
        <v>0</v>
      </c>
      <c r="O68" s="229">
        <f>(SUM('1.  LRAMVA Summary'!J$52:J$60)+SUM('1.  LRAMVA Summary'!J$61:J$62)*(MONTH($E68)-1)/12)*$H68</f>
        <v>0</v>
      </c>
      <c r="P68" s="229">
        <f>(SUM('1.  LRAMVA Summary'!K$52:K$60)+SUM('1.  LRAMVA Summary'!K$61:K$62)*(MONTH($E68)-1)/12)*$H68</f>
        <v>0</v>
      </c>
      <c r="Q68" s="229">
        <f>(SUM('1.  LRAMVA Summary'!L$52:L$60)+SUM('1.  LRAMVA Summary'!L$61:L$62)*(MONTH($E68)-1)/12)*$H68</f>
        <v>0</v>
      </c>
      <c r="R68" s="229">
        <f>(SUM('1.  LRAMVA Summary'!M$52:M$60)+SUM('1.  LRAMVA Summary'!M$61:M$62)*(MONTH($E68)-1)/12)*$H68</f>
        <v>0</v>
      </c>
      <c r="S68" s="229">
        <f>(SUM('1.  LRAMVA Summary'!N$52:N$60)+SUM('1.  LRAMVA Summary'!N$61:N$62)*(MONTH($E68)-1)/12)*$H68</f>
        <v>0</v>
      </c>
      <c r="T68" s="229">
        <f>(SUM('1.  LRAMVA Summary'!O$52:O$60)+SUM('1.  LRAMVA Summary'!O$61:O$62)*(MONTH($E68)-1)/12)*$H68</f>
        <v>0</v>
      </c>
      <c r="U68" s="229">
        <f>(SUM('1.  LRAMVA Summary'!P$52:P$60)+SUM('1.  LRAMVA Summary'!P$61:P$62)*(MONTH($E68)-1)/12)*$H68</f>
        <v>0</v>
      </c>
      <c r="V68" s="229">
        <f>(SUM('1.  LRAMVA Summary'!Q$52:Q$60)+SUM('1.  LRAMVA Summary'!Q$61:Q$62)*(MONTH($E68)-1)/12)*$H68</f>
        <v>0</v>
      </c>
      <c r="W68" s="230">
        <f t="shared" si="15"/>
        <v>0</v>
      </c>
    </row>
    <row r="69" spans="2:23" s="9" customFormat="1">
      <c r="B69" s="68"/>
      <c r="E69" s="213">
        <v>41913</v>
      </c>
      <c r="F69" s="213" t="s">
        <v>181</v>
      </c>
      <c r="G69" s="214" t="s">
        <v>69</v>
      </c>
      <c r="H69" s="231">
        <f>C$30/12</f>
        <v>1.225E-3</v>
      </c>
      <c r="I69" s="229">
        <f>(SUM('1.  LRAMVA Summary'!D$52:D$60)+SUM('1.  LRAMVA Summary'!D$61:D$62)*(MONTH($E69)-1)/12)*$H69</f>
        <v>0</v>
      </c>
      <c r="J69" s="229">
        <f>(SUM('1.  LRAMVA Summary'!E$52:E$60)+SUM('1.  LRAMVA Summary'!E$61:E$62)*(MONTH($E69)-1)/12)*$H69</f>
        <v>0</v>
      </c>
      <c r="K69" s="229">
        <f>(SUM('1.  LRAMVA Summary'!F$52:F$60)+SUM('1.  LRAMVA Summary'!F$61:F$62)*(MONTH($E69)-1)/12)*$H69</f>
        <v>0</v>
      </c>
      <c r="L69" s="229">
        <f>(SUM('1.  LRAMVA Summary'!G$52:G$60)+SUM('1.  LRAMVA Summary'!G$61:G$62)*(MONTH($E69)-1)/12)*$H69</f>
        <v>0</v>
      </c>
      <c r="M69" s="229">
        <f>(SUM('1.  LRAMVA Summary'!H$52:H$60)+SUM('1.  LRAMVA Summary'!H$61:H$62)*(MONTH($E69)-1)/12)*$H69</f>
        <v>0</v>
      </c>
      <c r="N69" s="229">
        <f>(SUM('1.  LRAMVA Summary'!I$52:I$60)+SUM('1.  LRAMVA Summary'!I$61:I$62)*(MONTH($E69)-1)/12)*$H69</f>
        <v>0</v>
      </c>
      <c r="O69" s="229">
        <f>(SUM('1.  LRAMVA Summary'!J$52:J$60)+SUM('1.  LRAMVA Summary'!J$61:J$62)*(MONTH($E69)-1)/12)*$H69</f>
        <v>0</v>
      </c>
      <c r="P69" s="229">
        <f>(SUM('1.  LRAMVA Summary'!K$52:K$60)+SUM('1.  LRAMVA Summary'!K$61:K$62)*(MONTH($E69)-1)/12)*$H69</f>
        <v>0</v>
      </c>
      <c r="Q69" s="229">
        <f>(SUM('1.  LRAMVA Summary'!L$52:L$60)+SUM('1.  LRAMVA Summary'!L$61:L$62)*(MONTH($E69)-1)/12)*$H69</f>
        <v>0</v>
      </c>
      <c r="R69" s="229">
        <f>(SUM('1.  LRAMVA Summary'!M$52:M$60)+SUM('1.  LRAMVA Summary'!M$61:M$62)*(MONTH($E69)-1)/12)*$H69</f>
        <v>0</v>
      </c>
      <c r="S69" s="229">
        <f>(SUM('1.  LRAMVA Summary'!N$52:N$60)+SUM('1.  LRAMVA Summary'!N$61:N$62)*(MONTH($E69)-1)/12)*$H69</f>
        <v>0</v>
      </c>
      <c r="T69" s="229">
        <f>(SUM('1.  LRAMVA Summary'!O$52:O$60)+SUM('1.  LRAMVA Summary'!O$61:O$62)*(MONTH($E69)-1)/12)*$H69</f>
        <v>0</v>
      </c>
      <c r="U69" s="229">
        <f>(SUM('1.  LRAMVA Summary'!P$52:P$60)+SUM('1.  LRAMVA Summary'!P$61:P$62)*(MONTH($E69)-1)/12)*$H69</f>
        <v>0</v>
      </c>
      <c r="V69" s="229">
        <f>(SUM('1.  LRAMVA Summary'!Q$52:Q$60)+SUM('1.  LRAMVA Summary'!Q$61:Q$62)*(MONTH($E69)-1)/12)*$H69</f>
        <v>0</v>
      </c>
      <c r="W69" s="230">
        <f t="shared" si="15"/>
        <v>0</v>
      </c>
    </row>
    <row r="70" spans="2:23" s="9" customFormat="1">
      <c r="B70" s="68"/>
      <c r="E70" s="213">
        <v>41944</v>
      </c>
      <c r="F70" s="213" t="s">
        <v>181</v>
      </c>
      <c r="G70" s="214" t="s">
        <v>69</v>
      </c>
      <c r="H70" s="228">
        <f>C$30/12</f>
        <v>1.225E-3</v>
      </c>
      <c r="I70" s="229">
        <f>(SUM('1.  LRAMVA Summary'!D$52:D$60)+SUM('1.  LRAMVA Summary'!D$61:D$62)*(MONTH($E70)-1)/12)*$H70</f>
        <v>0</v>
      </c>
      <c r="J70" s="229">
        <f>(SUM('1.  LRAMVA Summary'!E$52:E$60)+SUM('1.  LRAMVA Summary'!E$61:E$62)*(MONTH($E70)-1)/12)*$H70</f>
        <v>0</v>
      </c>
      <c r="K70" s="229">
        <f>(SUM('1.  LRAMVA Summary'!F$52:F$60)+SUM('1.  LRAMVA Summary'!F$61:F$62)*(MONTH($E70)-1)/12)*$H70</f>
        <v>0</v>
      </c>
      <c r="L70" s="229">
        <f>(SUM('1.  LRAMVA Summary'!G$52:G$60)+SUM('1.  LRAMVA Summary'!G$61:G$62)*(MONTH($E70)-1)/12)*$H70</f>
        <v>0</v>
      </c>
      <c r="M70" s="229">
        <f>(SUM('1.  LRAMVA Summary'!H$52:H$60)+SUM('1.  LRAMVA Summary'!H$61:H$62)*(MONTH($E70)-1)/12)*$H70</f>
        <v>0</v>
      </c>
      <c r="N70" s="229">
        <f>(SUM('1.  LRAMVA Summary'!I$52:I$60)+SUM('1.  LRAMVA Summary'!I$61:I$62)*(MONTH($E70)-1)/12)*$H70</f>
        <v>0</v>
      </c>
      <c r="O70" s="229">
        <f>(SUM('1.  LRAMVA Summary'!J$52:J$60)+SUM('1.  LRAMVA Summary'!J$61:J$62)*(MONTH($E70)-1)/12)*$H70</f>
        <v>0</v>
      </c>
      <c r="P70" s="229">
        <f>(SUM('1.  LRAMVA Summary'!K$52:K$60)+SUM('1.  LRAMVA Summary'!K$61:K$62)*(MONTH($E70)-1)/12)*$H70</f>
        <v>0</v>
      </c>
      <c r="Q70" s="229">
        <f>(SUM('1.  LRAMVA Summary'!L$52:L$60)+SUM('1.  LRAMVA Summary'!L$61:L$62)*(MONTH($E70)-1)/12)*$H70</f>
        <v>0</v>
      </c>
      <c r="R70" s="229">
        <f>(SUM('1.  LRAMVA Summary'!M$52:M$60)+SUM('1.  LRAMVA Summary'!M$61:M$62)*(MONTH($E70)-1)/12)*$H70</f>
        <v>0</v>
      </c>
      <c r="S70" s="229">
        <f>(SUM('1.  LRAMVA Summary'!N$52:N$60)+SUM('1.  LRAMVA Summary'!N$61:N$62)*(MONTH($E70)-1)/12)*$H70</f>
        <v>0</v>
      </c>
      <c r="T70" s="229">
        <f>(SUM('1.  LRAMVA Summary'!O$52:O$60)+SUM('1.  LRAMVA Summary'!O$61:O$62)*(MONTH($E70)-1)/12)*$H70</f>
        <v>0</v>
      </c>
      <c r="U70" s="229">
        <f>(SUM('1.  LRAMVA Summary'!P$52:P$60)+SUM('1.  LRAMVA Summary'!P$61:P$62)*(MONTH($E70)-1)/12)*$H70</f>
        <v>0</v>
      </c>
      <c r="V70" s="229">
        <f>(SUM('1.  LRAMVA Summary'!Q$52:Q$60)+SUM('1.  LRAMVA Summary'!Q$61:Q$62)*(MONTH($E70)-1)/12)*$H70</f>
        <v>0</v>
      </c>
      <c r="W70" s="230">
        <f t="shared" si="15"/>
        <v>0</v>
      </c>
    </row>
    <row r="71" spans="2:23" s="9" customFormat="1">
      <c r="B71" s="68"/>
      <c r="E71" s="213">
        <v>41974</v>
      </c>
      <c r="F71" s="213" t="s">
        <v>181</v>
      </c>
      <c r="G71" s="214" t="s">
        <v>69</v>
      </c>
      <c r="H71" s="228">
        <f>C$30/12</f>
        <v>1.225E-3</v>
      </c>
      <c r="I71" s="229">
        <f>(SUM('1.  LRAMVA Summary'!D$52:D$60)+SUM('1.  LRAMVA Summary'!D$61:D$62)*(MONTH($E71)-1)/12)*$H71</f>
        <v>0</v>
      </c>
      <c r="J71" s="229">
        <f>(SUM('1.  LRAMVA Summary'!E$52:E$60)+SUM('1.  LRAMVA Summary'!E$61:E$62)*(MONTH($E71)-1)/12)*$H71</f>
        <v>0</v>
      </c>
      <c r="K71" s="229">
        <f>(SUM('1.  LRAMVA Summary'!F$52:F$60)+SUM('1.  LRAMVA Summary'!F$61:F$62)*(MONTH($E71)-1)/12)*$H71</f>
        <v>0</v>
      </c>
      <c r="L71" s="229">
        <f>(SUM('1.  LRAMVA Summary'!G$52:G$60)+SUM('1.  LRAMVA Summary'!G$61:G$62)*(MONTH($E71)-1)/12)*$H71</f>
        <v>0</v>
      </c>
      <c r="M71" s="229">
        <f>(SUM('1.  LRAMVA Summary'!H$52:H$60)+SUM('1.  LRAMVA Summary'!H$61:H$62)*(MONTH($E71)-1)/12)*$H71</f>
        <v>0</v>
      </c>
      <c r="N71" s="229">
        <f>(SUM('1.  LRAMVA Summary'!I$52:I$60)+SUM('1.  LRAMVA Summary'!I$61:I$62)*(MONTH($E71)-1)/12)*$H71</f>
        <v>0</v>
      </c>
      <c r="O71" s="229">
        <f>(SUM('1.  LRAMVA Summary'!J$52:J$60)+SUM('1.  LRAMVA Summary'!J$61:J$62)*(MONTH($E71)-1)/12)*$H71</f>
        <v>0</v>
      </c>
      <c r="P71" s="229">
        <f>(SUM('1.  LRAMVA Summary'!K$52:K$60)+SUM('1.  LRAMVA Summary'!K$61:K$62)*(MONTH($E71)-1)/12)*$H71</f>
        <v>0</v>
      </c>
      <c r="Q71" s="229">
        <f>(SUM('1.  LRAMVA Summary'!L$52:L$60)+SUM('1.  LRAMVA Summary'!L$61:L$62)*(MONTH($E71)-1)/12)*$H71</f>
        <v>0</v>
      </c>
      <c r="R71" s="229">
        <f>(SUM('1.  LRAMVA Summary'!M$52:M$60)+SUM('1.  LRAMVA Summary'!M$61:M$62)*(MONTH($E71)-1)/12)*$H71</f>
        <v>0</v>
      </c>
      <c r="S71" s="229">
        <f>(SUM('1.  LRAMVA Summary'!N$52:N$60)+SUM('1.  LRAMVA Summary'!N$61:N$62)*(MONTH($E71)-1)/12)*$H71</f>
        <v>0</v>
      </c>
      <c r="T71" s="229">
        <f>(SUM('1.  LRAMVA Summary'!O$52:O$60)+SUM('1.  LRAMVA Summary'!O$61:O$62)*(MONTH($E71)-1)/12)*$H71</f>
        <v>0</v>
      </c>
      <c r="U71" s="229">
        <f>(SUM('1.  LRAMVA Summary'!P$52:P$60)+SUM('1.  LRAMVA Summary'!P$61:P$62)*(MONTH($E71)-1)/12)*$H71</f>
        <v>0</v>
      </c>
      <c r="V71" s="229">
        <f>(SUM('1.  LRAMVA Summary'!Q$52:Q$60)+SUM('1.  LRAMVA Summary'!Q$61:Q$62)*(MONTH($E71)-1)/12)*$H71</f>
        <v>0</v>
      </c>
      <c r="W71" s="230">
        <f t="shared" si="15"/>
        <v>0</v>
      </c>
    </row>
    <row r="72" spans="2:23" s="9" customFormat="1" ht="15" thickBot="1">
      <c r="B72" s="68"/>
      <c r="E72" s="215" t="s">
        <v>465</v>
      </c>
      <c r="F72" s="215"/>
      <c r="G72" s="216"/>
      <c r="H72" s="217"/>
      <c r="I72" s="218">
        <f>SUM(I59:I71)</f>
        <v>0</v>
      </c>
      <c r="J72" s="218">
        <f t="shared" ref="J72:V72" si="16">SUM(J59:J71)</f>
        <v>0</v>
      </c>
      <c r="K72" s="218">
        <f t="shared" si="16"/>
        <v>0</v>
      </c>
      <c r="L72" s="218">
        <f t="shared" si="16"/>
        <v>0</v>
      </c>
      <c r="M72" s="218">
        <f t="shared" si="16"/>
        <v>0</v>
      </c>
      <c r="N72" s="218">
        <f t="shared" si="16"/>
        <v>0</v>
      </c>
      <c r="O72" s="218">
        <f t="shared" si="16"/>
        <v>0</v>
      </c>
      <c r="P72" s="218">
        <f t="shared" si="16"/>
        <v>0</v>
      </c>
      <c r="Q72" s="218">
        <f t="shared" si="16"/>
        <v>0</v>
      </c>
      <c r="R72" s="218">
        <f t="shared" si="16"/>
        <v>0</v>
      </c>
      <c r="S72" s="218">
        <f t="shared" si="16"/>
        <v>0</v>
      </c>
      <c r="T72" s="218">
        <f t="shared" si="16"/>
        <v>0</v>
      </c>
      <c r="U72" s="218">
        <f t="shared" si="16"/>
        <v>0</v>
      </c>
      <c r="V72" s="218">
        <f t="shared" si="16"/>
        <v>0</v>
      </c>
      <c r="W72" s="218">
        <f>SUM(W59:W71)</f>
        <v>0</v>
      </c>
    </row>
    <row r="73" spans="2:23" s="9" customFormat="1" ht="15" thickTop="1">
      <c r="B73" s="68"/>
      <c r="E73" s="219" t="s">
        <v>67</v>
      </c>
      <c r="F73" s="219"/>
      <c r="G73" s="220"/>
      <c r="H73" s="221"/>
      <c r="I73" s="222"/>
      <c r="J73" s="222"/>
      <c r="K73" s="222"/>
      <c r="L73" s="222"/>
      <c r="M73" s="222"/>
      <c r="N73" s="222"/>
      <c r="O73" s="222"/>
      <c r="P73" s="222"/>
      <c r="Q73" s="222"/>
      <c r="R73" s="222"/>
      <c r="S73" s="222"/>
      <c r="T73" s="222"/>
      <c r="U73" s="222"/>
      <c r="V73" s="222"/>
      <c r="W73" s="223"/>
    </row>
    <row r="74" spans="2:23" s="9" customFormat="1">
      <c r="B74" s="68"/>
      <c r="E74" s="224" t="s">
        <v>429</v>
      </c>
      <c r="F74" s="224"/>
      <c r="G74" s="225"/>
      <c r="H74" s="226"/>
      <c r="I74" s="227">
        <f t="shared" ref="I74:O74" si="17">I72+I73</f>
        <v>0</v>
      </c>
      <c r="J74" s="227">
        <f t="shared" si="17"/>
        <v>0</v>
      </c>
      <c r="K74" s="227">
        <f t="shared" si="17"/>
        <v>0</v>
      </c>
      <c r="L74" s="227">
        <f t="shared" si="17"/>
        <v>0</v>
      </c>
      <c r="M74" s="227">
        <f t="shared" si="17"/>
        <v>0</v>
      </c>
      <c r="N74" s="227">
        <f t="shared" si="17"/>
        <v>0</v>
      </c>
      <c r="O74" s="227">
        <f t="shared" si="17"/>
        <v>0</v>
      </c>
      <c r="P74" s="227">
        <f t="shared" ref="P74:V74" si="18">P72+P73</f>
        <v>0</v>
      </c>
      <c r="Q74" s="227">
        <f t="shared" si="18"/>
        <v>0</v>
      </c>
      <c r="R74" s="227">
        <f t="shared" si="18"/>
        <v>0</v>
      </c>
      <c r="S74" s="227">
        <f t="shared" si="18"/>
        <v>0</v>
      </c>
      <c r="T74" s="227">
        <f t="shared" si="18"/>
        <v>0</v>
      </c>
      <c r="U74" s="227">
        <f t="shared" si="18"/>
        <v>0</v>
      </c>
      <c r="V74" s="227">
        <f t="shared" si="18"/>
        <v>0</v>
      </c>
      <c r="W74" s="227">
        <f>W72+W73</f>
        <v>0</v>
      </c>
    </row>
    <row r="75" spans="2:23" s="9" customFormat="1">
      <c r="B75" s="68"/>
      <c r="E75" s="213">
        <v>42005</v>
      </c>
      <c r="F75" s="213" t="s">
        <v>182</v>
      </c>
      <c r="G75" s="214" t="s">
        <v>65</v>
      </c>
      <c r="H75" s="228">
        <f>C$31/12</f>
        <v>1.225E-3</v>
      </c>
      <c r="I75" s="229">
        <f>(SUM('1.  LRAMVA Summary'!D$52:D$63)+SUM('1.  LRAMVA Summary'!D$64:D$65)*(MONTH($E75)-1)/12)*$H75</f>
        <v>0</v>
      </c>
      <c r="J75" s="229">
        <f>(SUM('1.  LRAMVA Summary'!E$52:E$63)+SUM('1.  LRAMVA Summary'!E$64:E$65)*(MONTH($E75)-1)/12)*$H75</f>
        <v>0</v>
      </c>
      <c r="K75" s="229">
        <f>(SUM('1.  LRAMVA Summary'!F$52:F$63)+SUM('1.  LRAMVA Summary'!F$64:F$65)*(MONTH($E75)-1)/12)*$H75</f>
        <v>0</v>
      </c>
      <c r="L75" s="229">
        <f>(SUM('1.  LRAMVA Summary'!G$52:G$63)+SUM('1.  LRAMVA Summary'!G$64:G$65)*(MONTH($E75)-1)/12)*$H75</f>
        <v>0</v>
      </c>
      <c r="M75" s="229">
        <f>(SUM('1.  LRAMVA Summary'!H$52:H$63)+SUM('1.  LRAMVA Summary'!H$64:H$65)*(MONTH($E75)-1)/12)*$H75</f>
        <v>0</v>
      </c>
      <c r="N75" s="229">
        <f>(SUM('1.  LRAMVA Summary'!I$52:I$63)+SUM('1.  LRAMVA Summary'!I$64:I$65)*(MONTH($E75)-1)/12)*$H75</f>
        <v>0</v>
      </c>
      <c r="O75" s="229">
        <f>(SUM('1.  LRAMVA Summary'!J$52:J$63)+SUM('1.  LRAMVA Summary'!J$64:J$65)*(MONTH($E75)-1)/12)*$H75</f>
        <v>0</v>
      </c>
      <c r="P75" s="229">
        <f>(SUM('1.  LRAMVA Summary'!K$52:K$63)+SUM('1.  LRAMVA Summary'!K$64:K$65)*(MONTH($E75)-1)/12)*$H75</f>
        <v>0</v>
      </c>
      <c r="Q75" s="229">
        <f>(SUM('1.  LRAMVA Summary'!L$52:L$63)+SUM('1.  LRAMVA Summary'!L$64:L$65)*(MONTH($E75)-1)/12)*$H75</f>
        <v>0</v>
      </c>
      <c r="R75" s="229">
        <f>(SUM('1.  LRAMVA Summary'!M$52:M$63)+SUM('1.  LRAMVA Summary'!M$64:M$65)*(MONTH($E75)-1)/12)*$H75</f>
        <v>0</v>
      </c>
      <c r="S75" s="229">
        <f>(SUM('1.  LRAMVA Summary'!N$52:N$63)+SUM('1.  LRAMVA Summary'!N$64:N$65)*(MONTH($E75)-1)/12)*$H75</f>
        <v>0</v>
      </c>
      <c r="T75" s="229">
        <f>(SUM('1.  LRAMVA Summary'!O$52:O$63)+SUM('1.  LRAMVA Summary'!O$64:O$65)*(MONTH($E75)-1)/12)*$H75</f>
        <v>0</v>
      </c>
      <c r="U75" s="229">
        <f>(SUM('1.  LRAMVA Summary'!P$52:P$63)+SUM('1.  LRAMVA Summary'!P$64:P$65)*(MONTH($E75)-1)/12)*$H75</f>
        <v>0</v>
      </c>
      <c r="V75" s="229">
        <f>(SUM('1.  LRAMVA Summary'!Q$52:Q$63)+SUM('1.  LRAMVA Summary'!Q$64:Q$65)*(MONTH($E75)-1)/12)*$H75</f>
        <v>0</v>
      </c>
      <c r="W75" s="230">
        <f>SUM(I75:V75)</f>
        <v>0</v>
      </c>
    </row>
    <row r="76" spans="2:23" s="237" customFormat="1">
      <c r="B76" s="236"/>
      <c r="E76" s="213">
        <v>42036</v>
      </c>
      <c r="F76" s="213" t="s">
        <v>182</v>
      </c>
      <c r="G76" s="214" t="s">
        <v>65</v>
      </c>
      <c r="H76" s="228">
        <f t="shared" ref="H76:H77" si="19">C$31/12</f>
        <v>1.225E-3</v>
      </c>
      <c r="I76" s="229">
        <f>(SUM('1.  LRAMVA Summary'!D$52:D$63)+SUM('1.  LRAMVA Summary'!D$64:D$65)*(MONTH($E76)-1)/12)*$H76</f>
        <v>-0.60576195262916666</v>
      </c>
      <c r="J76" s="229">
        <f>(SUM('1.  LRAMVA Summary'!E$52:E$63)+SUM('1.  LRAMVA Summary'!E$64:E$65)*(MONTH($E76)-1)/12)*$H76</f>
        <v>-0.14492236273958325</v>
      </c>
      <c r="K76" s="229">
        <f>(SUM('1.  LRAMVA Summary'!F$52:F$63)+SUM('1.  LRAMVA Summary'!F$64:F$65)*(MONTH($E76)-1)/12)*$H76</f>
        <v>-8.9974988249999985E-2</v>
      </c>
      <c r="L76" s="229">
        <f>(SUM('1.  LRAMVA Summary'!G$52:G$63)+SUM('1.  LRAMVA Summary'!G$64:G$65)*(MONTH($E76)-1)/12)*$H76</f>
        <v>-0.16845540337499998</v>
      </c>
      <c r="M76" s="229">
        <f>(SUM('1.  LRAMVA Summary'!H$52:H$63)+SUM('1.  LRAMVA Summary'!H$64:H$65)*(MONTH($E76)-1)/12)*$H76</f>
        <v>-1.0137654406250002E-2</v>
      </c>
      <c r="N76" s="229">
        <f>(SUM('1.  LRAMVA Summary'!I$52:I$63)+SUM('1.  LRAMVA Summary'!I$64:I$65)*(MONTH($E76)-1)/12)*$H76</f>
        <v>-2.0057020958333333E-3</v>
      </c>
      <c r="O76" s="229">
        <f>(SUM('1.  LRAMVA Summary'!J$52:J$63)+SUM('1.  LRAMVA Summary'!J$64:J$65)*(MONTH($E76)-1)/12)*$H76</f>
        <v>1.3821990986708337</v>
      </c>
      <c r="P76" s="229">
        <f>(SUM('1.  LRAMVA Summary'!K$52:K$63)+SUM('1.  LRAMVA Summary'!K$64:K$65)*(MONTH($E76)-1)/12)*$H76</f>
        <v>0</v>
      </c>
      <c r="Q76" s="229">
        <f>(SUM('1.  LRAMVA Summary'!L$52:L$63)+SUM('1.  LRAMVA Summary'!L$64:L$65)*(MONTH($E76)-1)/12)*$H76</f>
        <v>0</v>
      </c>
      <c r="R76" s="229">
        <f>(SUM('1.  LRAMVA Summary'!M$52:M$63)+SUM('1.  LRAMVA Summary'!M$64:M$65)*(MONTH($E76)-1)/12)*$H76</f>
        <v>0</v>
      </c>
      <c r="S76" s="229">
        <f>(SUM('1.  LRAMVA Summary'!N$52:N$63)+SUM('1.  LRAMVA Summary'!N$64:N$65)*(MONTH($E76)-1)/12)*$H76</f>
        <v>0</v>
      </c>
      <c r="T76" s="229">
        <f>(SUM('1.  LRAMVA Summary'!O$52:O$63)+SUM('1.  LRAMVA Summary'!O$64:O$65)*(MONTH($E76)-1)/12)*$H76</f>
        <v>0</v>
      </c>
      <c r="U76" s="229">
        <f>(SUM('1.  LRAMVA Summary'!P$52:P$63)+SUM('1.  LRAMVA Summary'!P$64:P$65)*(MONTH($E76)-1)/12)*$H76</f>
        <v>0</v>
      </c>
      <c r="V76" s="229">
        <f>(SUM('1.  LRAMVA Summary'!Q$52:Q$63)+SUM('1.  LRAMVA Summary'!Q$64:Q$65)*(MONTH($E76)-1)/12)*$H76</f>
        <v>0</v>
      </c>
      <c r="W76" s="230">
        <f>SUM(I76:V76)</f>
        <v>0.36094103517500065</v>
      </c>
    </row>
    <row r="77" spans="2:23" s="9" customFormat="1">
      <c r="B77" s="68"/>
      <c r="E77" s="213">
        <v>42064</v>
      </c>
      <c r="F77" s="213" t="s">
        <v>182</v>
      </c>
      <c r="G77" s="214" t="s">
        <v>65</v>
      </c>
      <c r="H77" s="228">
        <f t="shared" si="19"/>
        <v>1.225E-3</v>
      </c>
      <c r="I77" s="229">
        <f>(SUM('1.  LRAMVA Summary'!D$52:D$63)+SUM('1.  LRAMVA Summary'!D$64:D$65)*(MONTH($E77)-1)/12)*$H77</f>
        <v>-1.2115239052583333</v>
      </c>
      <c r="J77" s="229">
        <f>(SUM('1.  LRAMVA Summary'!E$52:E$63)+SUM('1.  LRAMVA Summary'!E$64:E$65)*(MONTH($E77)-1)/12)*$H77</f>
        <v>-0.28984472547916651</v>
      </c>
      <c r="K77" s="229">
        <f>(SUM('1.  LRAMVA Summary'!F$52:F$63)+SUM('1.  LRAMVA Summary'!F$64:F$65)*(MONTH($E77)-1)/12)*$H77</f>
        <v>-0.17994997649999997</v>
      </c>
      <c r="L77" s="229">
        <f>(SUM('1.  LRAMVA Summary'!G$52:G$63)+SUM('1.  LRAMVA Summary'!G$64:G$65)*(MONTH($E77)-1)/12)*$H77</f>
        <v>-0.33691080674999996</v>
      </c>
      <c r="M77" s="229">
        <f>(SUM('1.  LRAMVA Summary'!H$52:H$63)+SUM('1.  LRAMVA Summary'!H$64:H$65)*(MONTH($E77)-1)/12)*$H77</f>
        <v>-2.0275308812500004E-2</v>
      </c>
      <c r="N77" s="229">
        <f>(SUM('1.  LRAMVA Summary'!I$52:I$63)+SUM('1.  LRAMVA Summary'!I$64:I$65)*(MONTH($E77)-1)/12)*$H77</f>
        <v>-4.0114041916666666E-3</v>
      </c>
      <c r="O77" s="229">
        <f>(SUM('1.  LRAMVA Summary'!J$52:J$63)+SUM('1.  LRAMVA Summary'!J$64:J$65)*(MONTH($E77)-1)/12)*$H77</f>
        <v>2.7643981973416674</v>
      </c>
      <c r="P77" s="229">
        <f>(SUM('1.  LRAMVA Summary'!K$52:K$63)+SUM('1.  LRAMVA Summary'!K$64:K$65)*(MONTH($E77)-1)/12)*$H77</f>
        <v>0</v>
      </c>
      <c r="Q77" s="229">
        <f>(SUM('1.  LRAMVA Summary'!L$52:L$63)+SUM('1.  LRAMVA Summary'!L$64:L$65)*(MONTH($E77)-1)/12)*$H77</f>
        <v>0</v>
      </c>
      <c r="R77" s="229">
        <f>(SUM('1.  LRAMVA Summary'!M$52:M$63)+SUM('1.  LRAMVA Summary'!M$64:M$65)*(MONTH($E77)-1)/12)*$H77</f>
        <v>0</v>
      </c>
      <c r="S77" s="229">
        <f>(SUM('1.  LRAMVA Summary'!N$52:N$63)+SUM('1.  LRAMVA Summary'!N$64:N$65)*(MONTH($E77)-1)/12)*$H77</f>
        <v>0</v>
      </c>
      <c r="T77" s="229">
        <f>(SUM('1.  LRAMVA Summary'!O$52:O$63)+SUM('1.  LRAMVA Summary'!O$64:O$65)*(MONTH($E77)-1)/12)*$H77</f>
        <v>0</v>
      </c>
      <c r="U77" s="229">
        <f>(SUM('1.  LRAMVA Summary'!P$52:P$63)+SUM('1.  LRAMVA Summary'!P$64:P$65)*(MONTH($E77)-1)/12)*$H77</f>
        <v>0</v>
      </c>
      <c r="V77" s="229">
        <f>(SUM('1.  LRAMVA Summary'!Q$52:Q$63)+SUM('1.  LRAMVA Summary'!Q$64:Q$65)*(MONTH($E77)-1)/12)*$H77</f>
        <v>0</v>
      </c>
      <c r="W77" s="230">
        <f>SUM(I77:V77)</f>
        <v>0.72188207035000129</v>
      </c>
    </row>
    <row r="78" spans="2:23" s="9" customFormat="1">
      <c r="B78" s="68"/>
      <c r="E78" s="213">
        <v>42095</v>
      </c>
      <c r="F78" s="213" t="s">
        <v>182</v>
      </c>
      <c r="G78" s="214" t="s">
        <v>66</v>
      </c>
      <c r="H78" s="228">
        <f>C$32/12</f>
        <v>9.1666666666666665E-4</v>
      </c>
      <c r="I78" s="229">
        <f>(SUM('1.  LRAMVA Summary'!D$52:D$63)+SUM('1.  LRAMVA Summary'!D$64:D$65)*(MONTH($E78)-1)/12)*$H78</f>
        <v>-1.3598737712083333</v>
      </c>
      <c r="J78" s="229">
        <f>(SUM('1.  LRAMVA Summary'!E$52:E$63)+SUM('1.  LRAMVA Summary'!E$64:E$65)*(MONTH($E78)-1)/12)*$H78</f>
        <v>-0.32533591635416653</v>
      </c>
      <c r="K78" s="229">
        <f>(SUM('1.  LRAMVA Summary'!F$52:F$63)+SUM('1.  LRAMVA Summary'!F$64:F$65)*(MONTH($E78)-1)/12)*$H78</f>
        <v>-0.20198466749999996</v>
      </c>
      <c r="L78" s="229">
        <f>(SUM('1.  LRAMVA Summary'!G$52:G$63)+SUM('1.  LRAMVA Summary'!G$64:G$65)*(MONTH($E78)-1)/12)*$H78</f>
        <v>-0.37816519124999998</v>
      </c>
      <c r="M78" s="229">
        <f>(SUM('1.  LRAMVA Summary'!H$52:H$63)+SUM('1.  LRAMVA Summary'!H$64:H$65)*(MONTH($E78)-1)/12)*$H78</f>
        <v>-2.2757999687500002E-2</v>
      </c>
      <c r="N78" s="229">
        <f>(SUM('1.  LRAMVA Summary'!I$52:I$63)+SUM('1.  LRAMVA Summary'!I$64:I$65)*(MONTH($E78)-1)/12)*$H78</f>
        <v>-4.5025965416666666E-3</v>
      </c>
      <c r="O78" s="229">
        <f>(SUM('1.  LRAMVA Summary'!J$52:J$63)+SUM('1.  LRAMVA Summary'!J$64:J$65)*(MONTH($E78)-1)/12)*$H78</f>
        <v>3.102895935791667</v>
      </c>
      <c r="P78" s="229">
        <f>(SUM('1.  LRAMVA Summary'!K$52:K$63)+SUM('1.  LRAMVA Summary'!K$64:K$65)*(MONTH($E78)-1)/12)*$H78</f>
        <v>0</v>
      </c>
      <c r="Q78" s="229">
        <f>(SUM('1.  LRAMVA Summary'!L$52:L$63)+SUM('1.  LRAMVA Summary'!L$64:L$65)*(MONTH($E78)-1)/12)*$H78</f>
        <v>0</v>
      </c>
      <c r="R78" s="229">
        <f>(SUM('1.  LRAMVA Summary'!M$52:M$63)+SUM('1.  LRAMVA Summary'!M$64:M$65)*(MONTH($E78)-1)/12)*$H78</f>
        <v>0</v>
      </c>
      <c r="S78" s="229">
        <f>(SUM('1.  LRAMVA Summary'!N$52:N$63)+SUM('1.  LRAMVA Summary'!N$64:N$65)*(MONTH($E78)-1)/12)*$H78</f>
        <v>0</v>
      </c>
      <c r="T78" s="229">
        <f>(SUM('1.  LRAMVA Summary'!O$52:O$63)+SUM('1.  LRAMVA Summary'!O$64:O$65)*(MONTH($E78)-1)/12)*$H78</f>
        <v>0</v>
      </c>
      <c r="U78" s="229">
        <f>(SUM('1.  LRAMVA Summary'!P$52:P$63)+SUM('1.  LRAMVA Summary'!P$64:P$65)*(MONTH($E78)-1)/12)*$H78</f>
        <v>0</v>
      </c>
      <c r="V78" s="229">
        <f>(SUM('1.  LRAMVA Summary'!Q$52:Q$63)+SUM('1.  LRAMVA Summary'!Q$64:Q$65)*(MONTH($E78)-1)/12)*$H78</f>
        <v>0</v>
      </c>
      <c r="W78" s="230">
        <f t="shared" ref="W78:W86" si="20">SUM(I78:V78)</f>
        <v>0.81027579325000065</v>
      </c>
    </row>
    <row r="79" spans="2:23" s="9" customFormat="1">
      <c r="B79" s="68"/>
      <c r="E79" s="213">
        <v>42125</v>
      </c>
      <c r="F79" s="213" t="s">
        <v>182</v>
      </c>
      <c r="G79" s="214" t="s">
        <v>66</v>
      </c>
      <c r="H79" s="228">
        <f t="shared" ref="H79:H80" si="21">C$32/12</f>
        <v>9.1666666666666665E-4</v>
      </c>
      <c r="I79" s="229">
        <f>(SUM('1.  LRAMVA Summary'!D$52:D$63)+SUM('1.  LRAMVA Summary'!D$64:D$65)*(MONTH($E79)-1)/12)*$H79</f>
        <v>-1.8131650282777778</v>
      </c>
      <c r="J79" s="229">
        <f>(SUM('1.  LRAMVA Summary'!E$52:E$63)+SUM('1.  LRAMVA Summary'!E$64:E$65)*(MONTH($E79)-1)/12)*$H79</f>
        <v>-0.43378122180555539</v>
      </c>
      <c r="K79" s="229">
        <f>(SUM('1.  LRAMVA Summary'!F$52:F$63)+SUM('1.  LRAMVA Summary'!F$64:F$65)*(MONTH($E79)-1)/12)*$H79</f>
        <v>-0.26931288999999997</v>
      </c>
      <c r="L79" s="229">
        <f>(SUM('1.  LRAMVA Summary'!G$52:G$63)+SUM('1.  LRAMVA Summary'!G$64:G$65)*(MONTH($E79)-1)/12)*$H79</f>
        <v>-0.50422025500000001</v>
      </c>
      <c r="M79" s="229">
        <f>(SUM('1.  LRAMVA Summary'!H$52:H$63)+SUM('1.  LRAMVA Summary'!H$64:H$65)*(MONTH($E79)-1)/12)*$H79</f>
        <v>-3.034399958333334E-2</v>
      </c>
      <c r="N79" s="229">
        <f>(SUM('1.  LRAMVA Summary'!I$52:I$63)+SUM('1.  LRAMVA Summary'!I$64:I$65)*(MONTH($E79)-1)/12)*$H79</f>
        <v>-6.003462055555556E-3</v>
      </c>
      <c r="O79" s="229">
        <f>(SUM('1.  LRAMVA Summary'!J$52:J$63)+SUM('1.  LRAMVA Summary'!J$64:J$65)*(MONTH($E79)-1)/12)*$H79</f>
        <v>4.1371945810555566</v>
      </c>
      <c r="P79" s="229">
        <f>(SUM('1.  LRAMVA Summary'!K$52:K$63)+SUM('1.  LRAMVA Summary'!K$64:K$65)*(MONTH($E79)-1)/12)*$H79</f>
        <v>0</v>
      </c>
      <c r="Q79" s="229">
        <f>(SUM('1.  LRAMVA Summary'!L$52:L$63)+SUM('1.  LRAMVA Summary'!L$64:L$65)*(MONTH($E79)-1)/12)*$H79</f>
        <v>0</v>
      </c>
      <c r="R79" s="229">
        <f>(SUM('1.  LRAMVA Summary'!M$52:M$63)+SUM('1.  LRAMVA Summary'!M$64:M$65)*(MONTH($E79)-1)/12)*$H79</f>
        <v>0</v>
      </c>
      <c r="S79" s="229">
        <f>(SUM('1.  LRAMVA Summary'!N$52:N$63)+SUM('1.  LRAMVA Summary'!N$64:N$65)*(MONTH($E79)-1)/12)*$H79</f>
        <v>0</v>
      </c>
      <c r="T79" s="229">
        <f>(SUM('1.  LRAMVA Summary'!O$52:O$63)+SUM('1.  LRAMVA Summary'!O$64:O$65)*(MONTH($E79)-1)/12)*$H79</f>
        <v>0</v>
      </c>
      <c r="U79" s="229">
        <f>(SUM('1.  LRAMVA Summary'!P$52:P$63)+SUM('1.  LRAMVA Summary'!P$64:P$65)*(MONTH($E79)-1)/12)*$H79</f>
        <v>0</v>
      </c>
      <c r="V79" s="229">
        <f>(SUM('1.  LRAMVA Summary'!Q$52:Q$63)+SUM('1.  LRAMVA Summary'!Q$64:Q$65)*(MONTH($E79)-1)/12)*$H79</f>
        <v>0</v>
      </c>
      <c r="W79" s="230">
        <f t="shared" si="20"/>
        <v>1.0803677243333349</v>
      </c>
    </row>
    <row r="80" spans="2:23" s="9" customFormat="1">
      <c r="B80" s="68"/>
      <c r="E80" s="213">
        <v>42156</v>
      </c>
      <c r="F80" s="213" t="s">
        <v>182</v>
      </c>
      <c r="G80" s="214" t="s">
        <v>66</v>
      </c>
      <c r="H80" s="228">
        <f t="shared" si="21"/>
        <v>9.1666666666666665E-4</v>
      </c>
      <c r="I80" s="229">
        <f>(SUM('1.  LRAMVA Summary'!D$52:D$63)+SUM('1.  LRAMVA Summary'!D$64:D$65)*(MONTH($E80)-1)/12)*$H80</f>
        <v>-2.2664562853472221</v>
      </c>
      <c r="J80" s="229">
        <f>(SUM('1.  LRAMVA Summary'!E$52:E$63)+SUM('1.  LRAMVA Summary'!E$64:E$65)*(MONTH($E80)-1)/12)*$H80</f>
        <v>-0.5422265272569442</v>
      </c>
      <c r="K80" s="229">
        <f>(SUM('1.  LRAMVA Summary'!F$52:F$63)+SUM('1.  LRAMVA Summary'!F$64:F$65)*(MONTH($E80)-1)/12)*$H80</f>
        <v>-0.33664111250000001</v>
      </c>
      <c r="L80" s="229">
        <f>(SUM('1.  LRAMVA Summary'!G$52:G$63)+SUM('1.  LRAMVA Summary'!G$64:G$65)*(MONTH($E80)-1)/12)*$H80</f>
        <v>-0.63027531874999987</v>
      </c>
      <c r="M80" s="229">
        <f>(SUM('1.  LRAMVA Summary'!H$52:H$63)+SUM('1.  LRAMVA Summary'!H$64:H$65)*(MONTH($E80)-1)/12)*$H80</f>
        <v>-3.7929999479166671E-2</v>
      </c>
      <c r="N80" s="229">
        <f>(SUM('1.  LRAMVA Summary'!I$52:I$63)+SUM('1.  LRAMVA Summary'!I$64:I$65)*(MONTH($E80)-1)/12)*$H80</f>
        <v>-7.5043275694444455E-3</v>
      </c>
      <c r="O80" s="229">
        <f>(SUM('1.  LRAMVA Summary'!J$52:J$63)+SUM('1.  LRAMVA Summary'!J$64:J$65)*(MONTH($E80)-1)/12)*$H80</f>
        <v>5.1714932263194466</v>
      </c>
      <c r="P80" s="229">
        <f>(SUM('1.  LRAMVA Summary'!K$52:K$63)+SUM('1.  LRAMVA Summary'!K$64:K$65)*(MONTH($E80)-1)/12)*$H80</f>
        <v>0</v>
      </c>
      <c r="Q80" s="229">
        <f>(SUM('1.  LRAMVA Summary'!L$52:L$63)+SUM('1.  LRAMVA Summary'!L$64:L$65)*(MONTH($E80)-1)/12)*$H80</f>
        <v>0</v>
      </c>
      <c r="R80" s="229">
        <f>(SUM('1.  LRAMVA Summary'!M$52:M$63)+SUM('1.  LRAMVA Summary'!M$64:M$65)*(MONTH($E80)-1)/12)*$H80</f>
        <v>0</v>
      </c>
      <c r="S80" s="229">
        <f>(SUM('1.  LRAMVA Summary'!N$52:N$63)+SUM('1.  LRAMVA Summary'!N$64:N$65)*(MONTH($E80)-1)/12)*$H80</f>
        <v>0</v>
      </c>
      <c r="T80" s="229">
        <f>(SUM('1.  LRAMVA Summary'!O$52:O$63)+SUM('1.  LRAMVA Summary'!O$64:O$65)*(MONTH($E80)-1)/12)*$H80</f>
        <v>0</v>
      </c>
      <c r="U80" s="229">
        <f>(SUM('1.  LRAMVA Summary'!P$52:P$63)+SUM('1.  LRAMVA Summary'!P$64:P$65)*(MONTH($E80)-1)/12)*$H80</f>
        <v>0</v>
      </c>
      <c r="V80" s="229">
        <f>(SUM('1.  LRAMVA Summary'!Q$52:Q$63)+SUM('1.  LRAMVA Summary'!Q$64:Q$65)*(MONTH($E80)-1)/12)*$H80</f>
        <v>0</v>
      </c>
      <c r="W80" s="230">
        <f t="shared" si="20"/>
        <v>1.3504596554166692</v>
      </c>
    </row>
    <row r="81" spans="2:23" s="9" customFormat="1">
      <c r="B81" s="68"/>
      <c r="E81" s="213">
        <v>42186</v>
      </c>
      <c r="F81" s="213" t="s">
        <v>182</v>
      </c>
      <c r="G81" s="214" t="s">
        <v>68</v>
      </c>
      <c r="H81" s="228">
        <f>C$33/12</f>
        <v>9.1666666666666665E-4</v>
      </c>
      <c r="I81" s="229">
        <f>(SUM('1.  LRAMVA Summary'!D$52:D$63)+SUM('1.  LRAMVA Summary'!D$64:D$65)*(MONTH($E81)-1)/12)*$H81</f>
        <v>-2.7197475424166666</v>
      </c>
      <c r="J81" s="229">
        <f>(SUM('1.  LRAMVA Summary'!E$52:E$63)+SUM('1.  LRAMVA Summary'!E$64:E$65)*(MONTH($E81)-1)/12)*$H81</f>
        <v>-0.65067183270833306</v>
      </c>
      <c r="K81" s="229">
        <f>(SUM('1.  LRAMVA Summary'!F$52:F$63)+SUM('1.  LRAMVA Summary'!F$64:F$65)*(MONTH($E81)-1)/12)*$H81</f>
        <v>-0.40396933499999993</v>
      </c>
      <c r="L81" s="229">
        <f>(SUM('1.  LRAMVA Summary'!G$52:G$63)+SUM('1.  LRAMVA Summary'!G$64:G$65)*(MONTH($E81)-1)/12)*$H81</f>
        <v>-0.75633038249999995</v>
      </c>
      <c r="M81" s="229">
        <f>(SUM('1.  LRAMVA Summary'!H$52:H$63)+SUM('1.  LRAMVA Summary'!H$64:H$65)*(MONTH($E81)-1)/12)*$H81</f>
        <v>-4.5515999375000005E-2</v>
      </c>
      <c r="N81" s="229">
        <f>(SUM('1.  LRAMVA Summary'!I$52:I$63)+SUM('1.  LRAMVA Summary'!I$64:I$65)*(MONTH($E81)-1)/12)*$H81</f>
        <v>-9.0051930833333332E-3</v>
      </c>
      <c r="O81" s="229">
        <f>(SUM('1.  LRAMVA Summary'!J$52:J$63)+SUM('1.  LRAMVA Summary'!J$64:J$65)*(MONTH($E81)-1)/12)*$H81</f>
        <v>6.205791871583334</v>
      </c>
      <c r="P81" s="229">
        <f>(SUM('1.  LRAMVA Summary'!K$52:K$63)+SUM('1.  LRAMVA Summary'!K$64:K$65)*(MONTH($E81)-1)/12)*$H81</f>
        <v>0</v>
      </c>
      <c r="Q81" s="229">
        <f>(SUM('1.  LRAMVA Summary'!L$52:L$63)+SUM('1.  LRAMVA Summary'!L$64:L$65)*(MONTH($E81)-1)/12)*$H81</f>
        <v>0</v>
      </c>
      <c r="R81" s="229">
        <f>(SUM('1.  LRAMVA Summary'!M$52:M$63)+SUM('1.  LRAMVA Summary'!M$64:M$65)*(MONTH($E81)-1)/12)*$H81</f>
        <v>0</v>
      </c>
      <c r="S81" s="229">
        <f>(SUM('1.  LRAMVA Summary'!N$52:N$63)+SUM('1.  LRAMVA Summary'!N$64:N$65)*(MONTH($E81)-1)/12)*$H81</f>
        <v>0</v>
      </c>
      <c r="T81" s="229">
        <f>(SUM('1.  LRAMVA Summary'!O$52:O$63)+SUM('1.  LRAMVA Summary'!O$64:O$65)*(MONTH($E81)-1)/12)*$H81</f>
        <v>0</v>
      </c>
      <c r="U81" s="229">
        <f>(SUM('1.  LRAMVA Summary'!P$52:P$63)+SUM('1.  LRAMVA Summary'!P$64:P$65)*(MONTH($E81)-1)/12)*$H81</f>
        <v>0</v>
      </c>
      <c r="V81" s="229">
        <f>(SUM('1.  LRAMVA Summary'!Q$52:Q$63)+SUM('1.  LRAMVA Summary'!Q$64:Q$65)*(MONTH($E81)-1)/12)*$H81</f>
        <v>0</v>
      </c>
      <c r="W81" s="230">
        <f t="shared" si="20"/>
        <v>1.6205515865000013</v>
      </c>
    </row>
    <row r="82" spans="2:23" s="9" customFormat="1">
      <c r="B82" s="68"/>
      <c r="E82" s="213">
        <v>42217</v>
      </c>
      <c r="F82" s="213" t="s">
        <v>182</v>
      </c>
      <c r="G82" s="214" t="s">
        <v>68</v>
      </c>
      <c r="H82" s="228">
        <f t="shared" ref="H82:H83" si="22">C$33/12</f>
        <v>9.1666666666666665E-4</v>
      </c>
      <c r="I82" s="229">
        <f>(SUM('1.  LRAMVA Summary'!D$52:D$63)+SUM('1.  LRAMVA Summary'!D$64:D$65)*(MONTH($E82)-1)/12)*$H82</f>
        <v>-3.1730387994861107</v>
      </c>
      <c r="J82" s="229">
        <f>(SUM('1.  LRAMVA Summary'!E$52:E$63)+SUM('1.  LRAMVA Summary'!E$64:E$65)*(MONTH($E82)-1)/12)*$H82</f>
        <v>-0.75911713815972182</v>
      </c>
      <c r="K82" s="229">
        <f>(SUM('1.  LRAMVA Summary'!F$52:F$63)+SUM('1.  LRAMVA Summary'!F$64:F$65)*(MONTH($E82)-1)/12)*$H82</f>
        <v>-0.47129755749999996</v>
      </c>
      <c r="L82" s="229">
        <f>(SUM('1.  LRAMVA Summary'!G$52:G$63)+SUM('1.  LRAMVA Summary'!G$64:G$65)*(MONTH($E82)-1)/12)*$H82</f>
        <v>-0.88238544624999993</v>
      </c>
      <c r="M82" s="229">
        <f>(SUM('1.  LRAMVA Summary'!H$52:H$63)+SUM('1.  LRAMVA Summary'!H$64:H$65)*(MONTH($E82)-1)/12)*$H82</f>
        <v>-5.3101999270833346E-2</v>
      </c>
      <c r="N82" s="229">
        <f>(SUM('1.  LRAMVA Summary'!I$52:I$63)+SUM('1.  LRAMVA Summary'!I$64:I$65)*(MONTH($E82)-1)/12)*$H82</f>
        <v>-1.0506058597222222E-2</v>
      </c>
      <c r="O82" s="229">
        <f>(SUM('1.  LRAMVA Summary'!J$52:J$63)+SUM('1.  LRAMVA Summary'!J$64:J$65)*(MONTH($E82)-1)/12)*$H82</f>
        <v>7.2400905168472232</v>
      </c>
      <c r="P82" s="229">
        <f>(SUM('1.  LRAMVA Summary'!K$52:K$63)+SUM('1.  LRAMVA Summary'!K$64:K$65)*(MONTH($E82)-1)/12)*$H82</f>
        <v>0</v>
      </c>
      <c r="Q82" s="229">
        <f>(SUM('1.  LRAMVA Summary'!L$52:L$63)+SUM('1.  LRAMVA Summary'!L$64:L$65)*(MONTH($E82)-1)/12)*$H82</f>
        <v>0</v>
      </c>
      <c r="R82" s="229">
        <f>(SUM('1.  LRAMVA Summary'!M$52:M$63)+SUM('1.  LRAMVA Summary'!M$64:M$65)*(MONTH($E82)-1)/12)*$H82</f>
        <v>0</v>
      </c>
      <c r="S82" s="229">
        <f>(SUM('1.  LRAMVA Summary'!N$52:N$63)+SUM('1.  LRAMVA Summary'!N$64:N$65)*(MONTH($E82)-1)/12)*$H82</f>
        <v>0</v>
      </c>
      <c r="T82" s="229">
        <f>(SUM('1.  LRAMVA Summary'!O$52:O$63)+SUM('1.  LRAMVA Summary'!O$64:O$65)*(MONTH($E82)-1)/12)*$H82</f>
        <v>0</v>
      </c>
      <c r="U82" s="229">
        <f>(SUM('1.  LRAMVA Summary'!P$52:P$63)+SUM('1.  LRAMVA Summary'!P$64:P$65)*(MONTH($E82)-1)/12)*$H82</f>
        <v>0</v>
      </c>
      <c r="V82" s="229">
        <f>(SUM('1.  LRAMVA Summary'!Q$52:Q$63)+SUM('1.  LRAMVA Summary'!Q$64:Q$65)*(MONTH($E82)-1)/12)*$H82</f>
        <v>0</v>
      </c>
      <c r="W82" s="230">
        <f t="shared" si="20"/>
        <v>1.8906435175833352</v>
      </c>
    </row>
    <row r="83" spans="2:23" s="9" customFormat="1">
      <c r="B83" s="68"/>
      <c r="E83" s="213">
        <v>42248</v>
      </c>
      <c r="F83" s="213" t="s">
        <v>182</v>
      </c>
      <c r="G83" s="214" t="s">
        <v>68</v>
      </c>
      <c r="H83" s="228">
        <f t="shared" si="22"/>
        <v>9.1666666666666665E-4</v>
      </c>
      <c r="I83" s="229">
        <f>(SUM('1.  LRAMVA Summary'!D$52:D$63)+SUM('1.  LRAMVA Summary'!D$64:D$65)*(MONTH($E83)-1)/12)*$H83</f>
        <v>-3.6263300565555556</v>
      </c>
      <c r="J83" s="229">
        <f>(SUM('1.  LRAMVA Summary'!E$52:E$63)+SUM('1.  LRAMVA Summary'!E$64:E$65)*(MONTH($E83)-1)/12)*$H83</f>
        <v>-0.86756244361111079</v>
      </c>
      <c r="K83" s="229">
        <f>(SUM('1.  LRAMVA Summary'!F$52:F$63)+SUM('1.  LRAMVA Summary'!F$64:F$65)*(MONTH($E83)-1)/12)*$H83</f>
        <v>-0.53862577999999994</v>
      </c>
      <c r="L83" s="229">
        <f>(SUM('1.  LRAMVA Summary'!G$52:G$63)+SUM('1.  LRAMVA Summary'!G$64:G$65)*(MONTH($E83)-1)/12)*$H83</f>
        <v>-1.00844051</v>
      </c>
      <c r="M83" s="229">
        <f>(SUM('1.  LRAMVA Summary'!H$52:H$63)+SUM('1.  LRAMVA Summary'!H$64:H$65)*(MONTH($E83)-1)/12)*$H83</f>
        <v>-6.068799916666668E-2</v>
      </c>
      <c r="N83" s="229">
        <f>(SUM('1.  LRAMVA Summary'!I$52:I$63)+SUM('1.  LRAMVA Summary'!I$64:I$65)*(MONTH($E83)-1)/12)*$H83</f>
        <v>-1.2006924111111112E-2</v>
      </c>
      <c r="O83" s="229">
        <f>(SUM('1.  LRAMVA Summary'!J$52:J$63)+SUM('1.  LRAMVA Summary'!J$64:J$65)*(MONTH($E83)-1)/12)*$H83</f>
        <v>8.2743891621111132</v>
      </c>
      <c r="P83" s="229">
        <f>(SUM('1.  LRAMVA Summary'!K$52:K$63)+SUM('1.  LRAMVA Summary'!K$64:K$65)*(MONTH($E83)-1)/12)*$H83</f>
        <v>0</v>
      </c>
      <c r="Q83" s="229">
        <f>(SUM('1.  LRAMVA Summary'!L$52:L$63)+SUM('1.  LRAMVA Summary'!L$64:L$65)*(MONTH($E83)-1)/12)*$H83</f>
        <v>0</v>
      </c>
      <c r="R83" s="229">
        <f>(SUM('1.  LRAMVA Summary'!M$52:M$63)+SUM('1.  LRAMVA Summary'!M$64:M$65)*(MONTH($E83)-1)/12)*$H83</f>
        <v>0</v>
      </c>
      <c r="S83" s="229">
        <f>(SUM('1.  LRAMVA Summary'!N$52:N$63)+SUM('1.  LRAMVA Summary'!N$64:N$65)*(MONTH($E83)-1)/12)*$H83</f>
        <v>0</v>
      </c>
      <c r="T83" s="229">
        <f>(SUM('1.  LRAMVA Summary'!O$52:O$63)+SUM('1.  LRAMVA Summary'!O$64:O$65)*(MONTH($E83)-1)/12)*$H83</f>
        <v>0</v>
      </c>
      <c r="U83" s="229">
        <f>(SUM('1.  LRAMVA Summary'!P$52:P$63)+SUM('1.  LRAMVA Summary'!P$64:P$65)*(MONTH($E83)-1)/12)*$H83</f>
        <v>0</v>
      </c>
      <c r="V83" s="229">
        <f>(SUM('1.  LRAMVA Summary'!Q$52:Q$63)+SUM('1.  LRAMVA Summary'!Q$64:Q$65)*(MONTH($E83)-1)/12)*$H83</f>
        <v>0</v>
      </c>
      <c r="W83" s="230">
        <f t="shared" si="20"/>
        <v>2.1607354486666699</v>
      </c>
    </row>
    <row r="84" spans="2:23" s="9" customFormat="1">
      <c r="B84" s="68"/>
      <c r="E84" s="213">
        <v>42278</v>
      </c>
      <c r="F84" s="213" t="s">
        <v>182</v>
      </c>
      <c r="G84" s="214" t="s">
        <v>69</v>
      </c>
      <c r="H84" s="228">
        <f>C$34/12</f>
        <v>9.1666666666666665E-4</v>
      </c>
      <c r="I84" s="229">
        <f>(SUM('1.  LRAMVA Summary'!D$52:D$63)+SUM('1.  LRAMVA Summary'!D$64:D$65)*(MONTH($E84)-1)/12)*$H84</f>
        <v>-4.0796213136250001</v>
      </c>
      <c r="J84" s="229">
        <f>(SUM('1.  LRAMVA Summary'!E$52:E$63)+SUM('1.  LRAMVA Summary'!E$64:E$65)*(MONTH($E84)-1)/12)*$H84</f>
        <v>-0.97600774906249954</v>
      </c>
      <c r="K84" s="229">
        <f>(SUM('1.  LRAMVA Summary'!F$52:F$63)+SUM('1.  LRAMVA Summary'!F$64:F$65)*(MONTH($E84)-1)/12)*$H84</f>
        <v>-0.60595400249999998</v>
      </c>
      <c r="L84" s="229">
        <f>(SUM('1.  LRAMVA Summary'!G$52:G$63)+SUM('1.  LRAMVA Summary'!G$64:G$65)*(MONTH($E84)-1)/12)*$H84</f>
        <v>-1.13449557375</v>
      </c>
      <c r="M84" s="229">
        <f>(SUM('1.  LRAMVA Summary'!H$52:H$63)+SUM('1.  LRAMVA Summary'!H$64:H$65)*(MONTH($E84)-1)/12)*$H84</f>
        <v>-6.8273999062500021E-2</v>
      </c>
      <c r="N84" s="229">
        <f>(SUM('1.  LRAMVA Summary'!I$52:I$63)+SUM('1.  LRAMVA Summary'!I$64:I$65)*(MONTH($E84)-1)/12)*$H84</f>
        <v>-1.3507789625000001E-2</v>
      </c>
      <c r="O84" s="229">
        <f>(SUM('1.  LRAMVA Summary'!J$52:J$63)+SUM('1.  LRAMVA Summary'!J$64:J$65)*(MONTH($E84)-1)/12)*$H84</f>
        <v>9.3086878073750032</v>
      </c>
      <c r="P84" s="229">
        <f>(SUM('1.  LRAMVA Summary'!K$52:K$63)+SUM('1.  LRAMVA Summary'!K$64:K$65)*(MONTH($E84)-1)/12)*$H84</f>
        <v>0</v>
      </c>
      <c r="Q84" s="229">
        <f>(SUM('1.  LRAMVA Summary'!L$52:L$63)+SUM('1.  LRAMVA Summary'!L$64:L$65)*(MONTH($E84)-1)/12)*$H84</f>
        <v>0</v>
      </c>
      <c r="R84" s="229">
        <f>(SUM('1.  LRAMVA Summary'!M$52:M$63)+SUM('1.  LRAMVA Summary'!M$64:M$65)*(MONTH($E84)-1)/12)*$H84</f>
        <v>0</v>
      </c>
      <c r="S84" s="229">
        <f>(SUM('1.  LRAMVA Summary'!N$52:N$63)+SUM('1.  LRAMVA Summary'!N$64:N$65)*(MONTH($E84)-1)/12)*$H84</f>
        <v>0</v>
      </c>
      <c r="T84" s="229">
        <f>(SUM('1.  LRAMVA Summary'!O$52:O$63)+SUM('1.  LRAMVA Summary'!O$64:O$65)*(MONTH($E84)-1)/12)*$H84</f>
        <v>0</v>
      </c>
      <c r="U84" s="229">
        <f>(SUM('1.  LRAMVA Summary'!P$52:P$63)+SUM('1.  LRAMVA Summary'!P$64:P$65)*(MONTH($E84)-1)/12)*$H84</f>
        <v>0</v>
      </c>
      <c r="V84" s="229">
        <f>(SUM('1.  LRAMVA Summary'!Q$52:Q$63)+SUM('1.  LRAMVA Summary'!Q$64:Q$65)*(MONTH($E84)-1)/12)*$H84</f>
        <v>0</v>
      </c>
      <c r="W84" s="230">
        <f t="shared" si="20"/>
        <v>2.4308273797500046</v>
      </c>
    </row>
    <row r="85" spans="2:23" s="9" customFormat="1">
      <c r="B85" s="68"/>
      <c r="E85" s="213">
        <v>42309</v>
      </c>
      <c r="F85" s="213" t="s">
        <v>182</v>
      </c>
      <c r="G85" s="214" t="s">
        <v>69</v>
      </c>
      <c r="H85" s="228">
        <f t="shared" ref="H85:H86" si="23">C$34/12</f>
        <v>9.1666666666666665E-4</v>
      </c>
      <c r="I85" s="229">
        <f>(SUM('1.  LRAMVA Summary'!D$52:D$63)+SUM('1.  LRAMVA Summary'!D$64:D$65)*(MONTH($E85)-1)/12)*$H85</f>
        <v>-4.5329125706944442</v>
      </c>
      <c r="J85" s="229">
        <f>(SUM('1.  LRAMVA Summary'!E$52:E$63)+SUM('1.  LRAMVA Summary'!E$64:E$65)*(MONTH($E85)-1)/12)*$H85</f>
        <v>-1.0844530545138884</v>
      </c>
      <c r="K85" s="229">
        <f>(SUM('1.  LRAMVA Summary'!F$52:F$63)+SUM('1.  LRAMVA Summary'!F$64:F$65)*(MONTH($E85)-1)/12)*$H85</f>
        <v>-0.67328222500000001</v>
      </c>
      <c r="L85" s="229">
        <f>(SUM('1.  LRAMVA Summary'!G$52:G$63)+SUM('1.  LRAMVA Summary'!G$64:G$65)*(MONTH($E85)-1)/12)*$H85</f>
        <v>-1.2605506374999997</v>
      </c>
      <c r="M85" s="229">
        <f>(SUM('1.  LRAMVA Summary'!H$52:H$63)+SUM('1.  LRAMVA Summary'!H$64:H$65)*(MONTH($E85)-1)/12)*$H85</f>
        <v>-7.5859998958333341E-2</v>
      </c>
      <c r="N85" s="229">
        <f>(SUM('1.  LRAMVA Summary'!I$52:I$63)+SUM('1.  LRAMVA Summary'!I$64:I$65)*(MONTH($E85)-1)/12)*$H85</f>
        <v>-1.5008655138888891E-2</v>
      </c>
      <c r="O85" s="229">
        <f>(SUM('1.  LRAMVA Summary'!J$52:J$63)+SUM('1.  LRAMVA Summary'!J$64:J$65)*(MONTH($E85)-1)/12)*$H85</f>
        <v>10.342986452638893</v>
      </c>
      <c r="P85" s="229">
        <f>(SUM('1.  LRAMVA Summary'!K$52:K$63)+SUM('1.  LRAMVA Summary'!K$64:K$65)*(MONTH($E85)-1)/12)*$H85</f>
        <v>0</v>
      </c>
      <c r="Q85" s="229">
        <f>(SUM('1.  LRAMVA Summary'!L$52:L$63)+SUM('1.  LRAMVA Summary'!L$64:L$65)*(MONTH($E85)-1)/12)*$H85</f>
        <v>0</v>
      </c>
      <c r="R85" s="229">
        <f>(SUM('1.  LRAMVA Summary'!M$52:M$63)+SUM('1.  LRAMVA Summary'!M$64:M$65)*(MONTH($E85)-1)/12)*$H85</f>
        <v>0</v>
      </c>
      <c r="S85" s="229">
        <f>(SUM('1.  LRAMVA Summary'!N$52:N$63)+SUM('1.  LRAMVA Summary'!N$64:N$65)*(MONTH($E85)-1)/12)*$H85</f>
        <v>0</v>
      </c>
      <c r="T85" s="229">
        <f>(SUM('1.  LRAMVA Summary'!O$52:O$63)+SUM('1.  LRAMVA Summary'!O$64:O$65)*(MONTH($E85)-1)/12)*$H85</f>
        <v>0</v>
      </c>
      <c r="U85" s="229">
        <f>(SUM('1.  LRAMVA Summary'!P$52:P$63)+SUM('1.  LRAMVA Summary'!P$64:P$65)*(MONTH($E85)-1)/12)*$H85</f>
        <v>0</v>
      </c>
      <c r="V85" s="229">
        <f>(SUM('1.  LRAMVA Summary'!Q$52:Q$63)+SUM('1.  LRAMVA Summary'!Q$64:Q$65)*(MONTH($E85)-1)/12)*$H85</f>
        <v>0</v>
      </c>
      <c r="W85" s="230">
        <f t="shared" si="20"/>
        <v>2.7009193108333385</v>
      </c>
    </row>
    <row r="86" spans="2:23" s="9" customFormat="1">
      <c r="B86" s="68"/>
      <c r="E86" s="213">
        <v>42339</v>
      </c>
      <c r="F86" s="213" t="s">
        <v>182</v>
      </c>
      <c r="G86" s="214" t="s">
        <v>69</v>
      </c>
      <c r="H86" s="228">
        <f t="shared" si="23"/>
        <v>9.1666666666666665E-4</v>
      </c>
      <c r="I86" s="229">
        <f>(SUM('1.  LRAMVA Summary'!D$52:D$63)+SUM('1.  LRAMVA Summary'!D$64:D$65)*(MONTH($E86)-1)/12)*$H86</f>
        <v>-4.9862038277638883</v>
      </c>
      <c r="J86" s="229">
        <f>(SUM('1.  LRAMVA Summary'!E$52:E$63)+SUM('1.  LRAMVA Summary'!E$64:E$65)*(MONTH($E86)-1)/12)*$H86</f>
        <v>-1.1928983599652772</v>
      </c>
      <c r="K86" s="229">
        <f>(SUM('1.  LRAMVA Summary'!F$52:F$63)+SUM('1.  LRAMVA Summary'!F$64:F$65)*(MONTH($E86)-1)/12)*$H86</f>
        <v>-0.74061044749999994</v>
      </c>
      <c r="L86" s="229">
        <f>(SUM('1.  LRAMVA Summary'!G$52:G$63)+SUM('1.  LRAMVA Summary'!G$64:G$65)*(MONTH($E86)-1)/12)*$H86</f>
        <v>-1.3866057012499999</v>
      </c>
      <c r="M86" s="229">
        <f>(SUM('1.  LRAMVA Summary'!H$52:H$63)+SUM('1.  LRAMVA Summary'!H$64:H$65)*(MONTH($E86)-1)/12)*$H86</f>
        <v>-8.3445998854166675E-2</v>
      </c>
      <c r="N86" s="229">
        <f>(SUM('1.  LRAMVA Summary'!I$52:I$63)+SUM('1.  LRAMVA Summary'!I$64:I$65)*(MONTH($E86)-1)/12)*$H86</f>
        <v>-1.6509520652777776E-2</v>
      </c>
      <c r="O86" s="229">
        <f>(SUM('1.  LRAMVA Summary'!J$52:J$63)+SUM('1.  LRAMVA Summary'!J$64:J$65)*(MONTH($E86)-1)/12)*$H86</f>
        <v>11.377285097902782</v>
      </c>
      <c r="P86" s="229">
        <f>(SUM('1.  LRAMVA Summary'!K$52:K$63)+SUM('1.  LRAMVA Summary'!K$64:K$65)*(MONTH($E86)-1)/12)*$H86</f>
        <v>0</v>
      </c>
      <c r="Q86" s="229">
        <f>(SUM('1.  LRAMVA Summary'!L$52:L$63)+SUM('1.  LRAMVA Summary'!L$64:L$65)*(MONTH($E86)-1)/12)*$H86</f>
        <v>0</v>
      </c>
      <c r="R86" s="229">
        <f>(SUM('1.  LRAMVA Summary'!M$52:M$63)+SUM('1.  LRAMVA Summary'!M$64:M$65)*(MONTH($E86)-1)/12)*$H86</f>
        <v>0</v>
      </c>
      <c r="S86" s="229">
        <f>(SUM('1.  LRAMVA Summary'!N$52:N$63)+SUM('1.  LRAMVA Summary'!N$64:N$65)*(MONTH($E86)-1)/12)*$H86</f>
        <v>0</v>
      </c>
      <c r="T86" s="229">
        <f>(SUM('1.  LRAMVA Summary'!O$52:O$63)+SUM('1.  LRAMVA Summary'!O$64:O$65)*(MONTH($E86)-1)/12)*$H86</f>
        <v>0</v>
      </c>
      <c r="U86" s="229">
        <f>(SUM('1.  LRAMVA Summary'!P$52:P$63)+SUM('1.  LRAMVA Summary'!P$64:P$65)*(MONTH($E86)-1)/12)*$H86</f>
        <v>0</v>
      </c>
      <c r="V86" s="229">
        <f>(SUM('1.  LRAMVA Summary'!Q$52:Q$63)+SUM('1.  LRAMVA Summary'!Q$64:Q$65)*(MONTH($E86)-1)/12)*$H86</f>
        <v>0</v>
      </c>
      <c r="W86" s="230">
        <f t="shared" si="20"/>
        <v>2.9710112419166723</v>
      </c>
    </row>
    <row r="87" spans="2:23" s="9" customFormat="1" ht="15" thickBot="1">
      <c r="B87" s="68"/>
      <c r="E87" s="215" t="s">
        <v>466</v>
      </c>
      <c r="F87" s="215"/>
      <c r="G87" s="216"/>
      <c r="H87" s="217"/>
      <c r="I87" s="218">
        <f>SUM(I74:I86)</f>
        <v>-30.374635053262502</v>
      </c>
      <c r="J87" s="218">
        <f>SUM(J74:J86)</f>
        <v>-7.2668213316562458</v>
      </c>
      <c r="K87" s="218">
        <f t="shared" ref="K87:O87" si="24">SUM(K74:K86)</f>
        <v>-4.5116029822499994</v>
      </c>
      <c r="L87" s="218">
        <f t="shared" si="24"/>
        <v>-8.4468352263749988</v>
      </c>
      <c r="M87" s="218">
        <f t="shared" si="24"/>
        <v>-0.50833095665625005</v>
      </c>
      <c r="N87" s="218">
        <f t="shared" si="24"/>
        <v>-0.10057163366250001</v>
      </c>
      <c r="O87" s="218">
        <f t="shared" si="24"/>
        <v>69.307411947637519</v>
      </c>
      <c r="P87" s="218">
        <f t="shared" ref="P87:V87" si="25">SUM(P74:P86)</f>
        <v>0</v>
      </c>
      <c r="Q87" s="218">
        <f t="shared" si="25"/>
        <v>0</v>
      </c>
      <c r="R87" s="218">
        <f t="shared" si="25"/>
        <v>0</v>
      </c>
      <c r="S87" s="218">
        <f t="shared" si="25"/>
        <v>0</v>
      </c>
      <c r="T87" s="218">
        <f t="shared" si="25"/>
        <v>0</v>
      </c>
      <c r="U87" s="218">
        <f t="shared" si="25"/>
        <v>0</v>
      </c>
      <c r="V87" s="218">
        <f t="shared" si="25"/>
        <v>0</v>
      </c>
      <c r="W87" s="218">
        <f>SUM(W74:W86)</f>
        <v>18.098614763775029</v>
      </c>
    </row>
    <row r="88" spans="2:23" s="9" customFormat="1" ht="15" thickTop="1">
      <c r="B88" s="68"/>
      <c r="E88" s="219" t="s">
        <v>67</v>
      </c>
      <c r="F88" s="219"/>
      <c r="G88" s="220"/>
      <c r="H88" s="221"/>
      <c r="I88" s="222"/>
      <c r="J88" s="222"/>
      <c r="K88" s="222"/>
      <c r="L88" s="222"/>
      <c r="M88" s="222"/>
      <c r="N88" s="222"/>
      <c r="O88" s="222"/>
      <c r="P88" s="222"/>
      <c r="Q88" s="222"/>
      <c r="R88" s="222"/>
      <c r="S88" s="222"/>
      <c r="T88" s="222"/>
      <c r="U88" s="222"/>
      <c r="V88" s="222"/>
      <c r="W88" s="223"/>
    </row>
    <row r="89" spans="2:23" s="9" customFormat="1">
      <c r="B89" s="68"/>
      <c r="E89" s="224" t="s">
        <v>430</v>
      </c>
      <c r="F89" s="224"/>
      <c r="G89" s="225"/>
      <c r="H89" s="226"/>
      <c r="I89" s="227">
        <f>I87+I88</f>
        <v>-30.374635053262502</v>
      </c>
      <c r="J89" s="227">
        <f t="shared" ref="J89" si="26">J87+J88</f>
        <v>-7.2668213316562458</v>
      </c>
      <c r="K89" s="227">
        <f t="shared" ref="K89" si="27">K87+K88</f>
        <v>-4.5116029822499994</v>
      </c>
      <c r="L89" s="227">
        <f t="shared" ref="L89" si="28">L87+L88</f>
        <v>-8.4468352263749988</v>
      </c>
      <c r="M89" s="227">
        <f t="shared" ref="M89" si="29">M87+M88</f>
        <v>-0.50833095665625005</v>
      </c>
      <c r="N89" s="227">
        <f t="shared" ref="N89" si="30">N87+N88</f>
        <v>-0.10057163366250001</v>
      </c>
      <c r="O89" s="227">
        <f t="shared" ref="O89:U89" si="31">O87+O88</f>
        <v>69.307411947637519</v>
      </c>
      <c r="P89" s="227">
        <f t="shared" si="31"/>
        <v>0</v>
      </c>
      <c r="Q89" s="227">
        <f t="shared" si="31"/>
        <v>0</v>
      </c>
      <c r="R89" s="227">
        <f t="shared" si="31"/>
        <v>0</v>
      </c>
      <c r="S89" s="227">
        <f t="shared" si="31"/>
        <v>0</v>
      </c>
      <c r="T89" s="227">
        <f t="shared" si="31"/>
        <v>0</v>
      </c>
      <c r="U89" s="227">
        <f t="shared" si="31"/>
        <v>0</v>
      </c>
      <c r="V89" s="227">
        <f t="shared" ref="V89" si="32">V87+V88</f>
        <v>0</v>
      </c>
      <c r="W89" s="227">
        <f t="shared" ref="W89" si="33">W87+W88</f>
        <v>18.098614763775029</v>
      </c>
    </row>
    <row r="90" spans="2:23" s="9" customFormat="1">
      <c r="B90" s="68"/>
      <c r="E90" s="213">
        <v>42370</v>
      </c>
      <c r="F90" s="213" t="s">
        <v>184</v>
      </c>
      <c r="G90" s="214" t="s">
        <v>65</v>
      </c>
      <c r="H90" s="228">
        <f>$C$35/12</f>
        <v>9.1666666666666665E-4</v>
      </c>
      <c r="I90" s="229">
        <f>(SUM('1.  LRAMVA Summary'!D$52:D$66)+SUM('1.  LRAMVA Summary'!D$67:D$68)*(MONTH($E90)-1)/12)*$H90</f>
        <v>-5.4394950848333332</v>
      </c>
      <c r="J90" s="229">
        <f>(SUM('1.  LRAMVA Summary'!E$52:E$66)+SUM('1.  LRAMVA Summary'!E$67:E$68)*(MONTH($E90)-1)/12)*$H90</f>
        <v>-1.3013436654166661</v>
      </c>
      <c r="K90" s="229">
        <f>(SUM('1.  LRAMVA Summary'!F$52:F$66)+SUM('1.  LRAMVA Summary'!F$67:F$68)*(MONTH($E90)-1)/12)*$H90</f>
        <v>-0.80793866999999986</v>
      </c>
      <c r="L90" s="229">
        <f>(SUM('1.  LRAMVA Summary'!G$52:G$66)+SUM('1.  LRAMVA Summary'!G$67:G$68)*(MONTH($E90)-1)/12)*$H90</f>
        <v>-1.5126607649999999</v>
      </c>
      <c r="M90" s="229">
        <f>(SUM('1.  LRAMVA Summary'!H$52:H$66)+SUM('1.  LRAMVA Summary'!H$67:H$68)*(MONTH($E90)-1)/12)*$H90</f>
        <v>-9.1031998750000009E-2</v>
      </c>
      <c r="N90" s="229">
        <f>(SUM('1.  LRAMVA Summary'!I$52:I$66)+SUM('1.  LRAMVA Summary'!I$67:I$68)*(MONTH($E90)-1)/12)*$H90</f>
        <v>-1.8010386166666666E-2</v>
      </c>
      <c r="O90" s="229">
        <f>(SUM('1.  LRAMVA Summary'!J$52:J$66)+SUM('1.  LRAMVA Summary'!J$67:J$68)*(MONTH($E90)-1)/12)*$H90</f>
        <v>12.41158374316667</v>
      </c>
      <c r="P90" s="229">
        <f>(SUM('1.  LRAMVA Summary'!K$52:K$66)+SUM('1.  LRAMVA Summary'!K$67:K$68)*(MONTH($E90)-1)/12)*$H90</f>
        <v>0</v>
      </c>
      <c r="Q90" s="229">
        <f>(SUM('1.  LRAMVA Summary'!L$52:L$66)+SUM('1.  LRAMVA Summary'!L$67:L$68)*(MONTH($E90)-1)/12)*$H90</f>
        <v>0</v>
      </c>
      <c r="R90" s="229">
        <f>(SUM('1.  LRAMVA Summary'!M$52:M$66)+SUM('1.  LRAMVA Summary'!M$67:M$68)*(MONTH($E90)-1)/12)*$H90</f>
        <v>0</v>
      </c>
      <c r="S90" s="229">
        <f>(SUM('1.  LRAMVA Summary'!N$52:N$66)+SUM('1.  LRAMVA Summary'!N$67:N$68)*(MONTH($E90)-1)/12)*$H90</f>
        <v>0</v>
      </c>
      <c r="T90" s="229">
        <f>(SUM('1.  LRAMVA Summary'!O$52:O$66)+SUM('1.  LRAMVA Summary'!O$67:O$68)*(MONTH($E90)-1)/12)*$H90</f>
        <v>0</v>
      </c>
      <c r="U90" s="229">
        <f>(SUM('1.  LRAMVA Summary'!P$52:P$66)+SUM('1.  LRAMVA Summary'!P$67:P$68)*(MONTH($E90)-1)/12)*$H90</f>
        <v>0</v>
      </c>
      <c r="V90" s="229">
        <f>(SUM('1.  LRAMVA Summary'!Q$52:Q$66)+SUM('1.  LRAMVA Summary'!Q$67:Q$68)*(MONTH($E90)-1)/12)*$H90</f>
        <v>0</v>
      </c>
      <c r="W90" s="230">
        <f>SUM(I90:V90)</f>
        <v>3.2411031730000044</v>
      </c>
    </row>
    <row r="91" spans="2:23" s="9" customFormat="1">
      <c r="B91" s="68"/>
      <c r="E91" s="213">
        <v>42401</v>
      </c>
      <c r="F91" s="213" t="s">
        <v>184</v>
      </c>
      <c r="G91" s="214" t="s">
        <v>65</v>
      </c>
      <c r="H91" s="228">
        <f t="shared" ref="H91:H92" si="34">$C$35/12</f>
        <v>9.1666666666666665E-4</v>
      </c>
      <c r="I91" s="229">
        <f>(SUM('1.  LRAMVA Summary'!D$52:D$66)+SUM('1.  LRAMVA Summary'!D$67:D$68)*(MONTH($E91)-1)/12)*$H91</f>
        <v>-5.8297430462638893</v>
      </c>
      <c r="J91" s="229">
        <f>(SUM('1.  LRAMVA Summary'!E$52:E$66)+SUM('1.  LRAMVA Summary'!E$67:E$68)*(MONTH($E91)-1)/12)*$H91</f>
        <v>-1.4571254017222215</v>
      </c>
      <c r="K91" s="229">
        <f>(SUM('1.  LRAMVA Summary'!F$52:F$66)+SUM('1.  LRAMVA Summary'!F$67:F$68)*(MONTH($E91)-1)/12)*$H91</f>
        <v>-1.2225608260555556</v>
      </c>
      <c r="L91" s="229">
        <f>(SUM('1.  LRAMVA Summary'!G$52:G$66)+SUM('1.  LRAMVA Summary'!G$67:G$68)*(MONTH($E91)-1)/12)*$H91</f>
        <v>-1.6407776128333333</v>
      </c>
      <c r="M91" s="229">
        <f>(SUM('1.  LRAMVA Summary'!H$52:H$66)+SUM('1.  LRAMVA Summary'!H$67:H$68)*(MONTH($E91)-1)/12)*$H91</f>
        <v>-9.8690246263888906E-2</v>
      </c>
      <c r="N91" s="229">
        <f>(SUM('1.  LRAMVA Summary'!I$52:I$66)+SUM('1.  LRAMVA Summary'!I$67:I$68)*(MONTH($E91)-1)/12)*$H91</f>
        <v>-1.9535793368055557E-2</v>
      </c>
      <c r="O91" s="229">
        <f>(SUM('1.  LRAMVA Summary'!J$52:J$66)+SUM('1.  LRAMVA Summary'!J$67:J$68)*(MONTH($E91)-1)/12)*$H91</f>
        <v>12.794697797215282</v>
      </c>
      <c r="P91" s="229">
        <f>(SUM('1.  LRAMVA Summary'!K$52:K$66)+SUM('1.  LRAMVA Summary'!K$67:K$68)*(MONTH($E91)-1)/12)*$H91</f>
        <v>0</v>
      </c>
      <c r="Q91" s="229">
        <f>(SUM('1.  LRAMVA Summary'!L$52:L$66)+SUM('1.  LRAMVA Summary'!L$67:L$68)*(MONTH($E91)-1)/12)*$H91</f>
        <v>0</v>
      </c>
      <c r="R91" s="229">
        <f>(SUM('1.  LRAMVA Summary'!M$52:M$66)+SUM('1.  LRAMVA Summary'!M$67:M$68)*(MONTH($E91)-1)/12)*$H91</f>
        <v>0</v>
      </c>
      <c r="S91" s="229">
        <f>(SUM('1.  LRAMVA Summary'!N$52:N$66)+SUM('1.  LRAMVA Summary'!N$67:N$68)*(MONTH($E91)-1)/12)*$H91</f>
        <v>0</v>
      </c>
      <c r="T91" s="229">
        <f>(SUM('1.  LRAMVA Summary'!O$52:O$66)+SUM('1.  LRAMVA Summary'!O$67:O$68)*(MONTH($E91)-1)/12)*$H91</f>
        <v>0</v>
      </c>
      <c r="U91" s="229">
        <f>(SUM('1.  LRAMVA Summary'!P$52:P$66)+SUM('1.  LRAMVA Summary'!P$67:P$68)*(MONTH($E91)-1)/12)*$H91</f>
        <v>0</v>
      </c>
      <c r="V91" s="229">
        <f>(SUM('1.  LRAMVA Summary'!Q$52:Q$66)+SUM('1.  LRAMVA Summary'!Q$67:Q$68)*(MONTH($E91)-1)/12)*$H91</f>
        <v>0</v>
      </c>
      <c r="W91" s="230">
        <f t="shared" ref="W91:W101" si="35">SUM(I91:V91)</f>
        <v>2.5262648707083368</v>
      </c>
    </row>
    <row r="92" spans="2:23" s="9" customFormat="1" ht="14.25" customHeight="1">
      <c r="B92" s="68"/>
      <c r="E92" s="213">
        <v>42430</v>
      </c>
      <c r="F92" s="213" t="s">
        <v>184</v>
      </c>
      <c r="G92" s="214" t="s">
        <v>65</v>
      </c>
      <c r="H92" s="228">
        <f t="shared" si="34"/>
        <v>9.1666666666666665E-4</v>
      </c>
      <c r="I92" s="229">
        <f>(SUM('1.  LRAMVA Summary'!D$52:D$66)+SUM('1.  LRAMVA Summary'!D$67:D$68)*(MONTH($E92)-1)/12)*$H92</f>
        <v>-6.2199910076944445</v>
      </c>
      <c r="J92" s="229">
        <f>(SUM('1.  LRAMVA Summary'!E$52:E$66)+SUM('1.  LRAMVA Summary'!E$67:E$68)*(MONTH($E92)-1)/12)*$H92</f>
        <v>-1.6129071380277771</v>
      </c>
      <c r="K92" s="229">
        <f>(SUM('1.  LRAMVA Summary'!F$52:F$66)+SUM('1.  LRAMVA Summary'!F$67:F$68)*(MONTH($E92)-1)/12)*$H92</f>
        <v>-1.6371829821111112</v>
      </c>
      <c r="L92" s="229">
        <f>(SUM('1.  LRAMVA Summary'!G$52:G$66)+SUM('1.  LRAMVA Summary'!G$67:G$68)*(MONTH($E92)-1)/12)*$H92</f>
        <v>-1.7688944606666666</v>
      </c>
      <c r="M92" s="229">
        <f>(SUM('1.  LRAMVA Summary'!H$52:H$66)+SUM('1.  LRAMVA Summary'!H$67:H$68)*(MONTH($E92)-1)/12)*$H92</f>
        <v>-0.1063484937777778</v>
      </c>
      <c r="N92" s="229">
        <f>(SUM('1.  LRAMVA Summary'!I$52:I$66)+SUM('1.  LRAMVA Summary'!I$67:I$68)*(MONTH($E92)-1)/12)*$H92</f>
        <v>-2.1061200569444445E-2</v>
      </c>
      <c r="O92" s="229">
        <f>(SUM('1.  LRAMVA Summary'!J$52:J$66)+SUM('1.  LRAMVA Summary'!J$67:J$68)*(MONTH($E92)-1)/12)*$H92</f>
        <v>13.177811851263892</v>
      </c>
      <c r="P92" s="229">
        <f>(SUM('1.  LRAMVA Summary'!K$52:K$66)+SUM('1.  LRAMVA Summary'!K$67:K$68)*(MONTH($E92)-1)/12)*$H92</f>
        <v>0</v>
      </c>
      <c r="Q92" s="229">
        <f>(SUM('1.  LRAMVA Summary'!L$52:L$66)+SUM('1.  LRAMVA Summary'!L$67:L$68)*(MONTH($E92)-1)/12)*$H92</f>
        <v>0</v>
      </c>
      <c r="R92" s="229">
        <f>(SUM('1.  LRAMVA Summary'!M$52:M$66)+SUM('1.  LRAMVA Summary'!M$67:M$68)*(MONTH($E92)-1)/12)*$H92</f>
        <v>0</v>
      </c>
      <c r="S92" s="229">
        <f>(SUM('1.  LRAMVA Summary'!N$52:N$66)+SUM('1.  LRAMVA Summary'!N$67:N$68)*(MONTH($E92)-1)/12)*$H92</f>
        <v>0</v>
      </c>
      <c r="T92" s="229">
        <f>(SUM('1.  LRAMVA Summary'!O$52:O$66)+SUM('1.  LRAMVA Summary'!O$67:O$68)*(MONTH($E92)-1)/12)*$H92</f>
        <v>0</v>
      </c>
      <c r="U92" s="229">
        <f>(SUM('1.  LRAMVA Summary'!P$52:P$66)+SUM('1.  LRAMVA Summary'!P$67:P$68)*(MONTH($E92)-1)/12)*$H92</f>
        <v>0</v>
      </c>
      <c r="V92" s="229">
        <f>(SUM('1.  LRAMVA Summary'!Q$52:Q$66)+SUM('1.  LRAMVA Summary'!Q$67:Q$68)*(MONTH($E92)-1)/12)*$H92</f>
        <v>0</v>
      </c>
      <c r="W92" s="230">
        <f t="shared" si="35"/>
        <v>1.8114265684166675</v>
      </c>
    </row>
    <row r="93" spans="2:23" s="8" customFormat="1">
      <c r="B93" s="238"/>
      <c r="D93" s="9"/>
      <c r="E93" s="213">
        <v>42461</v>
      </c>
      <c r="F93" s="213" t="s">
        <v>184</v>
      </c>
      <c r="G93" s="214" t="s">
        <v>66</v>
      </c>
      <c r="H93" s="228">
        <f>$C$36/12</f>
        <v>9.1666666666666665E-4</v>
      </c>
      <c r="I93" s="229">
        <f>(SUM('1.  LRAMVA Summary'!D$52:D$66)+SUM('1.  LRAMVA Summary'!D$67:D$68)*(MONTH($E93)-1)/12)*$H93</f>
        <v>-6.6102389691249996</v>
      </c>
      <c r="J93" s="229">
        <f>(SUM('1.  LRAMVA Summary'!E$52:E$66)+SUM('1.  LRAMVA Summary'!E$67:E$68)*(MONTH($E93)-1)/12)*$H93</f>
        <v>-1.7686888743333327</v>
      </c>
      <c r="K93" s="229">
        <f>(SUM('1.  LRAMVA Summary'!F$52:F$66)+SUM('1.  LRAMVA Summary'!F$67:F$68)*(MONTH($E93)-1)/12)*$H93</f>
        <v>-2.0518051381666669</v>
      </c>
      <c r="L93" s="229">
        <f>(SUM('1.  LRAMVA Summary'!G$52:G$66)+SUM('1.  LRAMVA Summary'!G$67:G$68)*(MONTH($E93)-1)/12)*$H93</f>
        <v>-1.8970113084999998</v>
      </c>
      <c r="M93" s="229">
        <f>(SUM('1.  LRAMVA Summary'!H$52:H$66)+SUM('1.  LRAMVA Summary'!H$67:H$68)*(MONTH($E93)-1)/12)*$H93</f>
        <v>-0.11400674129166669</v>
      </c>
      <c r="N93" s="229">
        <f>(SUM('1.  LRAMVA Summary'!I$52:I$66)+SUM('1.  LRAMVA Summary'!I$67:I$68)*(MONTH($E93)-1)/12)*$H93</f>
        <v>-2.2586607770833333E-2</v>
      </c>
      <c r="O93" s="229">
        <f>(SUM('1.  LRAMVA Summary'!J$52:J$66)+SUM('1.  LRAMVA Summary'!J$67:J$68)*(MONTH($E93)-1)/12)*$H93</f>
        <v>13.560925905312503</v>
      </c>
      <c r="P93" s="229">
        <f>(SUM('1.  LRAMVA Summary'!K$52:K$66)+SUM('1.  LRAMVA Summary'!K$67:K$68)*(MONTH($E93)-1)/12)*$H93</f>
        <v>0</v>
      </c>
      <c r="Q93" s="229">
        <f>(SUM('1.  LRAMVA Summary'!L$52:L$66)+SUM('1.  LRAMVA Summary'!L$67:L$68)*(MONTH($E93)-1)/12)*$H93</f>
        <v>0</v>
      </c>
      <c r="R93" s="229">
        <f>(SUM('1.  LRAMVA Summary'!M$52:M$66)+SUM('1.  LRAMVA Summary'!M$67:M$68)*(MONTH($E93)-1)/12)*$H93</f>
        <v>0</v>
      </c>
      <c r="S93" s="229">
        <f>(SUM('1.  LRAMVA Summary'!N$52:N$66)+SUM('1.  LRAMVA Summary'!N$67:N$68)*(MONTH($E93)-1)/12)*$H93</f>
        <v>0</v>
      </c>
      <c r="T93" s="229">
        <f>(SUM('1.  LRAMVA Summary'!O$52:O$66)+SUM('1.  LRAMVA Summary'!O$67:O$68)*(MONTH($E93)-1)/12)*$H93</f>
        <v>0</v>
      </c>
      <c r="U93" s="229">
        <f>(SUM('1.  LRAMVA Summary'!P$52:P$66)+SUM('1.  LRAMVA Summary'!P$67:P$68)*(MONTH($E93)-1)/12)*$H93</f>
        <v>0</v>
      </c>
      <c r="V93" s="229">
        <f>(SUM('1.  LRAMVA Summary'!Q$52:Q$66)+SUM('1.  LRAMVA Summary'!Q$67:Q$68)*(MONTH($E93)-1)/12)*$H93</f>
        <v>0</v>
      </c>
      <c r="W93" s="230">
        <f t="shared" si="35"/>
        <v>1.0965882661250053</v>
      </c>
    </row>
    <row r="94" spans="2:23" s="9" customFormat="1">
      <c r="B94" s="68"/>
      <c r="E94" s="213">
        <v>42491</v>
      </c>
      <c r="F94" s="213" t="s">
        <v>184</v>
      </c>
      <c r="G94" s="214" t="s">
        <v>66</v>
      </c>
      <c r="H94" s="228">
        <f t="shared" ref="H94:H95" si="36">$C$36/12</f>
        <v>9.1666666666666665E-4</v>
      </c>
      <c r="I94" s="229">
        <f>(SUM('1.  LRAMVA Summary'!D$52:D$66)+SUM('1.  LRAMVA Summary'!D$67:D$68)*(MONTH($E94)-1)/12)*$H94</f>
        <v>-7.0004869305555557</v>
      </c>
      <c r="J94" s="229">
        <f>(SUM('1.  LRAMVA Summary'!E$52:E$66)+SUM('1.  LRAMVA Summary'!E$67:E$68)*(MONTH($E94)-1)/12)*$H94</f>
        <v>-1.9244706106388882</v>
      </c>
      <c r="K94" s="229">
        <f>(SUM('1.  LRAMVA Summary'!F$52:F$66)+SUM('1.  LRAMVA Summary'!F$67:F$68)*(MONTH($E94)-1)/12)*$H94</f>
        <v>-2.4664272942222225</v>
      </c>
      <c r="L94" s="229">
        <f>(SUM('1.  LRAMVA Summary'!G$52:G$66)+SUM('1.  LRAMVA Summary'!G$67:G$68)*(MONTH($E94)-1)/12)*$H94</f>
        <v>-2.0251281563333334</v>
      </c>
      <c r="M94" s="229">
        <f>(SUM('1.  LRAMVA Summary'!H$52:H$66)+SUM('1.  LRAMVA Summary'!H$67:H$68)*(MONTH($E94)-1)/12)*$H94</f>
        <v>-0.12166498880555557</v>
      </c>
      <c r="N94" s="229">
        <f>(SUM('1.  LRAMVA Summary'!I$52:I$66)+SUM('1.  LRAMVA Summary'!I$67:I$68)*(MONTH($E94)-1)/12)*$H94</f>
        <v>-2.411201497222222E-2</v>
      </c>
      <c r="O94" s="229">
        <f>(SUM('1.  LRAMVA Summary'!J$52:J$66)+SUM('1.  LRAMVA Summary'!J$67:J$68)*(MONTH($E94)-1)/12)*$H94</f>
        <v>13.944039959361113</v>
      </c>
      <c r="P94" s="229">
        <f>(SUM('1.  LRAMVA Summary'!K$52:K$66)+SUM('1.  LRAMVA Summary'!K$67:K$68)*(MONTH($E94)-1)/12)*$H94</f>
        <v>0</v>
      </c>
      <c r="Q94" s="229">
        <f>(SUM('1.  LRAMVA Summary'!L$52:L$66)+SUM('1.  LRAMVA Summary'!L$67:L$68)*(MONTH($E94)-1)/12)*$H94</f>
        <v>0</v>
      </c>
      <c r="R94" s="229">
        <f>(SUM('1.  LRAMVA Summary'!M$52:M$66)+SUM('1.  LRAMVA Summary'!M$67:M$68)*(MONTH($E94)-1)/12)*$H94</f>
        <v>0</v>
      </c>
      <c r="S94" s="229">
        <f>(SUM('1.  LRAMVA Summary'!N$52:N$66)+SUM('1.  LRAMVA Summary'!N$67:N$68)*(MONTH($E94)-1)/12)*$H94</f>
        <v>0</v>
      </c>
      <c r="T94" s="229">
        <f>(SUM('1.  LRAMVA Summary'!O$52:O$66)+SUM('1.  LRAMVA Summary'!O$67:O$68)*(MONTH($E94)-1)/12)*$H94</f>
        <v>0</v>
      </c>
      <c r="U94" s="229">
        <f>(SUM('1.  LRAMVA Summary'!P$52:P$66)+SUM('1.  LRAMVA Summary'!P$67:P$68)*(MONTH($E94)-1)/12)*$H94</f>
        <v>0</v>
      </c>
      <c r="V94" s="229">
        <f>(SUM('1.  LRAMVA Summary'!Q$52:Q$66)+SUM('1.  LRAMVA Summary'!Q$67:Q$68)*(MONTH($E94)-1)/12)*$H94</f>
        <v>0</v>
      </c>
      <c r="W94" s="230">
        <f t="shared" si="35"/>
        <v>0.38174996383333593</v>
      </c>
    </row>
    <row r="95" spans="2:23" s="237" customFormat="1">
      <c r="B95" s="236"/>
      <c r="D95" s="9"/>
      <c r="E95" s="213">
        <v>42522</v>
      </c>
      <c r="F95" s="213" t="s">
        <v>184</v>
      </c>
      <c r="G95" s="214" t="s">
        <v>66</v>
      </c>
      <c r="H95" s="228">
        <f t="shared" si="36"/>
        <v>9.1666666666666665E-4</v>
      </c>
      <c r="I95" s="229">
        <f>(SUM('1.  LRAMVA Summary'!D$52:D$66)+SUM('1.  LRAMVA Summary'!D$67:D$68)*(MONTH($E95)-1)/12)*$H95</f>
        <v>-7.3907348919861118</v>
      </c>
      <c r="J95" s="229">
        <f>(SUM('1.  LRAMVA Summary'!E$52:E$66)+SUM('1.  LRAMVA Summary'!E$67:E$68)*(MONTH($E95)-1)/12)*$H95</f>
        <v>-2.0802523469444436</v>
      </c>
      <c r="K95" s="229">
        <f>(SUM('1.  LRAMVA Summary'!F$52:F$66)+SUM('1.  LRAMVA Summary'!F$67:F$68)*(MONTH($E95)-1)/12)*$H95</f>
        <v>-2.8810494502777777</v>
      </c>
      <c r="L95" s="229">
        <f>(SUM('1.  LRAMVA Summary'!G$52:G$66)+SUM('1.  LRAMVA Summary'!G$67:G$68)*(MONTH($E95)-1)/12)*$H95</f>
        <v>-2.1532450041666666</v>
      </c>
      <c r="M95" s="229">
        <f>(SUM('1.  LRAMVA Summary'!H$52:H$66)+SUM('1.  LRAMVA Summary'!H$67:H$68)*(MONTH($E95)-1)/12)*$H95</f>
        <v>-0.12932323631944445</v>
      </c>
      <c r="N95" s="229">
        <f>(SUM('1.  LRAMVA Summary'!I$52:I$66)+SUM('1.  LRAMVA Summary'!I$67:I$68)*(MONTH($E95)-1)/12)*$H95</f>
        <v>-2.5637422173611112E-2</v>
      </c>
      <c r="O95" s="229">
        <f>(SUM('1.  LRAMVA Summary'!J$52:J$66)+SUM('1.  LRAMVA Summary'!J$67:J$68)*(MONTH($E95)-1)/12)*$H95</f>
        <v>14.327154013409725</v>
      </c>
      <c r="P95" s="229">
        <f>(SUM('1.  LRAMVA Summary'!K$52:K$66)+SUM('1.  LRAMVA Summary'!K$67:K$68)*(MONTH($E95)-1)/12)*$H95</f>
        <v>0</v>
      </c>
      <c r="Q95" s="229">
        <f>(SUM('1.  LRAMVA Summary'!L$52:L$66)+SUM('1.  LRAMVA Summary'!L$67:L$68)*(MONTH($E95)-1)/12)*$H95</f>
        <v>0</v>
      </c>
      <c r="R95" s="229">
        <f>(SUM('1.  LRAMVA Summary'!M$52:M$66)+SUM('1.  LRAMVA Summary'!M$67:M$68)*(MONTH($E95)-1)/12)*$H95</f>
        <v>0</v>
      </c>
      <c r="S95" s="229">
        <f>(SUM('1.  LRAMVA Summary'!N$52:N$66)+SUM('1.  LRAMVA Summary'!N$67:N$68)*(MONTH($E95)-1)/12)*$H95</f>
        <v>0</v>
      </c>
      <c r="T95" s="229">
        <f>(SUM('1.  LRAMVA Summary'!O$52:O$66)+SUM('1.  LRAMVA Summary'!O$67:O$68)*(MONTH($E95)-1)/12)*$H95</f>
        <v>0</v>
      </c>
      <c r="U95" s="229">
        <f>(SUM('1.  LRAMVA Summary'!P$52:P$66)+SUM('1.  LRAMVA Summary'!P$67:P$68)*(MONTH($E95)-1)/12)*$H95</f>
        <v>0</v>
      </c>
      <c r="V95" s="229">
        <f>(SUM('1.  LRAMVA Summary'!Q$52:Q$66)+SUM('1.  LRAMVA Summary'!Q$67:Q$68)*(MONTH($E95)-1)/12)*$H95</f>
        <v>0</v>
      </c>
      <c r="W95" s="230">
        <f t="shared" si="35"/>
        <v>-0.33308833845833163</v>
      </c>
    </row>
    <row r="96" spans="2:23" s="9" customFormat="1">
      <c r="B96" s="68"/>
      <c r="E96" s="213">
        <v>42552</v>
      </c>
      <c r="F96" s="213" t="s">
        <v>184</v>
      </c>
      <c r="G96" s="214" t="s">
        <v>68</v>
      </c>
      <c r="H96" s="228">
        <f>$C$37/12</f>
        <v>9.1666666666666665E-4</v>
      </c>
      <c r="I96" s="229">
        <f>(SUM('1.  LRAMVA Summary'!D$52:D$66)+SUM('1.  LRAMVA Summary'!D$67:D$68)*(MONTH($E96)-1)/12)*$H96</f>
        <v>-7.7809828534166661</v>
      </c>
      <c r="J96" s="229">
        <f>(SUM('1.  LRAMVA Summary'!E$52:E$66)+SUM('1.  LRAMVA Summary'!E$67:E$68)*(MONTH($E96)-1)/12)*$H96</f>
        <v>-2.236034083249999</v>
      </c>
      <c r="K96" s="229">
        <f>(SUM('1.  LRAMVA Summary'!F$52:F$66)+SUM('1.  LRAMVA Summary'!F$67:F$68)*(MONTH($E96)-1)/12)*$H96</f>
        <v>-3.2956716063333333</v>
      </c>
      <c r="L96" s="229">
        <f>(SUM('1.  LRAMVA Summary'!G$52:G$66)+SUM('1.  LRAMVA Summary'!G$67:G$68)*(MONTH($E96)-1)/12)*$H96</f>
        <v>-2.2813618519999999</v>
      </c>
      <c r="M96" s="229">
        <f>(SUM('1.  LRAMVA Summary'!H$52:H$66)+SUM('1.  LRAMVA Summary'!H$67:H$68)*(MONTH($E96)-1)/12)*$H96</f>
        <v>-0.13698148383333336</v>
      </c>
      <c r="N96" s="229">
        <f>(SUM('1.  LRAMVA Summary'!I$52:I$66)+SUM('1.  LRAMVA Summary'!I$67:I$68)*(MONTH($E96)-1)/12)*$H96</f>
        <v>-2.7162829374999999E-2</v>
      </c>
      <c r="O96" s="229">
        <f>(SUM('1.  LRAMVA Summary'!J$52:J$66)+SUM('1.  LRAMVA Summary'!J$67:J$68)*(MONTH($E96)-1)/12)*$H96</f>
        <v>14.710268067458337</v>
      </c>
      <c r="P96" s="229">
        <f>(SUM('1.  LRAMVA Summary'!K$52:K$66)+SUM('1.  LRAMVA Summary'!K$67:K$68)*(MONTH($E96)-1)/12)*$H96</f>
        <v>0</v>
      </c>
      <c r="Q96" s="229">
        <f>(SUM('1.  LRAMVA Summary'!L$52:L$66)+SUM('1.  LRAMVA Summary'!L$67:L$68)*(MONTH($E96)-1)/12)*$H96</f>
        <v>0</v>
      </c>
      <c r="R96" s="229">
        <f>(SUM('1.  LRAMVA Summary'!M$52:M$66)+SUM('1.  LRAMVA Summary'!M$67:M$68)*(MONTH($E96)-1)/12)*$H96</f>
        <v>0</v>
      </c>
      <c r="S96" s="229">
        <f>(SUM('1.  LRAMVA Summary'!N$52:N$66)+SUM('1.  LRAMVA Summary'!N$67:N$68)*(MONTH($E96)-1)/12)*$H96</f>
        <v>0</v>
      </c>
      <c r="T96" s="229">
        <f>(SUM('1.  LRAMVA Summary'!O$52:O$66)+SUM('1.  LRAMVA Summary'!O$67:O$68)*(MONTH($E96)-1)/12)*$H96</f>
        <v>0</v>
      </c>
      <c r="U96" s="229">
        <f>(SUM('1.  LRAMVA Summary'!P$52:P$66)+SUM('1.  LRAMVA Summary'!P$67:P$68)*(MONTH($E96)-1)/12)*$H96</f>
        <v>0</v>
      </c>
      <c r="V96" s="229">
        <f>(SUM('1.  LRAMVA Summary'!Q$52:Q$66)+SUM('1.  LRAMVA Summary'!Q$67:Q$68)*(MONTH($E96)-1)/12)*$H96</f>
        <v>0</v>
      </c>
      <c r="W96" s="230">
        <f t="shared" si="35"/>
        <v>-1.0479266407499921</v>
      </c>
    </row>
    <row r="97" spans="2:23" s="9" customFormat="1">
      <c r="B97" s="68"/>
      <c r="E97" s="213">
        <v>42583</v>
      </c>
      <c r="F97" s="213" t="s">
        <v>184</v>
      </c>
      <c r="G97" s="214" t="s">
        <v>68</v>
      </c>
      <c r="H97" s="228">
        <f t="shared" ref="H97:H98" si="37">$C$37/12</f>
        <v>9.1666666666666665E-4</v>
      </c>
      <c r="I97" s="229">
        <f>(SUM('1.  LRAMVA Summary'!D$52:D$66)+SUM('1.  LRAMVA Summary'!D$67:D$68)*(MONTH($E97)-1)/12)*$H97</f>
        <v>-8.1712308148472221</v>
      </c>
      <c r="J97" s="229">
        <f>(SUM('1.  LRAMVA Summary'!E$52:E$66)+SUM('1.  LRAMVA Summary'!E$67:E$68)*(MONTH($E97)-1)/12)*$H97</f>
        <v>-2.3918158195555548</v>
      </c>
      <c r="K97" s="229">
        <f>(SUM('1.  LRAMVA Summary'!F$52:F$66)+SUM('1.  LRAMVA Summary'!F$67:F$68)*(MONTH($E97)-1)/12)*$H97</f>
        <v>-3.710293762388889</v>
      </c>
      <c r="L97" s="229">
        <f>(SUM('1.  LRAMVA Summary'!G$52:G$66)+SUM('1.  LRAMVA Summary'!G$67:G$68)*(MONTH($E97)-1)/12)*$H97</f>
        <v>-2.4094786998333335</v>
      </c>
      <c r="M97" s="229">
        <f>(SUM('1.  LRAMVA Summary'!H$52:H$66)+SUM('1.  LRAMVA Summary'!H$67:H$68)*(MONTH($E97)-1)/12)*$H97</f>
        <v>-0.14463973134722227</v>
      </c>
      <c r="N97" s="229">
        <f>(SUM('1.  LRAMVA Summary'!I$52:I$66)+SUM('1.  LRAMVA Summary'!I$67:I$68)*(MONTH($E97)-1)/12)*$H97</f>
        <v>-2.868823657638889E-2</v>
      </c>
      <c r="O97" s="229">
        <f>(SUM('1.  LRAMVA Summary'!J$52:J$66)+SUM('1.  LRAMVA Summary'!J$67:J$68)*(MONTH($E97)-1)/12)*$H97</f>
        <v>15.093382121506949</v>
      </c>
      <c r="P97" s="229">
        <f>(SUM('1.  LRAMVA Summary'!K$52:K$66)+SUM('1.  LRAMVA Summary'!K$67:K$68)*(MONTH($E97)-1)/12)*$H97</f>
        <v>0</v>
      </c>
      <c r="Q97" s="229">
        <f>(SUM('1.  LRAMVA Summary'!L$52:L$66)+SUM('1.  LRAMVA Summary'!L$67:L$68)*(MONTH($E97)-1)/12)*$H97</f>
        <v>0</v>
      </c>
      <c r="R97" s="229">
        <f>(SUM('1.  LRAMVA Summary'!M$52:M$66)+SUM('1.  LRAMVA Summary'!M$67:M$68)*(MONTH($E97)-1)/12)*$H97</f>
        <v>0</v>
      </c>
      <c r="S97" s="229">
        <f>(SUM('1.  LRAMVA Summary'!N$52:N$66)+SUM('1.  LRAMVA Summary'!N$67:N$68)*(MONTH($E97)-1)/12)*$H97</f>
        <v>0</v>
      </c>
      <c r="T97" s="229">
        <f>(SUM('1.  LRAMVA Summary'!O$52:O$66)+SUM('1.  LRAMVA Summary'!O$67:O$68)*(MONTH($E97)-1)/12)*$H97</f>
        <v>0</v>
      </c>
      <c r="U97" s="229">
        <f>(SUM('1.  LRAMVA Summary'!P$52:P$66)+SUM('1.  LRAMVA Summary'!P$67:P$68)*(MONTH($E97)-1)/12)*$H97</f>
        <v>0</v>
      </c>
      <c r="V97" s="229">
        <f>(SUM('1.  LRAMVA Summary'!Q$52:Q$66)+SUM('1.  LRAMVA Summary'!Q$67:Q$68)*(MONTH($E97)-1)/12)*$H97</f>
        <v>0</v>
      </c>
      <c r="W97" s="230">
        <f t="shared" si="35"/>
        <v>-1.7627649430416632</v>
      </c>
    </row>
    <row r="98" spans="2:23" s="9" customFormat="1">
      <c r="B98" s="68"/>
      <c r="E98" s="213">
        <v>42614</v>
      </c>
      <c r="F98" s="213" t="s">
        <v>184</v>
      </c>
      <c r="G98" s="214" t="s">
        <v>68</v>
      </c>
      <c r="H98" s="228">
        <f t="shared" si="37"/>
        <v>9.1666666666666665E-4</v>
      </c>
      <c r="I98" s="229">
        <f>(SUM('1.  LRAMVA Summary'!D$52:D$66)+SUM('1.  LRAMVA Summary'!D$67:D$68)*(MONTH($E98)-1)/12)*$H98</f>
        <v>-8.5614787762777791</v>
      </c>
      <c r="J98" s="229">
        <f>(SUM('1.  LRAMVA Summary'!E$52:E$66)+SUM('1.  LRAMVA Summary'!E$67:E$68)*(MONTH($E98)-1)/12)*$H98</f>
        <v>-2.5475975558611106</v>
      </c>
      <c r="K98" s="229">
        <f>(SUM('1.  LRAMVA Summary'!F$52:F$66)+SUM('1.  LRAMVA Summary'!F$67:F$68)*(MONTH($E98)-1)/12)*$H98</f>
        <v>-4.1249159184444437</v>
      </c>
      <c r="L98" s="229">
        <f>(SUM('1.  LRAMVA Summary'!G$52:G$66)+SUM('1.  LRAMVA Summary'!G$67:G$68)*(MONTH($E98)-1)/12)*$H98</f>
        <v>-2.5375955476666667</v>
      </c>
      <c r="M98" s="229">
        <f>(SUM('1.  LRAMVA Summary'!H$52:H$66)+SUM('1.  LRAMVA Summary'!H$67:H$68)*(MONTH($E98)-1)/12)*$H98</f>
        <v>-0.15229797886111113</v>
      </c>
      <c r="N98" s="229">
        <f>(SUM('1.  LRAMVA Summary'!I$52:I$66)+SUM('1.  LRAMVA Summary'!I$67:I$68)*(MONTH($E98)-1)/12)*$H98</f>
        <v>-3.0213643777777775E-2</v>
      </c>
      <c r="O98" s="229">
        <f>(SUM('1.  LRAMVA Summary'!J$52:J$66)+SUM('1.  LRAMVA Summary'!J$67:J$68)*(MONTH($E98)-1)/12)*$H98</f>
        <v>15.476496175555559</v>
      </c>
      <c r="P98" s="229">
        <f>(SUM('1.  LRAMVA Summary'!K$52:K$66)+SUM('1.  LRAMVA Summary'!K$67:K$68)*(MONTH($E98)-1)/12)*$H98</f>
        <v>0</v>
      </c>
      <c r="Q98" s="229">
        <f>(SUM('1.  LRAMVA Summary'!L$52:L$66)+SUM('1.  LRAMVA Summary'!L$67:L$68)*(MONTH($E98)-1)/12)*$H98</f>
        <v>0</v>
      </c>
      <c r="R98" s="229">
        <f>(SUM('1.  LRAMVA Summary'!M$52:M$66)+SUM('1.  LRAMVA Summary'!M$67:M$68)*(MONTH($E98)-1)/12)*$H98</f>
        <v>0</v>
      </c>
      <c r="S98" s="229">
        <f>(SUM('1.  LRAMVA Summary'!N$52:N$66)+SUM('1.  LRAMVA Summary'!N$67:N$68)*(MONTH($E98)-1)/12)*$H98</f>
        <v>0</v>
      </c>
      <c r="T98" s="229">
        <f>(SUM('1.  LRAMVA Summary'!O$52:O$66)+SUM('1.  LRAMVA Summary'!O$67:O$68)*(MONTH($E98)-1)/12)*$H98</f>
        <v>0</v>
      </c>
      <c r="U98" s="229">
        <f>(SUM('1.  LRAMVA Summary'!P$52:P$66)+SUM('1.  LRAMVA Summary'!P$67:P$68)*(MONTH($E98)-1)/12)*$H98</f>
        <v>0</v>
      </c>
      <c r="V98" s="229">
        <f>(SUM('1.  LRAMVA Summary'!Q$52:Q$66)+SUM('1.  LRAMVA Summary'!Q$67:Q$68)*(MONTH($E98)-1)/12)*$H98</f>
        <v>0</v>
      </c>
      <c r="W98" s="230">
        <f t="shared" si="35"/>
        <v>-2.477603245333329</v>
      </c>
    </row>
    <row r="99" spans="2:23" s="9" customFormat="1">
      <c r="B99" s="68"/>
      <c r="E99" s="213">
        <v>42644</v>
      </c>
      <c r="F99" s="213" t="s">
        <v>184</v>
      </c>
      <c r="G99" s="214" t="s">
        <v>69</v>
      </c>
      <c r="H99" s="209">
        <f>$C$38/12</f>
        <v>9.1666666666666665E-4</v>
      </c>
      <c r="I99" s="229">
        <f>(SUM('1.  LRAMVA Summary'!D$52:D$66)+SUM('1.  LRAMVA Summary'!D$67:D$68)*(MONTH($E99)-1)/12)*$H99</f>
        <v>-8.9517267377083343</v>
      </c>
      <c r="J99" s="229">
        <f>(SUM('1.  LRAMVA Summary'!E$52:E$66)+SUM('1.  LRAMVA Summary'!E$67:E$68)*(MONTH($E99)-1)/12)*$H99</f>
        <v>-2.7033792921666655</v>
      </c>
      <c r="K99" s="229">
        <f>(SUM('1.  LRAMVA Summary'!F$52:F$66)+SUM('1.  LRAMVA Summary'!F$67:F$68)*(MONTH($E99)-1)/12)*$H99</f>
        <v>-4.5395380744999994</v>
      </c>
      <c r="L99" s="229">
        <f>(SUM('1.  LRAMVA Summary'!G$52:G$66)+SUM('1.  LRAMVA Summary'!G$67:G$68)*(MONTH($E99)-1)/12)*$H99</f>
        <v>-2.6657123954999999</v>
      </c>
      <c r="M99" s="229">
        <f>(SUM('1.  LRAMVA Summary'!H$52:H$66)+SUM('1.  LRAMVA Summary'!H$67:H$68)*(MONTH($E99)-1)/12)*$H99</f>
        <v>-0.15995622637500004</v>
      </c>
      <c r="N99" s="229">
        <f>(SUM('1.  LRAMVA Summary'!I$52:I$66)+SUM('1.  LRAMVA Summary'!I$67:I$68)*(MONTH($E99)-1)/12)*$H99</f>
        <v>-3.1739050979166669E-2</v>
      </c>
      <c r="O99" s="229">
        <f>(SUM('1.  LRAMVA Summary'!J$52:J$66)+SUM('1.  LRAMVA Summary'!J$67:J$68)*(MONTH($E99)-1)/12)*$H99</f>
        <v>15.859610229604169</v>
      </c>
      <c r="P99" s="229">
        <f>(SUM('1.  LRAMVA Summary'!K$52:K$66)+SUM('1.  LRAMVA Summary'!K$67:K$68)*(MONTH($E99)-1)/12)*$H99</f>
        <v>0</v>
      </c>
      <c r="Q99" s="229">
        <f>(SUM('1.  LRAMVA Summary'!L$52:L$66)+SUM('1.  LRAMVA Summary'!L$67:L$68)*(MONTH($E99)-1)/12)*$H99</f>
        <v>0</v>
      </c>
      <c r="R99" s="229">
        <f>(SUM('1.  LRAMVA Summary'!M$52:M$66)+SUM('1.  LRAMVA Summary'!M$67:M$68)*(MONTH($E99)-1)/12)*$H99</f>
        <v>0</v>
      </c>
      <c r="S99" s="229">
        <f>(SUM('1.  LRAMVA Summary'!N$52:N$66)+SUM('1.  LRAMVA Summary'!N$67:N$68)*(MONTH($E99)-1)/12)*$H99</f>
        <v>0</v>
      </c>
      <c r="T99" s="229">
        <f>(SUM('1.  LRAMVA Summary'!O$52:O$66)+SUM('1.  LRAMVA Summary'!O$67:O$68)*(MONTH($E99)-1)/12)*$H99</f>
        <v>0</v>
      </c>
      <c r="U99" s="229">
        <f>(SUM('1.  LRAMVA Summary'!P$52:P$66)+SUM('1.  LRAMVA Summary'!P$67:P$68)*(MONTH($E99)-1)/12)*$H99</f>
        <v>0</v>
      </c>
      <c r="V99" s="229">
        <f>(SUM('1.  LRAMVA Summary'!Q$52:Q$66)+SUM('1.  LRAMVA Summary'!Q$67:Q$68)*(MONTH($E99)-1)/12)*$H99</f>
        <v>0</v>
      </c>
      <c r="W99" s="230">
        <f t="shared" si="35"/>
        <v>-3.1924415476250019</v>
      </c>
    </row>
    <row r="100" spans="2:23" s="9" customFormat="1">
      <c r="B100" s="68"/>
      <c r="E100" s="213">
        <v>42675</v>
      </c>
      <c r="F100" s="213" t="s">
        <v>184</v>
      </c>
      <c r="G100" s="214" t="s">
        <v>69</v>
      </c>
      <c r="H100" s="209">
        <f t="shared" ref="H100:H101" si="38">$C$38/12</f>
        <v>9.1666666666666665E-4</v>
      </c>
      <c r="I100" s="229">
        <f>(SUM('1.  LRAMVA Summary'!D$52:D$66)+SUM('1.  LRAMVA Summary'!D$67:D$68)*(MONTH($E100)-1)/12)*$H100</f>
        <v>-9.3419746991388894</v>
      </c>
      <c r="J100" s="229">
        <f>(SUM('1.  LRAMVA Summary'!E$52:E$66)+SUM('1.  LRAMVA Summary'!E$67:E$68)*(MONTH($E100)-1)/12)*$H100</f>
        <v>-2.8591610284722213</v>
      </c>
      <c r="K100" s="229">
        <f>(SUM('1.  LRAMVA Summary'!F$52:F$66)+SUM('1.  LRAMVA Summary'!F$67:F$68)*(MONTH($E100)-1)/12)*$H100</f>
        <v>-4.954160230555555</v>
      </c>
      <c r="L100" s="229">
        <f>(SUM('1.  LRAMVA Summary'!G$52:G$66)+SUM('1.  LRAMVA Summary'!G$67:G$68)*(MONTH($E100)-1)/12)*$H100</f>
        <v>-2.7938292433333332</v>
      </c>
      <c r="M100" s="229">
        <f>(SUM('1.  LRAMVA Summary'!H$52:H$66)+SUM('1.  LRAMVA Summary'!H$67:H$68)*(MONTH($E100)-1)/12)*$H100</f>
        <v>-0.16761447388888892</v>
      </c>
      <c r="N100" s="229">
        <f>(SUM('1.  LRAMVA Summary'!I$52:I$66)+SUM('1.  LRAMVA Summary'!I$67:I$68)*(MONTH($E100)-1)/12)*$H100</f>
        <v>-3.3264458180555553E-2</v>
      </c>
      <c r="O100" s="229">
        <f>(SUM('1.  LRAMVA Summary'!J$52:J$66)+SUM('1.  LRAMVA Summary'!J$67:J$68)*(MONTH($E100)-1)/12)*$H100</f>
        <v>16.24272428365278</v>
      </c>
      <c r="P100" s="229">
        <f>(SUM('1.  LRAMVA Summary'!K$52:K$66)+SUM('1.  LRAMVA Summary'!K$67:K$68)*(MONTH($E100)-1)/12)*$H100</f>
        <v>0</v>
      </c>
      <c r="Q100" s="229">
        <f>(SUM('1.  LRAMVA Summary'!L$52:L$66)+SUM('1.  LRAMVA Summary'!L$67:L$68)*(MONTH($E100)-1)/12)*$H100</f>
        <v>0</v>
      </c>
      <c r="R100" s="229">
        <f>(SUM('1.  LRAMVA Summary'!M$52:M$66)+SUM('1.  LRAMVA Summary'!M$67:M$68)*(MONTH($E100)-1)/12)*$H100</f>
        <v>0</v>
      </c>
      <c r="S100" s="229">
        <f>(SUM('1.  LRAMVA Summary'!N$52:N$66)+SUM('1.  LRAMVA Summary'!N$67:N$68)*(MONTH($E100)-1)/12)*$H100</f>
        <v>0</v>
      </c>
      <c r="T100" s="229">
        <f>(SUM('1.  LRAMVA Summary'!O$52:O$66)+SUM('1.  LRAMVA Summary'!O$67:O$68)*(MONTH($E100)-1)/12)*$H100</f>
        <v>0</v>
      </c>
      <c r="U100" s="229">
        <f>(SUM('1.  LRAMVA Summary'!P$52:P$66)+SUM('1.  LRAMVA Summary'!P$67:P$68)*(MONTH($E100)-1)/12)*$H100</f>
        <v>0</v>
      </c>
      <c r="V100" s="229">
        <f>(SUM('1.  LRAMVA Summary'!Q$52:Q$66)+SUM('1.  LRAMVA Summary'!Q$67:Q$68)*(MONTH($E100)-1)/12)*$H100</f>
        <v>0</v>
      </c>
      <c r="W100" s="230">
        <f t="shared" si="35"/>
        <v>-3.9072798499166623</v>
      </c>
    </row>
    <row r="101" spans="2:23" s="9" customFormat="1">
      <c r="B101" s="68"/>
      <c r="E101" s="213">
        <v>42705</v>
      </c>
      <c r="F101" s="213" t="s">
        <v>184</v>
      </c>
      <c r="G101" s="214" t="s">
        <v>69</v>
      </c>
      <c r="H101" s="209">
        <f t="shared" si="38"/>
        <v>9.1666666666666665E-4</v>
      </c>
      <c r="I101" s="229">
        <f>(SUM('1.  LRAMVA Summary'!D$52:D$66)+SUM('1.  LRAMVA Summary'!D$67:D$68)*(MONTH($E101)-1)/12)*$H101</f>
        <v>-9.7322226605694464</v>
      </c>
      <c r="J101" s="229">
        <f>(SUM('1.  LRAMVA Summary'!E$52:E$66)+SUM('1.  LRAMVA Summary'!E$67:E$68)*(MONTH($E101)-1)/12)*$H101</f>
        <v>-3.0149427647777762</v>
      </c>
      <c r="K101" s="229">
        <f>(SUM('1.  LRAMVA Summary'!F$52:F$66)+SUM('1.  LRAMVA Summary'!F$67:F$68)*(MONTH($E101)-1)/12)*$H101</f>
        <v>-5.3687823866111106</v>
      </c>
      <c r="L101" s="229">
        <f>(SUM('1.  LRAMVA Summary'!G$52:G$66)+SUM('1.  LRAMVA Summary'!G$67:G$68)*(MONTH($E101)-1)/12)*$H101</f>
        <v>-2.9219460911666664</v>
      </c>
      <c r="M101" s="229">
        <f>(SUM('1.  LRAMVA Summary'!H$52:H$66)+SUM('1.  LRAMVA Summary'!H$67:H$68)*(MONTH($E101)-1)/12)*$H101</f>
        <v>-0.1752727214027778</v>
      </c>
      <c r="N101" s="229">
        <f>(SUM('1.  LRAMVA Summary'!I$52:I$66)+SUM('1.  LRAMVA Summary'!I$67:I$68)*(MONTH($E101)-1)/12)*$H101</f>
        <v>-3.4789865381944438E-2</v>
      </c>
      <c r="O101" s="229">
        <f>(SUM('1.  LRAMVA Summary'!J$52:J$66)+SUM('1.  LRAMVA Summary'!J$67:J$68)*(MONTH($E101)-1)/12)*$H101</f>
        <v>16.625838337701392</v>
      </c>
      <c r="P101" s="229">
        <f>(SUM('1.  LRAMVA Summary'!K$52:K$66)+SUM('1.  LRAMVA Summary'!K$67:K$68)*(MONTH($E101)-1)/12)*$H101</f>
        <v>0</v>
      </c>
      <c r="Q101" s="229">
        <f>(SUM('1.  LRAMVA Summary'!L$52:L$66)+SUM('1.  LRAMVA Summary'!L$67:L$68)*(MONTH($E101)-1)/12)*$H101</f>
        <v>0</v>
      </c>
      <c r="R101" s="229">
        <f>(SUM('1.  LRAMVA Summary'!M$52:M$66)+SUM('1.  LRAMVA Summary'!M$67:M$68)*(MONTH($E101)-1)/12)*$H101</f>
        <v>0</v>
      </c>
      <c r="S101" s="229">
        <f>(SUM('1.  LRAMVA Summary'!N$52:N$66)+SUM('1.  LRAMVA Summary'!N$67:N$68)*(MONTH($E101)-1)/12)*$H101</f>
        <v>0</v>
      </c>
      <c r="T101" s="229">
        <f>(SUM('1.  LRAMVA Summary'!O$52:O$66)+SUM('1.  LRAMVA Summary'!O$67:O$68)*(MONTH($E101)-1)/12)*$H101</f>
        <v>0</v>
      </c>
      <c r="U101" s="229">
        <f>(SUM('1.  LRAMVA Summary'!P$52:P$66)+SUM('1.  LRAMVA Summary'!P$67:P$68)*(MONTH($E101)-1)/12)*$H101</f>
        <v>0</v>
      </c>
      <c r="V101" s="229">
        <f>(SUM('1.  LRAMVA Summary'!Q$52:Q$66)+SUM('1.  LRAMVA Summary'!Q$67:Q$68)*(MONTH($E101)-1)/12)*$H101</f>
        <v>0</v>
      </c>
      <c r="W101" s="230">
        <f t="shared" si="35"/>
        <v>-4.6221181522083334</v>
      </c>
    </row>
    <row r="102" spans="2:23" s="9" customFormat="1" ht="15" thickBot="1">
      <c r="B102" s="68"/>
      <c r="E102" s="215" t="s">
        <v>467</v>
      </c>
      <c r="F102" s="215"/>
      <c r="G102" s="216"/>
      <c r="H102" s="217"/>
      <c r="I102" s="218">
        <f>SUM(I89:I101)</f>
        <v>-121.40494152567916</v>
      </c>
      <c r="J102" s="218">
        <f>SUM(J89:J101)</f>
        <v>-33.164539912822903</v>
      </c>
      <c r="K102" s="218">
        <f t="shared" ref="K102:O102" si="39">SUM(K89:K101)</f>
        <v>-41.571929321916663</v>
      </c>
      <c r="L102" s="218">
        <f t="shared" si="39"/>
        <v>-35.054476363375002</v>
      </c>
      <c r="M102" s="218">
        <f t="shared" si="39"/>
        <v>-2.106159277572917</v>
      </c>
      <c r="N102" s="218">
        <f t="shared" si="39"/>
        <v>-0.41737314295416678</v>
      </c>
      <c r="O102" s="218">
        <f t="shared" si="39"/>
        <v>243.5319444328459</v>
      </c>
      <c r="P102" s="218">
        <f t="shared" ref="P102:V102" si="40">SUM(P89:P101)</f>
        <v>0</v>
      </c>
      <c r="Q102" s="218">
        <f t="shared" si="40"/>
        <v>0</v>
      </c>
      <c r="R102" s="218">
        <f t="shared" si="40"/>
        <v>0</v>
      </c>
      <c r="S102" s="218">
        <f t="shared" si="40"/>
        <v>0</v>
      </c>
      <c r="T102" s="218">
        <f t="shared" si="40"/>
        <v>0</v>
      </c>
      <c r="U102" s="218">
        <f t="shared" si="40"/>
        <v>0</v>
      </c>
      <c r="V102" s="218">
        <f t="shared" si="40"/>
        <v>0</v>
      </c>
      <c r="W102" s="218">
        <f>SUM(W89:W101)</f>
        <v>9.8125248885250649</v>
      </c>
    </row>
    <row r="103" spans="2:23" s="9" customFormat="1" ht="15" thickTop="1">
      <c r="B103" s="68"/>
      <c r="E103" s="219" t="s">
        <v>67</v>
      </c>
      <c r="F103" s="219"/>
      <c r="G103" s="220"/>
      <c r="H103" s="221"/>
      <c r="I103" s="222"/>
      <c r="J103" s="222"/>
      <c r="K103" s="222"/>
      <c r="L103" s="222"/>
      <c r="M103" s="222"/>
      <c r="N103" s="222"/>
      <c r="O103" s="222"/>
      <c r="P103" s="222"/>
      <c r="Q103" s="222"/>
      <c r="R103" s="222"/>
      <c r="S103" s="222"/>
      <c r="T103" s="222"/>
      <c r="U103" s="222"/>
      <c r="V103" s="222"/>
      <c r="W103" s="223"/>
    </row>
    <row r="104" spans="2:23" s="9" customFormat="1" hidden="1">
      <c r="B104" s="68"/>
      <c r="E104" s="224" t="s">
        <v>431</v>
      </c>
      <c r="F104" s="224"/>
      <c r="G104" s="225"/>
      <c r="H104" s="226"/>
      <c r="I104" s="227">
        <f>I102+I103</f>
        <v>-121.40494152567916</v>
      </c>
      <c r="J104" s="227">
        <f t="shared" ref="J104" si="41">J102+J103</f>
        <v>-33.164539912822903</v>
      </c>
      <c r="K104" s="227">
        <f t="shared" ref="K104" si="42">K102+K103</f>
        <v>-41.571929321916663</v>
      </c>
      <c r="L104" s="227">
        <f t="shared" ref="L104" si="43">L102+L103</f>
        <v>-35.054476363375002</v>
      </c>
      <c r="M104" s="227">
        <f t="shared" ref="M104" si="44">M102+M103</f>
        <v>-2.106159277572917</v>
      </c>
      <c r="N104" s="227">
        <f t="shared" ref="N104" si="45">N102+N103</f>
        <v>-0.41737314295416678</v>
      </c>
      <c r="O104" s="227">
        <f t="shared" ref="O104:V104" si="46">O102+O103</f>
        <v>243.5319444328459</v>
      </c>
      <c r="P104" s="227">
        <f t="shared" si="46"/>
        <v>0</v>
      </c>
      <c r="Q104" s="227">
        <f t="shared" si="46"/>
        <v>0</v>
      </c>
      <c r="R104" s="227">
        <f t="shared" si="46"/>
        <v>0</v>
      </c>
      <c r="S104" s="227">
        <f t="shared" si="46"/>
        <v>0</v>
      </c>
      <c r="T104" s="227">
        <f t="shared" si="46"/>
        <v>0</v>
      </c>
      <c r="U104" s="227">
        <f t="shared" si="46"/>
        <v>0</v>
      </c>
      <c r="V104" s="227">
        <f t="shared" si="46"/>
        <v>0</v>
      </c>
      <c r="W104" s="227">
        <f t="shared" ref="W104" si="47">W102+W103</f>
        <v>9.8125248885250649</v>
      </c>
    </row>
    <row r="105" spans="2:23" s="9" customFormat="1" hidden="1">
      <c r="B105" s="68"/>
      <c r="E105" s="213">
        <v>42736</v>
      </c>
      <c r="F105" s="213" t="s">
        <v>185</v>
      </c>
      <c r="G105" s="214" t="s">
        <v>65</v>
      </c>
      <c r="H105" s="239">
        <f>$C$39/12</f>
        <v>9.1666666666666665E-4</v>
      </c>
      <c r="I105" s="229">
        <f>(SUM('1.  LRAMVA Summary'!D$52:D$69)+SUM('1.  LRAMVA Summary'!D$70:D$71)*(MONTH($E105)-1)/12)*$H105</f>
        <v>-10.122470622</v>
      </c>
      <c r="J105" s="229">
        <f>(SUM('1.  LRAMVA Summary'!E$52:E$69)+SUM('1.  LRAMVA Summary'!E$70:E$71)*(MONTH($E105)-1)/12)*$H105</f>
        <v>-3.1707245010833325</v>
      </c>
      <c r="K105" s="229">
        <f>(SUM('1.  LRAMVA Summary'!F$52:F$69)+SUM('1.  LRAMVA Summary'!F$70:F$71)*(MONTH($E105)-1)/12)*$H105</f>
        <v>-5.7834045426666663</v>
      </c>
      <c r="L105" s="229">
        <f>(SUM('1.  LRAMVA Summary'!G$52:G$69)+SUM('1.  LRAMVA Summary'!G$70:G$71)*(MONTH($E105)-1)/12)*$H105</f>
        <v>-3.0500629389999996</v>
      </c>
      <c r="M105" s="229">
        <f>(SUM('1.  LRAMVA Summary'!H$52:H$69)+SUM('1.  LRAMVA Summary'!H$70:H$71)*(MONTH($E105)-1)/12)*$H105</f>
        <v>-0.18293096891666669</v>
      </c>
      <c r="N105" s="229">
        <f>(SUM('1.  LRAMVA Summary'!I$52:I$69)+SUM('1.  LRAMVA Summary'!I$70:I$71)*(MONTH($E105)-1)/12)*$H105</f>
        <v>-3.6315272583333336E-2</v>
      </c>
      <c r="O105" s="229">
        <f>(SUM('1.  LRAMVA Summary'!J$52:J$69)+SUM('1.  LRAMVA Summary'!J$70:J$71)*(MONTH($E105)-1)/12)*$H105</f>
        <v>17.008952391750004</v>
      </c>
      <c r="P105" s="229">
        <f>(SUM('1.  LRAMVA Summary'!K$52:K$69)+SUM('1.  LRAMVA Summary'!K$70:K$71)*(MONTH($E105)-1)/12)*$H105</f>
        <v>0</v>
      </c>
      <c r="Q105" s="229">
        <f>(SUM('1.  LRAMVA Summary'!L$52:L$69)+SUM('1.  LRAMVA Summary'!L$70:L$71)*(MONTH($E105)-1)/12)*$H105</f>
        <v>0</v>
      </c>
      <c r="R105" s="229">
        <f>(SUM('1.  LRAMVA Summary'!M$52:M$69)+SUM('1.  LRAMVA Summary'!M$70:M$71)*(MONTH($E105)-1)/12)*$H105</f>
        <v>0</v>
      </c>
      <c r="S105" s="229">
        <f>(SUM('1.  LRAMVA Summary'!N$52:N$69)+SUM('1.  LRAMVA Summary'!N$70:N$71)*(MONTH($E105)-1)/12)*$H105</f>
        <v>0</v>
      </c>
      <c r="T105" s="229">
        <f>(SUM('1.  LRAMVA Summary'!O$52:O$69)+SUM('1.  LRAMVA Summary'!O$70:O$71)*(MONTH($E105)-1)/12)*$H105</f>
        <v>0</v>
      </c>
      <c r="U105" s="229">
        <f>(SUM('1.  LRAMVA Summary'!P$52:P$69)+SUM('1.  LRAMVA Summary'!P$70:P$71)*(MONTH($E105)-1)/12)*$H105</f>
        <v>0</v>
      </c>
      <c r="V105" s="229">
        <f>(SUM('1.  LRAMVA Summary'!Q$52:Q$69)+SUM('1.  LRAMVA Summary'!Q$70:Q$71)*(MONTH($E105)-1)/12)*$H105</f>
        <v>0</v>
      </c>
      <c r="W105" s="230">
        <f>SUM(I105:V105)</f>
        <v>-5.3369564544999939</v>
      </c>
    </row>
    <row r="106" spans="2:23" s="9" customFormat="1" hidden="1">
      <c r="B106" s="68"/>
      <c r="E106" s="213">
        <v>42767</v>
      </c>
      <c r="F106" s="213" t="s">
        <v>185</v>
      </c>
      <c r="G106" s="214" t="s">
        <v>65</v>
      </c>
      <c r="H106" s="239">
        <f t="shared" ref="H106:H107" si="48">$C$39/12</f>
        <v>9.1666666666666665E-4</v>
      </c>
      <c r="I106" s="229">
        <f>(SUM('1.  LRAMVA Summary'!D$52:D$69)+SUM('1.  LRAMVA Summary'!D$70:D$71)*(MONTH($E106)-1)/12)*$H106</f>
        <v>-9.9294918775555558</v>
      </c>
      <c r="J106" s="229">
        <f>(SUM('1.  LRAMVA Summary'!E$52:E$69)+SUM('1.  LRAMVA Summary'!E$70:E$71)*(MONTH($E106)-1)/12)*$H106</f>
        <v>-2.8747413404722213</v>
      </c>
      <c r="K106" s="229">
        <f>(SUM('1.  LRAMVA Summary'!F$52:F$69)+SUM('1.  LRAMVA Summary'!F$70:F$71)*(MONTH($E106)-1)/12)*$H106</f>
        <v>-5.5110481506666664</v>
      </c>
      <c r="L106" s="229">
        <f>(SUM('1.  LRAMVA Summary'!G$52:G$69)+SUM('1.  LRAMVA Summary'!G$70:G$71)*(MONTH($E106)-1)/12)*$H106</f>
        <v>-3.0500629389999996</v>
      </c>
      <c r="M106" s="229">
        <f>(SUM('1.  LRAMVA Summary'!H$52:H$69)+SUM('1.  LRAMVA Summary'!H$70:H$71)*(MONTH($E106)-1)/12)*$H106</f>
        <v>-0.18293096891666669</v>
      </c>
      <c r="N106" s="229">
        <f>(SUM('1.  LRAMVA Summary'!I$52:I$69)+SUM('1.  LRAMVA Summary'!I$70:I$71)*(MONTH($E106)-1)/12)*$H106</f>
        <v>-3.6315272583333336E-2</v>
      </c>
      <c r="O106" s="229">
        <f>(SUM('1.  LRAMVA Summary'!J$52:J$69)+SUM('1.  LRAMVA Summary'!J$70:J$71)*(MONTH($E106)-1)/12)*$H106</f>
        <v>17.430064658416669</v>
      </c>
      <c r="P106" s="229">
        <f>(SUM('1.  LRAMVA Summary'!K$52:K$69)+SUM('1.  LRAMVA Summary'!K$70:K$71)*(MONTH($E106)-1)/12)*$H106</f>
        <v>0</v>
      </c>
      <c r="Q106" s="229">
        <f>(SUM('1.  LRAMVA Summary'!L$52:L$69)+SUM('1.  LRAMVA Summary'!L$70:L$71)*(MONTH($E106)-1)/12)*$H106</f>
        <v>0</v>
      </c>
      <c r="R106" s="229">
        <f>(SUM('1.  LRAMVA Summary'!M$52:M$69)+SUM('1.  LRAMVA Summary'!M$70:M$71)*(MONTH($E106)-1)/12)*$H106</f>
        <v>0</v>
      </c>
      <c r="S106" s="229">
        <f>(SUM('1.  LRAMVA Summary'!N$52:N$69)+SUM('1.  LRAMVA Summary'!N$70:N$71)*(MONTH($E106)-1)/12)*$H106</f>
        <v>0</v>
      </c>
      <c r="T106" s="229">
        <f>(SUM('1.  LRAMVA Summary'!O$52:O$69)+SUM('1.  LRAMVA Summary'!O$70:O$71)*(MONTH($E106)-1)/12)*$H106</f>
        <v>0</v>
      </c>
      <c r="U106" s="229">
        <f>(SUM('1.  LRAMVA Summary'!P$52:P$69)+SUM('1.  LRAMVA Summary'!P$70:P$71)*(MONTH($E106)-1)/12)*$H106</f>
        <v>0</v>
      </c>
      <c r="V106" s="229">
        <f>(SUM('1.  LRAMVA Summary'!Q$52:Q$69)+SUM('1.  LRAMVA Summary'!Q$70:Q$71)*(MONTH($E106)-1)/12)*$H106</f>
        <v>0</v>
      </c>
      <c r="W106" s="230">
        <f t="shared" ref="W106:W116" si="49">SUM(I106:V106)</f>
        <v>-4.1545258907777729</v>
      </c>
    </row>
    <row r="107" spans="2:23" s="9" customFormat="1" hidden="1">
      <c r="B107" s="68"/>
      <c r="E107" s="213">
        <v>42795</v>
      </c>
      <c r="F107" s="213" t="s">
        <v>185</v>
      </c>
      <c r="G107" s="214" t="s">
        <v>65</v>
      </c>
      <c r="H107" s="239">
        <f t="shared" si="48"/>
        <v>9.1666666666666665E-4</v>
      </c>
      <c r="I107" s="229">
        <f>(SUM('1.  LRAMVA Summary'!D$52:D$69)+SUM('1.  LRAMVA Summary'!D$70:D$71)*(MONTH($E107)-1)/12)*$H107</f>
        <v>-9.7365131331111119</v>
      </c>
      <c r="J107" s="229">
        <f>(SUM('1.  LRAMVA Summary'!E$52:E$69)+SUM('1.  LRAMVA Summary'!E$70:E$71)*(MONTH($E107)-1)/12)*$H107</f>
        <v>-2.5787581798611101</v>
      </c>
      <c r="K107" s="229">
        <f>(SUM('1.  LRAMVA Summary'!F$52:F$69)+SUM('1.  LRAMVA Summary'!F$70:F$71)*(MONTH($E107)-1)/12)*$H107</f>
        <v>-5.2386917586666666</v>
      </c>
      <c r="L107" s="229">
        <f>(SUM('1.  LRAMVA Summary'!G$52:G$69)+SUM('1.  LRAMVA Summary'!G$70:G$71)*(MONTH($E107)-1)/12)*$H107</f>
        <v>-3.0500629389999996</v>
      </c>
      <c r="M107" s="229">
        <f>(SUM('1.  LRAMVA Summary'!H$52:H$69)+SUM('1.  LRAMVA Summary'!H$70:H$71)*(MONTH($E107)-1)/12)*$H107</f>
        <v>-0.18293096891666669</v>
      </c>
      <c r="N107" s="229">
        <f>(SUM('1.  LRAMVA Summary'!I$52:I$69)+SUM('1.  LRAMVA Summary'!I$70:I$71)*(MONTH($E107)-1)/12)*$H107</f>
        <v>-3.6315272583333336E-2</v>
      </c>
      <c r="O107" s="229">
        <f>(SUM('1.  LRAMVA Summary'!J$52:J$69)+SUM('1.  LRAMVA Summary'!J$70:J$71)*(MONTH($E107)-1)/12)*$H107</f>
        <v>17.851176925083337</v>
      </c>
      <c r="P107" s="229">
        <f>(SUM('1.  LRAMVA Summary'!K$52:K$69)+SUM('1.  LRAMVA Summary'!K$70:K$71)*(MONTH($E107)-1)/12)*$H107</f>
        <v>0</v>
      </c>
      <c r="Q107" s="229">
        <f>(SUM('1.  LRAMVA Summary'!L$52:L$69)+SUM('1.  LRAMVA Summary'!L$70:L$71)*(MONTH($E107)-1)/12)*$H107</f>
        <v>0</v>
      </c>
      <c r="R107" s="229">
        <f>(SUM('1.  LRAMVA Summary'!M$52:M$69)+SUM('1.  LRAMVA Summary'!M$70:M$71)*(MONTH($E107)-1)/12)*$H107</f>
        <v>0</v>
      </c>
      <c r="S107" s="229">
        <f>(SUM('1.  LRAMVA Summary'!N$52:N$69)+SUM('1.  LRAMVA Summary'!N$70:N$71)*(MONTH($E107)-1)/12)*$H107</f>
        <v>0</v>
      </c>
      <c r="T107" s="229">
        <f>(SUM('1.  LRAMVA Summary'!O$52:O$69)+SUM('1.  LRAMVA Summary'!O$70:O$71)*(MONTH($E107)-1)/12)*$H107</f>
        <v>0</v>
      </c>
      <c r="U107" s="229">
        <f>(SUM('1.  LRAMVA Summary'!P$52:P$69)+SUM('1.  LRAMVA Summary'!P$70:P$71)*(MONTH($E107)-1)/12)*$H107</f>
        <v>0</v>
      </c>
      <c r="V107" s="229">
        <f>(SUM('1.  LRAMVA Summary'!Q$52:Q$69)+SUM('1.  LRAMVA Summary'!Q$70:Q$71)*(MONTH($E107)-1)/12)*$H107</f>
        <v>0</v>
      </c>
      <c r="W107" s="230">
        <f t="shared" si="49"/>
        <v>-2.9720953270555519</v>
      </c>
    </row>
    <row r="108" spans="2:23" s="8" customFormat="1" hidden="1">
      <c r="B108" s="238"/>
      <c r="E108" s="213">
        <v>42826</v>
      </c>
      <c r="F108" s="213" t="s">
        <v>185</v>
      </c>
      <c r="G108" s="214" t="s">
        <v>66</v>
      </c>
      <c r="H108" s="239">
        <f>$C$40/12</f>
        <v>9.1666666666666665E-4</v>
      </c>
      <c r="I108" s="229">
        <f>(SUM('1.  LRAMVA Summary'!D$52:D$69)+SUM('1.  LRAMVA Summary'!D$70:D$71)*(MONTH($E108)-1)/12)*$H108</f>
        <v>-9.5435343886666661</v>
      </c>
      <c r="J108" s="229">
        <f>(SUM('1.  LRAMVA Summary'!E$52:E$69)+SUM('1.  LRAMVA Summary'!E$70:E$71)*(MONTH($E108)-1)/12)*$H108</f>
        <v>-2.2827750192499989</v>
      </c>
      <c r="K108" s="229">
        <f>(SUM('1.  LRAMVA Summary'!F$52:F$69)+SUM('1.  LRAMVA Summary'!F$70:F$71)*(MONTH($E108)-1)/12)*$H108</f>
        <v>-4.9663353666666659</v>
      </c>
      <c r="L108" s="229">
        <f>(SUM('1.  LRAMVA Summary'!G$52:G$69)+SUM('1.  LRAMVA Summary'!G$70:G$71)*(MONTH($E108)-1)/12)*$H108</f>
        <v>-3.0500629389999996</v>
      </c>
      <c r="M108" s="229">
        <f>(SUM('1.  LRAMVA Summary'!H$52:H$69)+SUM('1.  LRAMVA Summary'!H$70:H$71)*(MONTH($E108)-1)/12)*$H108</f>
        <v>-0.18293096891666669</v>
      </c>
      <c r="N108" s="229">
        <f>(SUM('1.  LRAMVA Summary'!I$52:I$69)+SUM('1.  LRAMVA Summary'!I$70:I$71)*(MONTH($E108)-1)/12)*$H108</f>
        <v>-3.6315272583333336E-2</v>
      </c>
      <c r="O108" s="229">
        <f>(SUM('1.  LRAMVA Summary'!J$52:J$69)+SUM('1.  LRAMVA Summary'!J$70:J$71)*(MONTH($E108)-1)/12)*$H108</f>
        <v>18.272289191750005</v>
      </c>
      <c r="P108" s="229">
        <f>(SUM('1.  LRAMVA Summary'!K$52:K$69)+SUM('1.  LRAMVA Summary'!K$70:K$71)*(MONTH($E108)-1)/12)*$H108</f>
        <v>0</v>
      </c>
      <c r="Q108" s="229">
        <f>(SUM('1.  LRAMVA Summary'!L$52:L$69)+SUM('1.  LRAMVA Summary'!L$70:L$71)*(MONTH($E108)-1)/12)*$H108</f>
        <v>0</v>
      </c>
      <c r="R108" s="229">
        <f>(SUM('1.  LRAMVA Summary'!M$52:M$69)+SUM('1.  LRAMVA Summary'!M$70:M$71)*(MONTH($E108)-1)/12)*$H108</f>
        <v>0</v>
      </c>
      <c r="S108" s="229">
        <f>(SUM('1.  LRAMVA Summary'!N$52:N$69)+SUM('1.  LRAMVA Summary'!N$70:N$71)*(MONTH($E108)-1)/12)*$H108</f>
        <v>0</v>
      </c>
      <c r="T108" s="229">
        <f>(SUM('1.  LRAMVA Summary'!O$52:O$69)+SUM('1.  LRAMVA Summary'!O$70:O$71)*(MONTH($E108)-1)/12)*$H108</f>
        <v>0</v>
      </c>
      <c r="U108" s="229">
        <f>(SUM('1.  LRAMVA Summary'!P$52:P$69)+SUM('1.  LRAMVA Summary'!P$70:P$71)*(MONTH($E108)-1)/12)*$H108</f>
        <v>0</v>
      </c>
      <c r="V108" s="229">
        <f>(SUM('1.  LRAMVA Summary'!Q$52:Q$69)+SUM('1.  LRAMVA Summary'!Q$70:Q$71)*(MONTH($E108)-1)/12)*$H108</f>
        <v>0</v>
      </c>
      <c r="W108" s="230">
        <f t="shared" si="49"/>
        <v>-1.7896647633333238</v>
      </c>
    </row>
    <row r="109" spans="2:23" s="9" customFormat="1" hidden="1">
      <c r="B109" s="68"/>
      <c r="E109" s="213">
        <v>42856</v>
      </c>
      <c r="F109" s="213" t="s">
        <v>185</v>
      </c>
      <c r="G109" s="214" t="s">
        <v>66</v>
      </c>
      <c r="H109" s="239">
        <f t="shared" ref="H109:H110" si="50">$C$40/12</f>
        <v>9.1666666666666665E-4</v>
      </c>
      <c r="I109" s="229">
        <f>(SUM('1.  LRAMVA Summary'!D$52:D$69)+SUM('1.  LRAMVA Summary'!D$70:D$71)*(MONTH($E109)-1)/12)*$H109</f>
        <v>-9.3505556442222222</v>
      </c>
      <c r="J109" s="229">
        <f>(SUM('1.  LRAMVA Summary'!E$52:E$69)+SUM('1.  LRAMVA Summary'!E$70:E$71)*(MONTH($E109)-1)/12)*$H109</f>
        <v>-1.9867918586388875</v>
      </c>
      <c r="K109" s="229">
        <f>(SUM('1.  LRAMVA Summary'!F$52:F$69)+SUM('1.  LRAMVA Summary'!F$70:F$71)*(MONTH($E109)-1)/12)*$H109</f>
        <v>-4.693978974666666</v>
      </c>
      <c r="L109" s="229">
        <f>(SUM('1.  LRAMVA Summary'!G$52:G$69)+SUM('1.  LRAMVA Summary'!G$70:G$71)*(MONTH($E109)-1)/12)*$H109</f>
        <v>-3.0500629389999996</v>
      </c>
      <c r="M109" s="229">
        <f>(SUM('1.  LRAMVA Summary'!H$52:H$69)+SUM('1.  LRAMVA Summary'!H$70:H$71)*(MONTH($E109)-1)/12)*$H109</f>
        <v>-0.18293096891666669</v>
      </c>
      <c r="N109" s="229">
        <f>(SUM('1.  LRAMVA Summary'!I$52:I$69)+SUM('1.  LRAMVA Summary'!I$70:I$71)*(MONTH($E109)-1)/12)*$H109</f>
        <v>-3.6315272583333336E-2</v>
      </c>
      <c r="O109" s="229">
        <f>(SUM('1.  LRAMVA Summary'!J$52:J$69)+SUM('1.  LRAMVA Summary'!J$70:J$71)*(MONTH($E109)-1)/12)*$H109</f>
        <v>18.69340145841667</v>
      </c>
      <c r="P109" s="229">
        <f>(SUM('1.  LRAMVA Summary'!K$52:K$69)+SUM('1.  LRAMVA Summary'!K$70:K$71)*(MONTH($E109)-1)/12)*$H109</f>
        <v>0</v>
      </c>
      <c r="Q109" s="229">
        <f>(SUM('1.  LRAMVA Summary'!L$52:L$69)+SUM('1.  LRAMVA Summary'!L$70:L$71)*(MONTH($E109)-1)/12)*$H109</f>
        <v>0</v>
      </c>
      <c r="R109" s="229">
        <f>(SUM('1.  LRAMVA Summary'!M$52:M$69)+SUM('1.  LRAMVA Summary'!M$70:M$71)*(MONTH($E109)-1)/12)*$H109</f>
        <v>0</v>
      </c>
      <c r="S109" s="229">
        <f>(SUM('1.  LRAMVA Summary'!N$52:N$69)+SUM('1.  LRAMVA Summary'!N$70:N$71)*(MONTH($E109)-1)/12)*$H109</f>
        <v>0</v>
      </c>
      <c r="T109" s="229">
        <f>(SUM('1.  LRAMVA Summary'!O$52:O$69)+SUM('1.  LRAMVA Summary'!O$70:O$71)*(MONTH($E109)-1)/12)*$H109</f>
        <v>0</v>
      </c>
      <c r="U109" s="229">
        <f>(SUM('1.  LRAMVA Summary'!P$52:P$69)+SUM('1.  LRAMVA Summary'!P$70:P$71)*(MONTH($E109)-1)/12)*$H109</f>
        <v>0</v>
      </c>
      <c r="V109" s="229">
        <f>(SUM('1.  LRAMVA Summary'!Q$52:Q$69)+SUM('1.  LRAMVA Summary'!Q$70:Q$71)*(MONTH($E109)-1)/12)*$H109</f>
        <v>0</v>
      </c>
      <c r="W109" s="230">
        <f t="shared" si="49"/>
        <v>-0.60723419961110636</v>
      </c>
    </row>
    <row r="110" spans="2:23" s="237" customFormat="1" hidden="1">
      <c r="B110" s="236"/>
      <c r="E110" s="213">
        <v>42887</v>
      </c>
      <c r="F110" s="213" t="s">
        <v>185</v>
      </c>
      <c r="G110" s="214" t="s">
        <v>66</v>
      </c>
      <c r="H110" s="239">
        <f t="shared" si="50"/>
        <v>9.1666666666666665E-4</v>
      </c>
      <c r="I110" s="229">
        <f>(SUM('1.  LRAMVA Summary'!D$52:D$69)+SUM('1.  LRAMVA Summary'!D$70:D$71)*(MONTH($E110)-1)/12)*$H110</f>
        <v>-9.15757689977778</v>
      </c>
      <c r="J110" s="229">
        <f>(SUM('1.  LRAMVA Summary'!E$52:E$69)+SUM('1.  LRAMVA Summary'!E$70:E$71)*(MONTH($E110)-1)/12)*$H110</f>
        <v>-1.6908086980277768</v>
      </c>
      <c r="K110" s="229">
        <f>(SUM('1.  LRAMVA Summary'!F$52:F$69)+SUM('1.  LRAMVA Summary'!F$70:F$71)*(MONTH($E110)-1)/12)*$H110</f>
        <v>-4.4216225826666662</v>
      </c>
      <c r="L110" s="229">
        <f>(SUM('1.  LRAMVA Summary'!G$52:G$69)+SUM('1.  LRAMVA Summary'!G$70:G$71)*(MONTH($E110)-1)/12)*$H110</f>
        <v>-3.0500629389999996</v>
      </c>
      <c r="M110" s="229">
        <f>(SUM('1.  LRAMVA Summary'!H$52:H$69)+SUM('1.  LRAMVA Summary'!H$70:H$71)*(MONTH($E110)-1)/12)*$H110</f>
        <v>-0.18293096891666669</v>
      </c>
      <c r="N110" s="229">
        <f>(SUM('1.  LRAMVA Summary'!I$52:I$69)+SUM('1.  LRAMVA Summary'!I$70:I$71)*(MONTH($E110)-1)/12)*$H110</f>
        <v>-3.6315272583333336E-2</v>
      </c>
      <c r="O110" s="229">
        <f>(SUM('1.  LRAMVA Summary'!J$52:J$69)+SUM('1.  LRAMVA Summary'!J$70:J$71)*(MONTH($E110)-1)/12)*$H110</f>
        <v>19.114513725083334</v>
      </c>
      <c r="P110" s="229">
        <f>(SUM('1.  LRAMVA Summary'!K$52:K$69)+SUM('1.  LRAMVA Summary'!K$70:K$71)*(MONTH($E110)-1)/12)*$H110</f>
        <v>0</v>
      </c>
      <c r="Q110" s="229">
        <f>(SUM('1.  LRAMVA Summary'!L$52:L$69)+SUM('1.  LRAMVA Summary'!L$70:L$71)*(MONTH($E110)-1)/12)*$H110</f>
        <v>0</v>
      </c>
      <c r="R110" s="229">
        <f>(SUM('1.  LRAMVA Summary'!M$52:M$69)+SUM('1.  LRAMVA Summary'!M$70:M$71)*(MONTH($E110)-1)/12)*$H110</f>
        <v>0</v>
      </c>
      <c r="S110" s="229">
        <f>(SUM('1.  LRAMVA Summary'!N$52:N$69)+SUM('1.  LRAMVA Summary'!N$70:N$71)*(MONTH($E110)-1)/12)*$H110</f>
        <v>0</v>
      </c>
      <c r="T110" s="229">
        <f>(SUM('1.  LRAMVA Summary'!O$52:O$69)+SUM('1.  LRAMVA Summary'!O$70:O$71)*(MONTH($E110)-1)/12)*$H110</f>
        <v>0</v>
      </c>
      <c r="U110" s="229">
        <f>(SUM('1.  LRAMVA Summary'!P$52:P$69)+SUM('1.  LRAMVA Summary'!P$70:P$71)*(MONTH($E110)-1)/12)*$H110</f>
        <v>0</v>
      </c>
      <c r="V110" s="229">
        <f>(SUM('1.  LRAMVA Summary'!Q$52:Q$69)+SUM('1.  LRAMVA Summary'!Q$70:Q$71)*(MONTH($E110)-1)/12)*$H110</f>
        <v>0</v>
      </c>
      <c r="W110" s="230">
        <f t="shared" si="49"/>
        <v>0.57519636411111463</v>
      </c>
    </row>
    <row r="111" spans="2:23" s="9" customFormat="1" hidden="1">
      <c r="B111" s="68"/>
      <c r="E111" s="213">
        <v>42917</v>
      </c>
      <c r="F111" s="213" t="s">
        <v>185</v>
      </c>
      <c r="G111" s="214" t="s">
        <v>68</v>
      </c>
      <c r="H111" s="239">
        <f>$C$41/12</f>
        <v>9.1666666666666665E-4</v>
      </c>
      <c r="I111" s="229">
        <f>(SUM('1.  LRAMVA Summary'!D$52:D$69)+SUM('1.  LRAMVA Summary'!D$70:D$71)*(MONTH($E111)-1)/12)*$H111</f>
        <v>-8.9645981553333343</v>
      </c>
      <c r="J111" s="229">
        <f>(SUM('1.  LRAMVA Summary'!E$52:E$69)+SUM('1.  LRAMVA Summary'!E$70:E$71)*(MONTH($E111)-1)/12)*$H111</f>
        <v>-1.3948255374166654</v>
      </c>
      <c r="K111" s="229">
        <f>(SUM('1.  LRAMVA Summary'!F$52:F$69)+SUM('1.  LRAMVA Summary'!F$70:F$71)*(MONTH($E111)-1)/12)*$H111</f>
        <v>-4.1492661906666664</v>
      </c>
      <c r="L111" s="229">
        <f>(SUM('1.  LRAMVA Summary'!G$52:G$69)+SUM('1.  LRAMVA Summary'!G$70:G$71)*(MONTH($E111)-1)/12)*$H111</f>
        <v>-3.0500629389999996</v>
      </c>
      <c r="M111" s="229">
        <f>(SUM('1.  LRAMVA Summary'!H$52:H$69)+SUM('1.  LRAMVA Summary'!H$70:H$71)*(MONTH($E111)-1)/12)*$H111</f>
        <v>-0.18293096891666669</v>
      </c>
      <c r="N111" s="229">
        <f>(SUM('1.  LRAMVA Summary'!I$52:I$69)+SUM('1.  LRAMVA Summary'!I$70:I$71)*(MONTH($E111)-1)/12)*$H111</f>
        <v>-3.6315272583333336E-2</v>
      </c>
      <c r="O111" s="229">
        <f>(SUM('1.  LRAMVA Summary'!J$52:J$69)+SUM('1.  LRAMVA Summary'!J$70:J$71)*(MONTH($E111)-1)/12)*$H111</f>
        <v>19.535625991750003</v>
      </c>
      <c r="P111" s="229">
        <f>(SUM('1.  LRAMVA Summary'!K$52:K$69)+SUM('1.  LRAMVA Summary'!K$70:K$71)*(MONTH($E111)-1)/12)*$H111</f>
        <v>0</v>
      </c>
      <c r="Q111" s="229">
        <f>(SUM('1.  LRAMVA Summary'!L$52:L$69)+SUM('1.  LRAMVA Summary'!L$70:L$71)*(MONTH($E111)-1)/12)*$H111</f>
        <v>0</v>
      </c>
      <c r="R111" s="229">
        <f>(SUM('1.  LRAMVA Summary'!M$52:M$69)+SUM('1.  LRAMVA Summary'!M$70:M$71)*(MONTH($E111)-1)/12)*$H111</f>
        <v>0</v>
      </c>
      <c r="S111" s="229">
        <f>(SUM('1.  LRAMVA Summary'!N$52:N$69)+SUM('1.  LRAMVA Summary'!N$70:N$71)*(MONTH($E111)-1)/12)*$H111</f>
        <v>0</v>
      </c>
      <c r="T111" s="229">
        <f>(SUM('1.  LRAMVA Summary'!O$52:O$69)+SUM('1.  LRAMVA Summary'!O$70:O$71)*(MONTH($E111)-1)/12)*$H111</f>
        <v>0</v>
      </c>
      <c r="U111" s="229">
        <f>(SUM('1.  LRAMVA Summary'!P$52:P$69)+SUM('1.  LRAMVA Summary'!P$70:P$71)*(MONTH($E111)-1)/12)*$H111</f>
        <v>0</v>
      </c>
      <c r="V111" s="229">
        <f>(SUM('1.  LRAMVA Summary'!Q$52:Q$69)+SUM('1.  LRAMVA Summary'!Q$70:Q$71)*(MONTH($E111)-1)/12)*$H111</f>
        <v>0</v>
      </c>
      <c r="W111" s="230">
        <f t="shared" si="49"/>
        <v>1.7576269278333392</v>
      </c>
    </row>
    <row r="112" spans="2:23" s="9" customFormat="1" hidden="1">
      <c r="B112" s="68"/>
      <c r="E112" s="213">
        <v>42948</v>
      </c>
      <c r="F112" s="213" t="s">
        <v>185</v>
      </c>
      <c r="G112" s="214" t="s">
        <v>68</v>
      </c>
      <c r="H112" s="239">
        <f t="shared" ref="H112:H113" si="51">$C$41/12</f>
        <v>9.1666666666666665E-4</v>
      </c>
      <c r="I112" s="229">
        <f>(SUM('1.  LRAMVA Summary'!D$52:D$69)+SUM('1.  LRAMVA Summary'!D$70:D$71)*(MONTH($E112)-1)/12)*$H112</f>
        <v>-8.7716194108888903</v>
      </c>
      <c r="J112" s="229">
        <f>(SUM('1.  LRAMVA Summary'!E$52:E$69)+SUM('1.  LRAMVA Summary'!E$70:E$71)*(MONTH($E112)-1)/12)*$H112</f>
        <v>-1.0988423768055544</v>
      </c>
      <c r="K112" s="229">
        <f>(SUM('1.  LRAMVA Summary'!F$52:F$69)+SUM('1.  LRAMVA Summary'!F$70:F$71)*(MONTH($E112)-1)/12)*$H112</f>
        <v>-3.8769097986666661</v>
      </c>
      <c r="L112" s="229">
        <f>(SUM('1.  LRAMVA Summary'!G$52:G$69)+SUM('1.  LRAMVA Summary'!G$70:G$71)*(MONTH($E112)-1)/12)*$H112</f>
        <v>-3.0500629389999996</v>
      </c>
      <c r="M112" s="229">
        <f>(SUM('1.  LRAMVA Summary'!H$52:H$69)+SUM('1.  LRAMVA Summary'!H$70:H$71)*(MONTH($E112)-1)/12)*$H112</f>
        <v>-0.18293096891666669</v>
      </c>
      <c r="N112" s="229">
        <f>(SUM('1.  LRAMVA Summary'!I$52:I$69)+SUM('1.  LRAMVA Summary'!I$70:I$71)*(MONTH($E112)-1)/12)*$H112</f>
        <v>-3.6315272583333336E-2</v>
      </c>
      <c r="O112" s="229">
        <f>(SUM('1.  LRAMVA Summary'!J$52:J$69)+SUM('1.  LRAMVA Summary'!J$70:J$71)*(MONTH($E112)-1)/12)*$H112</f>
        <v>19.956738258416671</v>
      </c>
      <c r="P112" s="229">
        <f>(SUM('1.  LRAMVA Summary'!K$52:K$69)+SUM('1.  LRAMVA Summary'!K$70:K$71)*(MONTH($E112)-1)/12)*$H112</f>
        <v>0</v>
      </c>
      <c r="Q112" s="229">
        <f>(SUM('1.  LRAMVA Summary'!L$52:L$69)+SUM('1.  LRAMVA Summary'!L$70:L$71)*(MONTH($E112)-1)/12)*$H112</f>
        <v>0</v>
      </c>
      <c r="R112" s="229">
        <f>(SUM('1.  LRAMVA Summary'!M$52:M$69)+SUM('1.  LRAMVA Summary'!M$70:M$71)*(MONTH($E112)-1)/12)*$H112</f>
        <v>0</v>
      </c>
      <c r="S112" s="229">
        <f>(SUM('1.  LRAMVA Summary'!N$52:N$69)+SUM('1.  LRAMVA Summary'!N$70:N$71)*(MONTH($E112)-1)/12)*$H112</f>
        <v>0</v>
      </c>
      <c r="T112" s="229">
        <f>(SUM('1.  LRAMVA Summary'!O$52:O$69)+SUM('1.  LRAMVA Summary'!O$70:O$71)*(MONTH($E112)-1)/12)*$H112</f>
        <v>0</v>
      </c>
      <c r="U112" s="229">
        <f>(SUM('1.  LRAMVA Summary'!P$52:P$69)+SUM('1.  LRAMVA Summary'!P$70:P$71)*(MONTH($E112)-1)/12)*$H112</f>
        <v>0</v>
      </c>
      <c r="V112" s="229">
        <f>(SUM('1.  LRAMVA Summary'!Q$52:Q$69)+SUM('1.  LRAMVA Summary'!Q$70:Q$71)*(MONTH($E112)-1)/12)*$H112</f>
        <v>0</v>
      </c>
      <c r="W112" s="230">
        <f t="shared" si="49"/>
        <v>2.9400574915555602</v>
      </c>
    </row>
    <row r="113" spans="2:23" s="9" customFormat="1" hidden="1">
      <c r="B113" s="68"/>
      <c r="E113" s="213">
        <v>42979</v>
      </c>
      <c r="F113" s="213" t="s">
        <v>185</v>
      </c>
      <c r="G113" s="214" t="s">
        <v>68</v>
      </c>
      <c r="H113" s="239">
        <f t="shared" si="51"/>
        <v>9.1666666666666665E-4</v>
      </c>
      <c r="I113" s="229">
        <f>(SUM('1.  LRAMVA Summary'!D$52:D$69)+SUM('1.  LRAMVA Summary'!D$70:D$71)*(MONTH($E113)-1)/12)*$H113</f>
        <v>-8.5786406664444463</v>
      </c>
      <c r="J113" s="229">
        <f>(SUM('1.  LRAMVA Summary'!E$52:E$69)+SUM('1.  LRAMVA Summary'!E$70:E$71)*(MONTH($E113)-1)/12)*$H113</f>
        <v>-0.80285921619444311</v>
      </c>
      <c r="K113" s="229">
        <f>(SUM('1.  LRAMVA Summary'!F$52:F$69)+SUM('1.  LRAMVA Summary'!F$70:F$71)*(MONTH($E113)-1)/12)*$H113</f>
        <v>-3.6045534066666662</v>
      </c>
      <c r="L113" s="229">
        <f>(SUM('1.  LRAMVA Summary'!G$52:G$69)+SUM('1.  LRAMVA Summary'!G$70:G$71)*(MONTH($E113)-1)/12)*$H113</f>
        <v>-3.0500629389999996</v>
      </c>
      <c r="M113" s="229">
        <f>(SUM('1.  LRAMVA Summary'!H$52:H$69)+SUM('1.  LRAMVA Summary'!H$70:H$71)*(MONTH($E113)-1)/12)*$H113</f>
        <v>-0.18293096891666669</v>
      </c>
      <c r="N113" s="229">
        <f>(SUM('1.  LRAMVA Summary'!I$52:I$69)+SUM('1.  LRAMVA Summary'!I$70:I$71)*(MONTH($E113)-1)/12)*$H113</f>
        <v>-3.6315272583333336E-2</v>
      </c>
      <c r="O113" s="229">
        <f>(SUM('1.  LRAMVA Summary'!J$52:J$69)+SUM('1.  LRAMVA Summary'!J$70:J$71)*(MONTH($E113)-1)/12)*$H113</f>
        <v>20.377850525083335</v>
      </c>
      <c r="P113" s="229">
        <f>(SUM('1.  LRAMVA Summary'!K$52:K$69)+SUM('1.  LRAMVA Summary'!K$70:K$71)*(MONTH($E113)-1)/12)*$H113</f>
        <v>0</v>
      </c>
      <c r="Q113" s="229">
        <f>(SUM('1.  LRAMVA Summary'!L$52:L$69)+SUM('1.  LRAMVA Summary'!L$70:L$71)*(MONTH($E113)-1)/12)*$H113</f>
        <v>0</v>
      </c>
      <c r="R113" s="229">
        <f>(SUM('1.  LRAMVA Summary'!M$52:M$69)+SUM('1.  LRAMVA Summary'!M$70:M$71)*(MONTH($E113)-1)/12)*$H113</f>
        <v>0</v>
      </c>
      <c r="S113" s="229">
        <f>(SUM('1.  LRAMVA Summary'!N$52:N$69)+SUM('1.  LRAMVA Summary'!N$70:N$71)*(MONTH($E113)-1)/12)*$H113</f>
        <v>0</v>
      </c>
      <c r="T113" s="229">
        <f>(SUM('1.  LRAMVA Summary'!O$52:O$69)+SUM('1.  LRAMVA Summary'!O$70:O$71)*(MONTH($E113)-1)/12)*$H113</f>
        <v>0</v>
      </c>
      <c r="U113" s="229">
        <f>(SUM('1.  LRAMVA Summary'!P$52:P$69)+SUM('1.  LRAMVA Summary'!P$70:P$71)*(MONTH($E113)-1)/12)*$H113</f>
        <v>0</v>
      </c>
      <c r="V113" s="229">
        <f>(SUM('1.  LRAMVA Summary'!Q$52:Q$69)+SUM('1.  LRAMVA Summary'!Q$70:Q$71)*(MONTH($E113)-1)/12)*$H113</f>
        <v>0</v>
      </c>
      <c r="W113" s="230">
        <f t="shared" si="49"/>
        <v>4.1224880552777812</v>
      </c>
    </row>
    <row r="114" spans="2:23" s="9" customFormat="1" hidden="1">
      <c r="B114" s="68"/>
      <c r="E114" s="213">
        <v>43009</v>
      </c>
      <c r="F114" s="213" t="s">
        <v>185</v>
      </c>
      <c r="G114" s="214" t="s">
        <v>69</v>
      </c>
      <c r="H114" s="239">
        <f>$C$42/12</f>
        <v>9.1666666666666665E-4</v>
      </c>
      <c r="I114" s="229">
        <f>(SUM('1.  LRAMVA Summary'!D$52:D$69)+SUM('1.  LRAMVA Summary'!D$70:D$71)*(MONTH($E114)-1)/12)*$H114</f>
        <v>-8.3856619220000006</v>
      </c>
      <c r="J114" s="229">
        <f>(SUM('1.  LRAMVA Summary'!E$52:E$69)+SUM('1.  LRAMVA Summary'!E$70:E$71)*(MONTH($E114)-1)/12)*$H114</f>
        <v>-0.50687605558333193</v>
      </c>
      <c r="K114" s="229">
        <f>(SUM('1.  LRAMVA Summary'!F$52:F$69)+SUM('1.  LRAMVA Summary'!F$70:F$71)*(MONTH($E114)-1)/12)*$H114</f>
        <v>-3.332197014666666</v>
      </c>
      <c r="L114" s="229">
        <f>(SUM('1.  LRAMVA Summary'!G$52:G$69)+SUM('1.  LRAMVA Summary'!G$70:G$71)*(MONTH($E114)-1)/12)*$H114</f>
        <v>-3.0500629389999996</v>
      </c>
      <c r="M114" s="229">
        <f>(SUM('1.  LRAMVA Summary'!H$52:H$69)+SUM('1.  LRAMVA Summary'!H$70:H$71)*(MONTH($E114)-1)/12)*$H114</f>
        <v>-0.18293096891666669</v>
      </c>
      <c r="N114" s="229">
        <f>(SUM('1.  LRAMVA Summary'!I$52:I$69)+SUM('1.  LRAMVA Summary'!I$70:I$71)*(MONTH($E114)-1)/12)*$H114</f>
        <v>-3.6315272583333336E-2</v>
      </c>
      <c r="O114" s="229">
        <f>(SUM('1.  LRAMVA Summary'!J$52:J$69)+SUM('1.  LRAMVA Summary'!J$70:J$71)*(MONTH($E114)-1)/12)*$H114</f>
        <v>20.798962791750004</v>
      </c>
      <c r="P114" s="229">
        <f>(SUM('1.  LRAMVA Summary'!K$52:K$69)+SUM('1.  LRAMVA Summary'!K$70:K$71)*(MONTH($E114)-1)/12)*$H114</f>
        <v>0</v>
      </c>
      <c r="Q114" s="229">
        <f>(SUM('1.  LRAMVA Summary'!L$52:L$69)+SUM('1.  LRAMVA Summary'!L$70:L$71)*(MONTH($E114)-1)/12)*$H114</f>
        <v>0</v>
      </c>
      <c r="R114" s="229">
        <f>(SUM('1.  LRAMVA Summary'!M$52:M$69)+SUM('1.  LRAMVA Summary'!M$70:M$71)*(MONTH($E114)-1)/12)*$H114</f>
        <v>0</v>
      </c>
      <c r="S114" s="229">
        <f>(SUM('1.  LRAMVA Summary'!N$52:N$69)+SUM('1.  LRAMVA Summary'!N$70:N$71)*(MONTH($E114)-1)/12)*$H114</f>
        <v>0</v>
      </c>
      <c r="T114" s="229">
        <f>(SUM('1.  LRAMVA Summary'!O$52:O$69)+SUM('1.  LRAMVA Summary'!O$70:O$71)*(MONTH($E114)-1)/12)*$H114</f>
        <v>0</v>
      </c>
      <c r="U114" s="229">
        <f>(SUM('1.  LRAMVA Summary'!P$52:P$69)+SUM('1.  LRAMVA Summary'!P$70:P$71)*(MONTH($E114)-1)/12)*$H114</f>
        <v>0</v>
      </c>
      <c r="V114" s="229">
        <f>(SUM('1.  LRAMVA Summary'!Q$52:Q$69)+SUM('1.  LRAMVA Summary'!Q$70:Q$71)*(MONTH($E114)-1)/12)*$H114</f>
        <v>0</v>
      </c>
      <c r="W114" s="230">
        <f t="shared" si="49"/>
        <v>5.3049186190000039</v>
      </c>
    </row>
    <row r="115" spans="2:23" s="9" customFormat="1" hidden="1">
      <c r="B115" s="68"/>
      <c r="E115" s="213">
        <v>43040</v>
      </c>
      <c r="F115" s="213" t="s">
        <v>185</v>
      </c>
      <c r="G115" s="214" t="s">
        <v>69</v>
      </c>
      <c r="H115" s="239">
        <f t="shared" ref="H115:H116" si="52">$C$42/12</f>
        <v>9.1666666666666665E-4</v>
      </c>
      <c r="I115" s="229">
        <f>(SUM('1.  LRAMVA Summary'!D$52:D$69)+SUM('1.  LRAMVA Summary'!D$70:D$71)*(MONTH($E115)-1)/12)*$H115</f>
        <v>-8.1926831775555566</v>
      </c>
      <c r="J115" s="229">
        <f>(SUM('1.  LRAMVA Summary'!E$52:E$69)+SUM('1.  LRAMVA Summary'!E$70:E$71)*(MONTH($E115)-1)/12)*$H115</f>
        <v>-0.21089289497222119</v>
      </c>
      <c r="K115" s="229">
        <f>(SUM('1.  LRAMVA Summary'!F$52:F$69)+SUM('1.  LRAMVA Summary'!F$70:F$71)*(MONTH($E115)-1)/12)*$H115</f>
        <v>-3.0598406226666661</v>
      </c>
      <c r="L115" s="229">
        <f>(SUM('1.  LRAMVA Summary'!G$52:G$69)+SUM('1.  LRAMVA Summary'!G$70:G$71)*(MONTH($E115)-1)/12)*$H115</f>
        <v>-3.0500629389999996</v>
      </c>
      <c r="M115" s="229">
        <f>(SUM('1.  LRAMVA Summary'!H$52:H$69)+SUM('1.  LRAMVA Summary'!H$70:H$71)*(MONTH($E115)-1)/12)*$H115</f>
        <v>-0.18293096891666669</v>
      </c>
      <c r="N115" s="229">
        <f>(SUM('1.  LRAMVA Summary'!I$52:I$69)+SUM('1.  LRAMVA Summary'!I$70:I$71)*(MONTH($E115)-1)/12)*$H115</f>
        <v>-3.6315272583333336E-2</v>
      </c>
      <c r="O115" s="229">
        <f>(SUM('1.  LRAMVA Summary'!J$52:J$69)+SUM('1.  LRAMVA Summary'!J$70:J$71)*(MONTH($E115)-1)/12)*$H115</f>
        <v>21.220075058416672</v>
      </c>
      <c r="P115" s="229">
        <f>(SUM('1.  LRAMVA Summary'!K$52:K$69)+SUM('1.  LRAMVA Summary'!K$70:K$71)*(MONTH($E115)-1)/12)*$H115</f>
        <v>0</v>
      </c>
      <c r="Q115" s="229">
        <f>(SUM('1.  LRAMVA Summary'!L$52:L$69)+SUM('1.  LRAMVA Summary'!L$70:L$71)*(MONTH($E115)-1)/12)*$H115</f>
        <v>0</v>
      </c>
      <c r="R115" s="229">
        <f>(SUM('1.  LRAMVA Summary'!M$52:M$69)+SUM('1.  LRAMVA Summary'!M$70:M$71)*(MONTH($E115)-1)/12)*$H115</f>
        <v>0</v>
      </c>
      <c r="S115" s="229">
        <f>(SUM('1.  LRAMVA Summary'!N$52:N$69)+SUM('1.  LRAMVA Summary'!N$70:N$71)*(MONTH($E115)-1)/12)*$H115</f>
        <v>0</v>
      </c>
      <c r="T115" s="229">
        <f>(SUM('1.  LRAMVA Summary'!O$52:O$69)+SUM('1.  LRAMVA Summary'!O$70:O$71)*(MONTH($E115)-1)/12)*$H115</f>
        <v>0</v>
      </c>
      <c r="U115" s="229">
        <f>(SUM('1.  LRAMVA Summary'!P$52:P$69)+SUM('1.  LRAMVA Summary'!P$70:P$71)*(MONTH($E115)-1)/12)*$H115</f>
        <v>0</v>
      </c>
      <c r="V115" s="229">
        <f>(SUM('1.  LRAMVA Summary'!Q$52:Q$69)+SUM('1.  LRAMVA Summary'!Q$70:Q$71)*(MONTH($E115)-1)/12)*$H115</f>
        <v>0</v>
      </c>
      <c r="W115" s="230">
        <f t="shared" si="49"/>
        <v>6.4873491827222267</v>
      </c>
    </row>
    <row r="116" spans="2:23" s="9" customFormat="1" hidden="1">
      <c r="B116" s="68"/>
      <c r="E116" s="213">
        <v>43070</v>
      </c>
      <c r="F116" s="213" t="s">
        <v>185</v>
      </c>
      <c r="G116" s="214" t="s">
        <v>69</v>
      </c>
      <c r="H116" s="239">
        <f t="shared" si="52"/>
        <v>9.1666666666666665E-4</v>
      </c>
      <c r="I116" s="229">
        <f>(SUM('1.  LRAMVA Summary'!D$52:D$69)+SUM('1.  LRAMVA Summary'!D$70:D$71)*(MONTH($E116)-1)/12)*$H116</f>
        <v>-7.9997044331111118</v>
      </c>
      <c r="J116" s="229">
        <f>(SUM('1.  LRAMVA Summary'!E$52:E$69)+SUM('1.  LRAMVA Summary'!E$70:E$71)*(MONTH($E116)-1)/12)*$H116</f>
        <v>8.5090265638890022E-2</v>
      </c>
      <c r="K116" s="229">
        <f>(SUM('1.  LRAMVA Summary'!F$52:F$69)+SUM('1.  LRAMVA Summary'!F$70:F$71)*(MONTH($E116)-1)/12)*$H116</f>
        <v>-2.7874842306666663</v>
      </c>
      <c r="L116" s="229">
        <f>(SUM('1.  LRAMVA Summary'!G$52:G$69)+SUM('1.  LRAMVA Summary'!G$70:G$71)*(MONTH($E116)-1)/12)*$H116</f>
        <v>-3.0500629389999996</v>
      </c>
      <c r="M116" s="229">
        <f>(SUM('1.  LRAMVA Summary'!H$52:H$69)+SUM('1.  LRAMVA Summary'!H$70:H$71)*(MONTH($E116)-1)/12)*$H116</f>
        <v>-0.18293096891666669</v>
      </c>
      <c r="N116" s="229">
        <f>(SUM('1.  LRAMVA Summary'!I$52:I$69)+SUM('1.  LRAMVA Summary'!I$70:I$71)*(MONTH($E116)-1)/12)*$H116</f>
        <v>-3.6315272583333336E-2</v>
      </c>
      <c r="O116" s="229">
        <f>(SUM('1.  LRAMVA Summary'!J$52:J$69)+SUM('1.  LRAMVA Summary'!J$70:J$71)*(MONTH($E116)-1)/12)*$H116</f>
        <v>21.641187325083337</v>
      </c>
      <c r="P116" s="229">
        <f>(SUM('1.  LRAMVA Summary'!K$52:K$69)+SUM('1.  LRAMVA Summary'!K$70:K$71)*(MONTH($E116)-1)/12)*$H116</f>
        <v>0</v>
      </c>
      <c r="Q116" s="229">
        <f>(SUM('1.  LRAMVA Summary'!L$52:L$69)+SUM('1.  LRAMVA Summary'!L$70:L$71)*(MONTH($E116)-1)/12)*$H116</f>
        <v>0</v>
      </c>
      <c r="R116" s="229">
        <f>(SUM('1.  LRAMVA Summary'!M$52:M$69)+SUM('1.  LRAMVA Summary'!M$70:M$71)*(MONTH($E116)-1)/12)*$H116</f>
        <v>0</v>
      </c>
      <c r="S116" s="229">
        <f>(SUM('1.  LRAMVA Summary'!N$52:N$69)+SUM('1.  LRAMVA Summary'!N$70:N$71)*(MONTH($E116)-1)/12)*$H116</f>
        <v>0</v>
      </c>
      <c r="T116" s="229">
        <f>(SUM('1.  LRAMVA Summary'!O$52:O$69)+SUM('1.  LRAMVA Summary'!O$70:O$71)*(MONTH($E116)-1)/12)*$H116</f>
        <v>0</v>
      </c>
      <c r="U116" s="229">
        <f>(SUM('1.  LRAMVA Summary'!P$52:P$69)+SUM('1.  LRAMVA Summary'!P$70:P$71)*(MONTH($E116)-1)/12)*$H116</f>
        <v>0</v>
      </c>
      <c r="V116" s="229">
        <f>(SUM('1.  LRAMVA Summary'!Q$52:Q$69)+SUM('1.  LRAMVA Summary'!Q$70:Q$71)*(MONTH($E116)-1)/12)*$H116</f>
        <v>0</v>
      </c>
      <c r="W116" s="230">
        <f t="shared" si="49"/>
        <v>7.6697797464444477</v>
      </c>
    </row>
    <row r="117" spans="2:23" s="9" customFormat="1" ht="15" hidden="1" thickBot="1">
      <c r="B117" s="68"/>
      <c r="E117" s="215" t="s">
        <v>468</v>
      </c>
      <c r="F117" s="215"/>
      <c r="G117" s="216"/>
      <c r="H117" s="217"/>
      <c r="I117" s="218">
        <f>SUM(I104:I116)</f>
        <v>-230.13799185634585</v>
      </c>
      <c r="J117" s="218">
        <f>SUM(J104:J116)</f>
        <v>-51.678345325489559</v>
      </c>
      <c r="K117" s="218">
        <f t="shared" ref="K117:O117" si="53">SUM(K104:K116)</f>
        <v>-92.997261961916649</v>
      </c>
      <c r="L117" s="218">
        <f t="shared" si="53"/>
        <v>-71.655231631375003</v>
      </c>
      <c r="M117" s="218">
        <f t="shared" si="53"/>
        <v>-4.3013309045729171</v>
      </c>
      <c r="N117" s="218">
        <f t="shared" si="53"/>
        <v>-0.85315641395416675</v>
      </c>
      <c r="O117" s="218">
        <f t="shared" si="53"/>
        <v>475.4327827338459</v>
      </c>
      <c r="P117" s="218">
        <f t="shared" ref="P117:V117" si="54">SUM(P104:P116)</f>
        <v>0</v>
      </c>
      <c r="Q117" s="218">
        <f t="shared" si="54"/>
        <v>0</v>
      </c>
      <c r="R117" s="218">
        <f t="shared" si="54"/>
        <v>0</v>
      </c>
      <c r="S117" s="218">
        <f t="shared" si="54"/>
        <v>0</v>
      </c>
      <c r="T117" s="218">
        <f t="shared" si="54"/>
        <v>0</v>
      </c>
      <c r="U117" s="218">
        <f t="shared" si="54"/>
        <v>0</v>
      </c>
      <c r="V117" s="218">
        <f t="shared" si="54"/>
        <v>0</v>
      </c>
      <c r="W117" s="218">
        <f>SUM(W104:W116)</f>
        <v>23.809464640191791</v>
      </c>
    </row>
    <row r="118" spans="2:23" s="9" customFormat="1" ht="15" hidden="1" thickTop="1">
      <c r="B118" s="68"/>
      <c r="E118" s="219" t="s">
        <v>67</v>
      </c>
      <c r="F118" s="219"/>
      <c r="G118" s="220"/>
      <c r="H118" s="221"/>
      <c r="I118" s="222"/>
      <c r="J118" s="222"/>
      <c r="K118" s="222"/>
      <c r="L118" s="222"/>
      <c r="M118" s="222"/>
      <c r="N118" s="222"/>
      <c r="O118" s="222"/>
      <c r="P118" s="222"/>
      <c r="Q118" s="222"/>
      <c r="R118" s="222"/>
      <c r="S118" s="222"/>
      <c r="T118" s="222"/>
      <c r="U118" s="222"/>
      <c r="V118" s="222"/>
      <c r="W118" s="223"/>
    </row>
    <row r="119" spans="2:23" s="9" customFormat="1" hidden="1">
      <c r="B119" s="68"/>
      <c r="E119" s="224" t="s">
        <v>432</v>
      </c>
      <c r="F119" s="224"/>
      <c r="G119" s="225"/>
      <c r="H119" s="226"/>
      <c r="I119" s="227">
        <f>I117+I118</f>
        <v>-230.13799185634585</v>
      </c>
      <c r="J119" s="227">
        <f t="shared" ref="J119" si="55">J117+J118</f>
        <v>-51.678345325489559</v>
      </c>
      <c r="K119" s="227">
        <f t="shared" ref="K119" si="56">K117+K118</f>
        <v>-92.997261961916649</v>
      </c>
      <c r="L119" s="227">
        <f t="shared" ref="L119" si="57">L117+L118</f>
        <v>-71.655231631375003</v>
      </c>
      <c r="M119" s="227">
        <f t="shared" ref="M119" si="58">M117+M118</f>
        <v>-4.3013309045729171</v>
      </c>
      <c r="N119" s="227">
        <f t="shared" ref="N119" si="59">N117+N118</f>
        <v>-0.85315641395416675</v>
      </c>
      <c r="O119" s="227">
        <f t="shared" ref="O119:V119" si="60">O117+O118</f>
        <v>475.4327827338459</v>
      </c>
      <c r="P119" s="227">
        <f t="shared" si="60"/>
        <v>0</v>
      </c>
      <c r="Q119" s="227">
        <f t="shared" si="60"/>
        <v>0</v>
      </c>
      <c r="R119" s="227">
        <f t="shared" si="60"/>
        <v>0</v>
      </c>
      <c r="S119" s="227">
        <f t="shared" si="60"/>
        <v>0</v>
      </c>
      <c r="T119" s="227">
        <f t="shared" si="60"/>
        <v>0</v>
      </c>
      <c r="U119" s="227">
        <f t="shared" si="60"/>
        <v>0</v>
      </c>
      <c r="V119" s="227">
        <f t="shared" si="60"/>
        <v>0</v>
      </c>
      <c r="W119" s="227">
        <f t="shared" ref="W119" si="61">W117+W118</f>
        <v>23.809464640191791</v>
      </c>
    </row>
    <row r="120" spans="2:23" s="9" customFormat="1" hidden="1">
      <c r="B120" s="68"/>
      <c r="E120" s="213">
        <v>43101</v>
      </c>
      <c r="F120" s="213" t="s">
        <v>186</v>
      </c>
      <c r="G120" s="214" t="s">
        <v>65</v>
      </c>
      <c r="H120" s="239">
        <f>$C$43/12</f>
        <v>9.1666666666666665E-4</v>
      </c>
      <c r="I120" s="229">
        <f>(SUM('1.  LRAMVA Summary'!D$52:D$72)+SUM('1.  LRAMVA Summary'!D$73:D$74)*(MONTH($E120)-1)/12)*$H120</f>
        <v>-7.8067256886666669</v>
      </c>
      <c r="J120" s="229">
        <f>(SUM('1.  LRAMVA Summary'!E$52:E$72)+SUM('1.  LRAMVA Summary'!E$73:E$74)*(MONTH($E120)-1)/12)*$H120</f>
        <v>0.38107342625000123</v>
      </c>
      <c r="K120" s="229">
        <f>(SUM('1.  LRAMVA Summary'!F$52:F$72)+SUM('1.  LRAMVA Summary'!F$73:F$74)*(MONTH($E120)-1)/12)*$H120</f>
        <v>-2.515127838666666</v>
      </c>
      <c r="L120" s="229">
        <f>(SUM('1.  LRAMVA Summary'!G$52:G$72)+SUM('1.  LRAMVA Summary'!G$73:G$74)*(MONTH($E120)-1)/12)*$H120</f>
        <v>-3.0500629389999996</v>
      </c>
      <c r="M120" s="229">
        <f>(SUM('1.  LRAMVA Summary'!H$52:H$72)+SUM('1.  LRAMVA Summary'!H$73:H$74)*(MONTH($E120)-1)/12)*$H120</f>
        <v>-0.18293096891666669</v>
      </c>
      <c r="N120" s="229">
        <f>(SUM('1.  LRAMVA Summary'!I$52:I$72)+SUM('1.  LRAMVA Summary'!I$73:I$74)*(MONTH($E120)-1)/12)*$H120</f>
        <v>-3.6315272583333336E-2</v>
      </c>
      <c r="O120" s="229">
        <f>(SUM('1.  LRAMVA Summary'!J$52:J$72)+SUM('1.  LRAMVA Summary'!J$73:J$74)*(MONTH($E120)-1)/12)*$H120</f>
        <v>22.062299591750001</v>
      </c>
      <c r="P120" s="229">
        <f>(SUM('1.  LRAMVA Summary'!K$52:K$72)+SUM('1.  LRAMVA Summary'!K$73:K$74)*(MONTH($E120)-1)/12)*$H120</f>
        <v>0</v>
      </c>
      <c r="Q120" s="229">
        <f>(SUM('1.  LRAMVA Summary'!L$52:L$72)+SUM('1.  LRAMVA Summary'!L$73:L$74)*(MONTH($E120)-1)/12)*$H120</f>
        <v>0</v>
      </c>
      <c r="R120" s="229">
        <f>(SUM('1.  LRAMVA Summary'!M$52:M$72)+SUM('1.  LRAMVA Summary'!M$73:M$74)*(MONTH($E120)-1)/12)*$H120</f>
        <v>0</v>
      </c>
      <c r="S120" s="229">
        <f>(SUM('1.  LRAMVA Summary'!N$52:N$72)+SUM('1.  LRAMVA Summary'!N$73:N$74)*(MONTH($E120)-1)/12)*$H120</f>
        <v>0</v>
      </c>
      <c r="T120" s="229">
        <f>(SUM('1.  LRAMVA Summary'!O$52:O$72)+SUM('1.  LRAMVA Summary'!O$73:O$74)*(MONTH($E120)-1)/12)*$H120</f>
        <v>0</v>
      </c>
      <c r="U120" s="229">
        <f>(SUM('1.  LRAMVA Summary'!P$52:P$72)+SUM('1.  LRAMVA Summary'!P$73:P$74)*(MONTH($E120)-1)/12)*$H120</f>
        <v>0</v>
      </c>
      <c r="V120" s="229">
        <f>(SUM('1.  LRAMVA Summary'!Q$52:Q$72)+SUM('1.  LRAMVA Summary'!Q$73:Q$74)*(MONTH($E120)-1)/12)*$H120</f>
        <v>0</v>
      </c>
      <c r="W120" s="230">
        <f>SUM(I120:V120)</f>
        <v>8.8522103101666687</v>
      </c>
    </row>
    <row r="121" spans="2:23" s="9" customFormat="1" hidden="1">
      <c r="B121" s="68"/>
      <c r="E121" s="213">
        <v>43132</v>
      </c>
      <c r="F121" s="213" t="s">
        <v>186</v>
      </c>
      <c r="G121" s="214" t="s">
        <v>65</v>
      </c>
      <c r="H121" s="239">
        <f t="shared" ref="H121:H122" si="62">$C$43/12</f>
        <v>9.1666666666666665E-4</v>
      </c>
      <c r="I121" s="229">
        <f>(SUM('1.  LRAMVA Summary'!D$52:D$72)+SUM('1.  LRAMVA Summary'!D$73:D$74)*(MONTH($E121)-1)/12)*$H121</f>
        <v>-7.8067256886666669</v>
      </c>
      <c r="J121" s="229">
        <f>(SUM('1.  LRAMVA Summary'!E$52:E$72)+SUM('1.  LRAMVA Summary'!E$73:E$74)*(MONTH($E121)-1)/12)*$H121</f>
        <v>0.38107342625000123</v>
      </c>
      <c r="K121" s="229">
        <f>(SUM('1.  LRAMVA Summary'!F$52:F$72)+SUM('1.  LRAMVA Summary'!F$73:F$74)*(MONTH($E121)-1)/12)*$H121</f>
        <v>-2.515127838666666</v>
      </c>
      <c r="L121" s="229">
        <f>(SUM('1.  LRAMVA Summary'!G$52:G$72)+SUM('1.  LRAMVA Summary'!G$73:G$74)*(MONTH($E121)-1)/12)*$H121</f>
        <v>-3.0500629389999996</v>
      </c>
      <c r="M121" s="229">
        <f>(SUM('1.  LRAMVA Summary'!H$52:H$72)+SUM('1.  LRAMVA Summary'!H$73:H$74)*(MONTH($E121)-1)/12)*$H121</f>
        <v>-0.18293096891666669</v>
      </c>
      <c r="N121" s="229">
        <f>(SUM('1.  LRAMVA Summary'!I$52:I$72)+SUM('1.  LRAMVA Summary'!I$73:I$74)*(MONTH($E121)-1)/12)*$H121</f>
        <v>-3.6315272583333336E-2</v>
      </c>
      <c r="O121" s="229">
        <f>(SUM('1.  LRAMVA Summary'!J$52:J$72)+SUM('1.  LRAMVA Summary'!J$73:J$74)*(MONTH($E121)-1)/12)*$H121</f>
        <v>22.062299591750001</v>
      </c>
      <c r="P121" s="229">
        <f>(SUM('1.  LRAMVA Summary'!K$52:K$72)+SUM('1.  LRAMVA Summary'!K$73:K$74)*(MONTH($E121)-1)/12)*$H121</f>
        <v>0</v>
      </c>
      <c r="Q121" s="229">
        <f>(SUM('1.  LRAMVA Summary'!L$52:L$72)+SUM('1.  LRAMVA Summary'!L$73:L$74)*(MONTH($E121)-1)/12)*$H121</f>
        <v>0</v>
      </c>
      <c r="R121" s="229">
        <f>(SUM('1.  LRAMVA Summary'!M$52:M$72)+SUM('1.  LRAMVA Summary'!M$73:M$74)*(MONTH($E121)-1)/12)*$H121</f>
        <v>0</v>
      </c>
      <c r="S121" s="229">
        <f>(SUM('1.  LRAMVA Summary'!N$52:N$72)+SUM('1.  LRAMVA Summary'!N$73:N$74)*(MONTH($E121)-1)/12)*$H121</f>
        <v>0</v>
      </c>
      <c r="T121" s="229">
        <f>(SUM('1.  LRAMVA Summary'!O$52:O$72)+SUM('1.  LRAMVA Summary'!O$73:O$74)*(MONTH($E121)-1)/12)*$H121</f>
        <v>0</v>
      </c>
      <c r="U121" s="229">
        <f>(SUM('1.  LRAMVA Summary'!P$52:P$72)+SUM('1.  LRAMVA Summary'!P$73:P$74)*(MONTH($E121)-1)/12)*$H121</f>
        <v>0</v>
      </c>
      <c r="V121" s="229">
        <f>(SUM('1.  LRAMVA Summary'!Q$52:Q$72)+SUM('1.  LRAMVA Summary'!Q$73:Q$74)*(MONTH($E121)-1)/12)*$H121</f>
        <v>0</v>
      </c>
      <c r="W121" s="230">
        <f t="shared" ref="W121:W131" si="63">SUM(I121:V121)</f>
        <v>8.8522103101666687</v>
      </c>
    </row>
    <row r="122" spans="2:23" s="9" customFormat="1" hidden="1">
      <c r="B122" s="68"/>
      <c r="E122" s="213">
        <v>43160</v>
      </c>
      <c r="F122" s="213" t="s">
        <v>186</v>
      </c>
      <c r="G122" s="214" t="s">
        <v>65</v>
      </c>
      <c r="H122" s="239">
        <f t="shared" si="62"/>
        <v>9.1666666666666665E-4</v>
      </c>
      <c r="I122" s="229">
        <f>(SUM('1.  LRAMVA Summary'!D$52:D$72)+SUM('1.  LRAMVA Summary'!D$73:D$74)*(MONTH($E122)-1)/12)*$H122</f>
        <v>-7.8067256886666669</v>
      </c>
      <c r="J122" s="229">
        <f>(SUM('1.  LRAMVA Summary'!E$52:E$72)+SUM('1.  LRAMVA Summary'!E$73:E$74)*(MONTH($E122)-1)/12)*$H122</f>
        <v>0.38107342625000123</v>
      </c>
      <c r="K122" s="229">
        <f>(SUM('1.  LRAMVA Summary'!F$52:F$72)+SUM('1.  LRAMVA Summary'!F$73:F$74)*(MONTH($E122)-1)/12)*$H122</f>
        <v>-2.515127838666666</v>
      </c>
      <c r="L122" s="229">
        <f>(SUM('1.  LRAMVA Summary'!G$52:G$72)+SUM('1.  LRAMVA Summary'!G$73:G$74)*(MONTH($E122)-1)/12)*$H122</f>
        <v>-3.0500629389999996</v>
      </c>
      <c r="M122" s="229">
        <f>(SUM('1.  LRAMVA Summary'!H$52:H$72)+SUM('1.  LRAMVA Summary'!H$73:H$74)*(MONTH($E122)-1)/12)*$H122</f>
        <v>-0.18293096891666669</v>
      </c>
      <c r="N122" s="229">
        <f>(SUM('1.  LRAMVA Summary'!I$52:I$72)+SUM('1.  LRAMVA Summary'!I$73:I$74)*(MONTH($E122)-1)/12)*$H122</f>
        <v>-3.6315272583333336E-2</v>
      </c>
      <c r="O122" s="229">
        <f>(SUM('1.  LRAMVA Summary'!J$52:J$72)+SUM('1.  LRAMVA Summary'!J$73:J$74)*(MONTH($E122)-1)/12)*$H122</f>
        <v>22.062299591750001</v>
      </c>
      <c r="P122" s="229">
        <f>(SUM('1.  LRAMVA Summary'!K$52:K$72)+SUM('1.  LRAMVA Summary'!K$73:K$74)*(MONTH($E122)-1)/12)*$H122</f>
        <v>0</v>
      </c>
      <c r="Q122" s="229">
        <f>(SUM('1.  LRAMVA Summary'!L$52:L$72)+SUM('1.  LRAMVA Summary'!L$73:L$74)*(MONTH($E122)-1)/12)*$H122</f>
        <v>0</v>
      </c>
      <c r="R122" s="229">
        <f>(SUM('1.  LRAMVA Summary'!M$52:M$72)+SUM('1.  LRAMVA Summary'!M$73:M$74)*(MONTH($E122)-1)/12)*$H122</f>
        <v>0</v>
      </c>
      <c r="S122" s="229">
        <f>(SUM('1.  LRAMVA Summary'!N$52:N$72)+SUM('1.  LRAMVA Summary'!N$73:N$74)*(MONTH($E122)-1)/12)*$H122</f>
        <v>0</v>
      </c>
      <c r="T122" s="229">
        <f>(SUM('1.  LRAMVA Summary'!O$52:O$72)+SUM('1.  LRAMVA Summary'!O$73:O$74)*(MONTH($E122)-1)/12)*$H122</f>
        <v>0</v>
      </c>
      <c r="U122" s="229">
        <f>(SUM('1.  LRAMVA Summary'!P$52:P$72)+SUM('1.  LRAMVA Summary'!P$73:P$74)*(MONTH($E122)-1)/12)*$H122</f>
        <v>0</v>
      </c>
      <c r="V122" s="229">
        <f>(SUM('1.  LRAMVA Summary'!Q$52:Q$72)+SUM('1.  LRAMVA Summary'!Q$73:Q$74)*(MONTH($E122)-1)/12)*$H122</f>
        <v>0</v>
      </c>
      <c r="W122" s="230">
        <f t="shared" si="63"/>
        <v>8.8522103101666687</v>
      </c>
    </row>
    <row r="123" spans="2:23" s="8" customFormat="1" hidden="1">
      <c r="B123" s="238"/>
      <c r="E123" s="213">
        <v>43191</v>
      </c>
      <c r="F123" s="213" t="s">
        <v>186</v>
      </c>
      <c r="G123" s="214" t="s">
        <v>66</v>
      </c>
      <c r="H123" s="239">
        <f>$C$44/12</f>
        <v>9.1666666666666665E-4</v>
      </c>
      <c r="I123" s="229">
        <f>(SUM('1.  LRAMVA Summary'!D$52:D$72)+SUM('1.  LRAMVA Summary'!D$73:D$74)*(MONTH($E123)-1)/12)*$H123</f>
        <v>-7.8067256886666669</v>
      </c>
      <c r="J123" s="229">
        <f>(SUM('1.  LRAMVA Summary'!E$52:E$72)+SUM('1.  LRAMVA Summary'!E$73:E$74)*(MONTH($E123)-1)/12)*$H123</f>
        <v>0.38107342625000123</v>
      </c>
      <c r="K123" s="229">
        <f>(SUM('1.  LRAMVA Summary'!F$52:F$72)+SUM('1.  LRAMVA Summary'!F$73:F$74)*(MONTH($E123)-1)/12)*$H123</f>
        <v>-2.515127838666666</v>
      </c>
      <c r="L123" s="229">
        <f>(SUM('1.  LRAMVA Summary'!G$52:G$72)+SUM('1.  LRAMVA Summary'!G$73:G$74)*(MONTH($E123)-1)/12)*$H123</f>
        <v>-3.0500629389999996</v>
      </c>
      <c r="M123" s="229">
        <f>(SUM('1.  LRAMVA Summary'!H$52:H$72)+SUM('1.  LRAMVA Summary'!H$73:H$74)*(MONTH($E123)-1)/12)*$H123</f>
        <v>-0.18293096891666669</v>
      </c>
      <c r="N123" s="229">
        <f>(SUM('1.  LRAMVA Summary'!I$52:I$72)+SUM('1.  LRAMVA Summary'!I$73:I$74)*(MONTH($E123)-1)/12)*$H123</f>
        <v>-3.6315272583333336E-2</v>
      </c>
      <c r="O123" s="229">
        <f>(SUM('1.  LRAMVA Summary'!J$52:J$72)+SUM('1.  LRAMVA Summary'!J$73:J$74)*(MONTH($E123)-1)/12)*$H123</f>
        <v>22.062299591750001</v>
      </c>
      <c r="P123" s="229">
        <f>(SUM('1.  LRAMVA Summary'!K$52:K$72)+SUM('1.  LRAMVA Summary'!K$73:K$74)*(MONTH($E123)-1)/12)*$H123</f>
        <v>0</v>
      </c>
      <c r="Q123" s="229">
        <f>(SUM('1.  LRAMVA Summary'!L$52:L$72)+SUM('1.  LRAMVA Summary'!L$73:L$74)*(MONTH($E123)-1)/12)*$H123</f>
        <v>0</v>
      </c>
      <c r="R123" s="229">
        <f>(SUM('1.  LRAMVA Summary'!M$52:M$72)+SUM('1.  LRAMVA Summary'!M$73:M$74)*(MONTH($E123)-1)/12)*$H123</f>
        <v>0</v>
      </c>
      <c r="S123" s="229">
        <f>(SUM('1.  LRAMVA Summary'!N$52:N$72)+SUM('1.  LRAMVA Summary'!N$73:N$74)*(MONTH($E123)-1)/12)*$H123</f>
        <v>0</v>
      </c>
      <c r="T123" s="229">
        <f>(SUM('1.  LRAMVA Summary'!O$52:O$72)+SUM('1.  LRAMVA Summary'!O$73:O$74)*(MONTH($E123)-1)/12)*$H123</f>
        <v>0</v>
      </c>
      <c r="U123" s="229">
        <f>(SUM('1.  LRAMVA Summary'!P$52:P$72)+SUM('1.  LRAMVA Summary'!P$73:P$74)*(MONTH($E123)-1)/12)*$H123</f>
        <v>0</v>
      </c>
      <c r="V123" s="229">
        <f>(SUM('1.  LRAMVA Summary'!Q$52:Q$72)+SUM('1.  LRAMVA Summary'!Q$73:Q$74)*(MONTH($E123)-1)/12)*$H123</f>
        <v>0</v>
      </c>
      <c r="W123" s="230">
        <f t="shared" si="63"/>
        <v>8.8522103101666687</v>
      </c>
    </row>
    <row r="124" spans="2:23" s="9" customFormat="1" hidden="1">
      <c r="B124" s="68"/>
      <c r="E124" s="213">
        <v>43221</v>
      </c>
      <c r="F124" s="213" t="s">
        <v>186</v>
      </c>
      <c r="G124" s="214" t="s">
        <v>66</v>
      </c>
      <c r="H124" s="239">
        <f t="shared" ref="H124:H125" si="64">$C$44/12</f>
        <v>9.1666666666666665E-4</v>
      </c>
      <c r="I124" s="229">
        <f>(SUM('1.  LRAMVA Summary'!D$52:D$72)+SUM('1.  LRAMVA Summary'!D$73:D$74)*(MONTH($E124)-1)/12)*$H124</f>
        <v>-7.8067256886666669</v>
      </c>
      <c r="J124" s="229">
        <f>(SUM('1.  LRAMVA Summary'!E$52:E$72)+SUM('1.  LRAMVA Summary'!E$73:E$74)*(MONTH($E124)-1)/12)*$H124</f>
        <v>0.38107342625000123</v>
      </c>
      <c r="K124" s="229">
        <f>(SUM('1.  LRAMVA Summary'!F$52:F$72)+SUM('1.  LRAMVA Summary'!F$73:F$74)*(MONTH($E124)-1)/12)*$H124</f>
        <v>-2.515127838666666</v>
      </c>
      <c r="L124" s="229">
        <f>(SUM('1.  LRAMVA Summary'!G$52:G$72)+SUM('1.  LRAMVA Summary'!G$73:G$74)*(MONTH($E124)-1)/12)*$H124</f>
        <v>-3.0500629389999996</v>
      </c>
      <c r="M124" s="229">
        <f>(SUM('1.  LRAMVA Summary'!H$52:H$72)+SUM('1.  LRAMVA Summary'!H$73:H$74)*(MONTH($E124)-1)/12)*$H124</f>
        <v>-0.18293096891666669</v>
      </c>
      <c r="N124" s="229">
        <f>(SUM('1.  LRAMVA Summary'!I$52:I$72)+SUM('1.  LRAMVA Summary'!I$73:I$74)*(MONTH($E124)-1)/12)*$H124</f>
        <v>-3.6315272583333336E-2</v>
      </c>
      <c r="O124" s="229">
        <f>(SUM('1.  LRAMVA Summary'!J$52:J$72)+SUM('1.  LRAMVA Summary'!J$73:J$74)*(MONTH($E124)-1)/12)*$H124</f>
        <v>22.062299591750001</v>
      </c>
      <c r="P124" s="229">
        <f>(SUM('1.  LRAMVA Summary'!K$52:K$72)+SUM('1.  LRAMVA Summary'!K$73:K$74)*(MONTH($E124)-1)/12)*$H124</f>
        <v>0</v>
      </c>
      <c r="Q124" s="229">
        <f>(SUM('1.  LRAMVA Summary'!L$52:L$72)+SUM('1.  LRAMVA Summary'!L$73:L$74)*(MONTH($E124)-1)/12)*$H124</f>
        <v>0</v>
      </c>
      <c r="R124" s="229">
        <f>(SUM('1.  LRAMVA Summary'!M$52:M$72)+SUM('1.  LRAMVA Summary'!M$73:M$74)*(MONTH($E124)-1)/12)*$H124</f>
        <v>0</v>
      </c>
      <c r="S124" s="229">
        <f>(SUM('1.  LRAMVA Summary'!N$52:N$72)+SUM('1.  LRAMVA Summary'!N$73:N$74)*(MONTH($E124)-1)/12)*$H124</f>
        <v>0</v>
      </c>
      <c r="T124" s="229">
        <f>(SUM('1.  LRAMVA Summary'!O$52:O$72)+SUM('1.  LRAMVA Summary'!O$73:O$74)*(MONTH($E124)-1)/12)*$H124</f>
        <v>0</v>
      </c>
      <c r="U124" s="229">
        <f>(SUM('1.  LRAMVA Summary'!P$52:P$72)+SUM('1.  LRAMVA Summary'!P$73:P$74)*(MONTH($E124)-1)/12)*$H124</f>
        <v>0</v>
      </c>
      <c r="V124" s="229">
        <f>(SUM('1.  LRAMVA Summary'!Q$52:Q$72)+SUM('1.  LRAMVA Summary'!Q$73:Q$74)*(MONTH($E124)-1)/12)*$H124</f>
        <v>0</v>
      </c>
      <c r="W124" s="230">
        <f t="shared" si="63"/>
        <v>8.8522103101666687</v>
      </c>
    </row>
    <row r="125" spans="2:23" s="237" customFormat="1" hidden="1">
      <c r="B125" s="236"/>
      <c r="E125" s="213">
        <v>43252</v>
      </c>
      <c r="F125" s="213" t="s">
        <v>186</v>
      </c>
      <c r="G125" s="214" t="s">
        <v>66</v>
      </c>
      <c r="H125" s="239">
        <f t="shared" si="64"/>
        <v>9.1666666666666665E-4</v>
      </c>
      <c r="I125" s="229">
        <f>(SUM('1.  LRAMVA Summary'!D$52:D$72)+SUM('1.  LRAMVA Summary'!D$73:D$74)*(MONTH($E125)-1)/12)*$H125</f>
        <v>-7.8067256886666669</v>
      </c>
      <c r="J125" s="229">
        <f>(SUM('1.  LRAMVA Summary'!E$52:E$72)+SUM('1.  LRAMVA Summary'!E$73:E$74)*(MONTH($E125)-1)/12)*$H125</f>
        <v>0.38107342625000123</v>
      </c>
      <c r="K125" s="229">
        <f>(SUM('1.  LRAMVA Summary'!F$52:F$72)+SUM('1.  LRAMVA Summary'!F$73:F$74)*(MONTH($E125)-1)/12)*$H125</f>
        <v>-2.515127838666666</v>
      </c>
      <c r="L125" s="229">
        <f>(SUM('1.  LRAMVA Summary'!G$52:G$72)+SUM('1.  LRAMVA Summary'!G$73:G$74)*(MONTH($E125)-1)/12)*$H125</f>
        <v>-3.0500629389999996</v>
      </c>
      <c r="M125" s="229">
        <f>(SUM('1.  LRAMVA Summary'!H$52:H$72)+SUM('1.  LRAMVA Summary'!H$73:H$74)*(MONTH($E125)-1)/12)*$H125</f>
        <v>-0.18293096891666669</v>
      </c>
      <c r="N125" s="229">
        <f>(SUM('1.  LRAMVA Summary'!I$52:I$72)+SUM('1.  LRAMVA Summary'!I$73:I$74)*(MONTH($E125)-1)/12)*$H125</f>
        <v>-3.6315272583333336E-2</v>
      </c>
      <c r="O125" s="229">
        <f>(SUM('1.  LRAMVA Summary'!J$52:J$72)+SUM('1.  LRAMVA Summary'!J$73:J$74)*(MONTH($E125)-1)/12)*$H125</f>
        <v>22.062299591750001</v>
      </c>
      <c r="P125" s="229">
        <f>(SUM('1.  LRAMVA Summary'!K$52:K$72)+SUM('1.  LRAMVA Summary'!K$73:K$74)*(MONTH($E125)-1)/12)*$H125</f>
        <v>0</v>
      </c>
      <c r="Q125" s="229">
        <f>(SUM('1.  LRAMVA Summary'!L$52:L$72)+SUM('1.  LRAMVA Summary'!L$73:L$74)*(MONTH($E125)-1)/12)*$H125</f>
        <v>0</v>
      </c>
      <c r="R125" s="229">
        <f>(SUM('1.  LRAMVA Summary'!M$52:M$72)+SUM('1.  LRAMVA Summary'!M$73:M$74)*(MONTH($E125)-1)/12)*$H125</f>
        <v>0</v>
      </c>
      <c r="S125" s="229">
        <f>(SUM('1.  LRAMVA Summary'!N$52:N$72)+SUM('1.  LRAMVA Summary'!N$73:N$74)*(MONTH($E125)-1)/12)*$H125</f>
        <v>0</v>
      </c>
      <c r="T125" s="229">
        <f>(SUM('1.  LRAMVA Summary'!O$52:O$72)+SUM('1.  LRAMVA Summary'!O$73:O$74)*(MONTH($E125)-1)/12)*$H125</f>
        <v>0</v>
      </c>
      <c r="U125" s="229">
        <f>(SUM('1.  LRAMVA Summary'!P$52:P$72)+SUM('1.  LRAMVA Summary'!P$73:P$74)*(MONTH($E125)-1)/12)*$H125</f>
        <v>0</v>
      </c>
      <c r="V125" s="229">
        <f>(SUM('1.  LRAMVA Summary'!Q$52:Q$72)+SUM('1.  LRAMVA Summary'!Q$73:Q$74)*(MONTH($E125)-1)/12)*$H125</f>
        <v>0</v>
      </c>
      <c r="W125" s="230">
        <f t="shared" si="63"/>
        <v>8.8522103101666687</v>
      </c>
    </row>
    <row r="126" spans="2:23" s="9" customFormat="1" hidden="1">
      <c r="B126" s="68"/>
      <c r="E126" s="213">
        <v>43282</v>
      </c>
      <c r="F126" s="213" t="s">
        <v>186</v>
      </c>
      <c r="G126" s="214" t="s">
        <v>68</v>
      </c>
      <c r="H126" s="239">
        <f>$C$45/12</f>
        <v>9.1666666666666665E-4</v>
      </c>
      <c r="I126" s="229">
        <f>(SUM('1.  LRAMVA Summary'!D$52:D$72)+SUM('1.  LRAMVA Summary'!D$73:D$74)*(MONTH($E126)-1)/12)*$H126</f>
        <v>-7.8067256886666669</v>
      </c>
      <c r="J126" s="229">
        <f>(SUM('1.  LRAMVA Summary'!E$52:E$72)+SUM('1.  LRAMVA Summary'!E$73:E$74)*(MONTH($E126)-1)/12)*$H126</f>
        <v>0.38107342625000123</v>
      </c>
      <c r="K126" s="229">
        <f>(SUM('1.  LRAMVA Summary'!F$52:F$72)+SUM('1.  LRAMVA Summary'!F$73:F$74)*(MONTH($E126)-1)/12)*$H126</f>
        <v>-2.515127838666666</v>
      </c>
      <c r="L126" s="229">
        <f>(SUM('1.  LRAMVA Summary'!G$52:G$72)+SUM('1.  LRAMVA Summary'!G$73:G$74)*(MONTH($E126)-1)/12)*$H126</f>
        <v>-3.0500629389999996</v>
      </c>
      <c r="M126" s="229">
        <f>(SUM('1.  LRAMVA Summary'!H$52:H$72)+SUM('1.  LRAMVA Summary'!H$73:H$74)*(MONTH($E126)-1)/12)*$H126</f>
        <v>-0.18293096891666669</v>
      </c>
      <c r="N126" s="229">
        <f>(SUM('1.  LRAMVA Summary'!I$52:I$72)+SUM('1.  LRAMVA Summary'!I$73:I$74)*(MONTH($E126)-1)/12)*$H126</f>
        <v>-3.6315272583333336E-2</v>
      </c>
      <c r="O126" s="229">
        <f>(SUM('1.  LRAMVA Summary'!J$52:J$72)+SUM('1.  LRAMVA Summary'!J$73:J$74)*(MONTH($E126)-1)/12)*$H126</f>
        <v>22.062299591750001</v>
      </c>
      <c r="P126" s="229">
        <f>(SUM('1.  LRAMVA Summary'!K$52:K$72)+SUM('1.  LRAMVA Summary'!K$73:K$74)*(MONTH($E126)-1)/12)*$H126</f>
        <v>0</v>
      </c>
      <c r="Q126" s="229">
        <f>(SUM('1.  LRAMVA Summary'!L$52:L$72)+SUM('1.  LRAMVA Summary'!L$73:L$74)*(MONTH($E126)-1)/12)*$H126</f>
        <v>0</v>
      </c>
      <c r="R126" s="229">
        <f>(SUM('1.  LRAMVA Summary'!M$52:M$72)+SUM('1.  LRAMVA Summary'!M$73:M$74)*(MONTH($E126)-1)/12)*$H126</f>
        <v>0</v>
      </c>
      <c r="S126" s="229">
        <f>(SUM('1.  LRAMVA Summary'!N$52:N$72)+SUM('1.  LRAMVA Summary'!N$73:N$74)*(MONTH($E126)-1)/12)*$H126</f>
        <v>0</v>
      </c>
      <c r="T126" s="229">
        <f>(SUM('1.  LRAMVA Summary'!O$52:O$72)+SUM('1.  LRAMVA Summary'!O$73:O$74)*(MONTH($E126)-1)/12)*$H126</f>
        <v>0</v>
      </c>
      <c r="U126" s="229">
        <f>(SUM('1.  LRAMVA Summary'!P$52:P$72)+SUM('1.  LRAMVA Summary'!P$73:P$74)*(MONTH($E126)-1)/12)*$H126</f>
        <v>0</v>
      </c>
      <c r="V126" s="229">
        <f>(SUM('1.  LRAMVA Summary'!Q$52:Q$72)+SUM('1.  LRAMVA Summary'!Q$73:Q$74)*(MONTH($E126)-1)/12)*$H126</f>
        <v>0</v>
      </c>
      <c r="W126" s="230">
        <f t="shared" si="63"/>
        <v>8.8522103101666687</v>
      </c>
    </row>
    <row r="127" spans="2:23" s="9" customFormat="1" hidden="1">
      <c r="B127" s="68"/>
      <c r="E127" s="213">
        <v>43313</v>
      </c>
      <c r="F127" s="213" t="s">
        <v>186</v>
      </c>
      <c r="G127" s="214" t="s">
        <v>68</v>
      </c>
      <c r="H127" s="239">
        <f t="shared" ref="H127:H128" si="65">$C$45/12</f>
        <v>9.1666666666666665E-4</v>
      </c>
      <c r="I127" s="229">
        <f>(SUM('1.  LRAMVA Summary'!D$52:D$72)+SUM('1.  LRAMVA Summary'!D$73:D$74)*(MONTH($E127)-1)/12)*$H127</f>
        <v>-7.8067256886666669</v>
      </c>
      <c r="J127" s="229">
        <f>(SUM('1.  LRAMVA Summary'!E$52:E$72)+SUM('1.  LRAMVA Summary'!E$73:E$74)*(MONTH($E127)-1)/12)*$H127</f>
        <v>0.38107342625000123</v>
      </c>
      <c r="K127" s="229">
        <f>(SUM('1.  LRAMVA Summary'!F$52:F$72)+SUM('1.  LRAMVA Summary'!F$73:F$74)*(MONTH($E127)-1)/12)*$H127</f>
        <v>-2.515127838666666</v>
      </c>
      <c r="L127" s="229">
        <f>(SUM('1.  LRAMVA Summary'!G$52:G$72)+SUM('1.  LRAMVA Summary'!G$73:G$74)*(MONTH($E127)-1)/12)*$H127</f>
        <v>-3.0500629389999996</v>
      </c>
      <c r="M127" s="229">
        <f>(SUM('1.  LRAMVA Summary'!H$52:H$72)+SUM('1.  LRAMVA Summary'!H$73:H$74)*(MONTH($E127)-1)/12)*$H127</f>
        <v>-0.18293096891666669</v>
      </c>
      <c r="N127" s="229">
        <f>(SUM('1.  LRAMVA Summary'!I$52:I$72)+SUM('1.  LRAMVA Summary'!I$73:I$74)*(MONTH($E127)-1)/12)*$H127</f>
        <v>-3.6315272583333336E-2</v>
      </c>
      <c r="O127" s="229">
        <f>(SUM('1.  LRAMVA Summary'!J$52:J$72)+SUM('1.  LRAMVA Summary'!J$73:J$74)*(MONTH($E127)-1)/12)*$H127</f>
        <v>22.062299591750001</v>
      </c>
      <c r="P127" s="229">
        <f>(SUM('1.  LRAMVA Summary'!K$52:K$72)+SUM('1.  LRAMVA Summary'!K$73:K$74)*(MONTH($E127)-1)/12)*$H127</f>
        <v>0</v>
      </c>
      <c r="Q127" s="229">
        <f>(SUM('1.  LRAMVA Summary'!L$52:L$72)+SUM('1.  LRAMVA Summary'!L$73:L$74)*(MONTH($E127)-1)/12)*$H127</f>
        <v>0</v>
      </c>
      <c r="R127" s="229">
        <f>(SUM('1.  LRAMVA Summary'!M$52:M$72)+SUM('1.  LRAMVA Summary'!M$73:M$74)*(MONTH($E127)-1)/12)*$H127</f>
        <v>0</v>
      </c>
      <c r="S127" s="229">
        <f>(SUM('1.  LRAMVA Summary'!N$52:N$72)+SUM('1.  LRAMVA Summary'!N$73:N$74)*(MONTH($E127)-1)/12)*$H127</f>
        <v>0</v>
      </c>
      <c r="T127" s="229">
        <f>(SUM('1.  LRAMVA Summary'!O$52:O$72)+SUM('1.  LRAMVA Summary'!O$73:O$74)*(MONTH($E127)-1)/12)*$H127</f>
        <v>0</v>
      </c>
      <c r="U127" s="229">
        <f>(SUM('1.  LRAMVA Summary'!P$52:P$72)+SUM('1.  LRAMVA Summary'!P$73:P$74)*(MONTH($E127)-1)/12)*$H127</f>
        <v>0</v>
      </c>
      <c r="V127" s="229">
        <f>(SUM('1.  LRAMVA Summary'!Q$52:Q$72)+SUM('1.  LRAMVA Summary'!Q$73:Q$74)*(MONTH($E127)-1)/12)*$H127</f>
        <v>0</v>
      </c>
      <c r="W127" s="230">
        <f t="shared" si="63"/>
        <v>8.8522103101666687</v>
      </c>
    </row>
    <row r="128" spans="2:23" s="9" customFormat="1" hidden="1">
      <c r="B128" s="68"/>
      <c r="E128" s="213">
        <v>43344</v>
      </c>
      <c r="F128" s="213" t="s">
        <v>186</v>
      </c>
      <c r="G128" s="214" t="s">
        <v>68</v>
      </c>
      <c r="H128" s="239">
        <f t="shared" si="65"/>
        <v>9.1666666666666665E-4</v>
      </c>
      <c r="I128" s="229">
        <f>(SUM('1.  LRAMVA Summary'!D$52:D$72)+SUM('1.  LRAMVA Summary'!D$73:D$74)*(MONTH($E128)-1)/12)*$H128</f>
        <v>-7.8067256886666669</v>
      </c>
      <c r="J128" s="229">
        <f>(SUM('1.  LRAMVA Summary'!E$52:E$72)+SUM('1.  LRAMVA Summary'!E$73:E$74)*(MONTH($E128)-1)/12)*$H128</f>
        <v>0.38107342625000123</v>
      </c>
      <c r="K128" s="229">
        <f>(SUM('1.  LRAMVA Summary'!F$52:F$72)+SUM('1.  LRAMVA Summary'!F$73:F$74)*(MONTH($E128)-1)/12)*$H128</f>
        <v>-2.515127838666666</v>
      </c>
      <c r="L128" s="229">
        <f>(SUM('1.  LRAMVA Summary'!G$52:G$72)+SUM('1.  LRAMVA Summary'!G$73:G$74)*(MONTH($E128)-1)/12)*$H128</f>
        <v>-3.0500629389999996</v>
      </c>
      <c r="M128" s="229">
        <f>(SUM('1.  LRAMVA Summary'!H$52:H$72)+SUM('1.  LRAMVA Summary'!H$73:H$74)*(MONTH($E128)-1)/12)*$H128</f>
        <v>-0.18293096891666669</v>
      </c>
      <c r="N128" s="229">
        <f>(SUM('1.  LRAMVA Summary'!I$52:I$72)+SUM('1.  LRAMVA Summary'!I$73:I$74)*(MONTH($E128)-1)/12)*$H128</f>
        <v>-3.6315272583333336E-2</v>
      </c>
      <c r="O128" s="229">
        <f>(SUM('1.  LRAMVA Summary'!J$52:J$72)+SUM('1.  LRAMVA Summary'!J$73:J$74)*(MONTH($E128)-1)/12)*$H128</f>
        <v>22.062299591750001</v>
      </c>
      <c r="P128" s="229">
        <f>(SUM('1.  LRAMVA Summary'!K$52:K$72)+SUM('1.  LRAMVA Summary'!K$73:K$74)*(MONTH($E128)-1)/12)*$H128</f>
        <v>0</v>
      </c>
      <c r="Q128" s="229">
        <f>(SUM('1.  LRAMVA Summary'!L$52:L$72)+SUM('1.  LRAMVA Summary'!L$73:L$74)*(MONTH($E128)-1)/12)*$H128</f>
        <v>0</v>
      </c>
      <c r="R128" s="229">
        <f>(SUM('1.  LRAMVA Summary'!M$52:M$72)+SUM('1.  LRAMVA Summary'!M$73:M$74)*(MONTH($E128)-1)/12)*$H128</f>
        <v>0</v>
      </c>
      <c r="S128" s="229">
        <f>(SUM('1.  LRAMVA Summary'!N$52:N$72)+SUM('1.  LRAMVA Summary'!N$73:N$74)*(MONTH($E128)-1)/12)*$H128</f>
        <v>0</v>
      </c>
      <c r="T128" s="229">
        <f>(SUM('1.  LRAMVA Summary'!O$52:O$72)+SUM('1.  LRAMVA Summary'!O$73:O$74)*(MONTH($E128)-1)/12)*$H128</f>
        <v>0</v>
      </c>
      <c r="U128" s="229">
        <f>(SUM('1.  LRAMVA Summary'!P$52:P$72)+SUM('1.  LRAMVA Summary'!P$73:P$74)*(MONTH($E128)-1)/12)*$H128</f>
        <v>0</v>
      </c>
      <c r="V128" s="229">
        <f>(SUM('1.  LRAMVA Summary'!Q$52:Q$72)+SUM('1.  LRAMVA Summary'!Q$73:Q$74)*(MONTH($E128)-1)/12)*$H128</f>
        <v>0</v>
      </c>
      <c r="W128" s="230">
        <f t="shared" si="63"/>
        <v>8.8522103101666687</v>
      </c>
    </row>
    <row r="129" spans="2:23" s="9" customFormat="1" hidden="1">
      <c r="B129" s="68"/>
      <c r="E129" s="213">
        <v>43374</v>
      </c>
      <c r="F129" s="213" t="s">
        <v>186</v>
      </c>
      <c r="G129" s="214" t="s">
        <v>69</v>
      </c>
      <c r="H129" s="239">
        <f>$C$46/12</f>
        <v>0</v>
      </c>
      <c r="I129" s="229">
        <f>(SUM('1.  LRAMVA Summary'!D$52:D$72)+SUM('1.  LRAMVA Summary'!D$73:D$74)*(MONTH($E129)-1)/12)*$H129</f>
        <v>0</v>
      </c>
      <c r="J129" s="229">
        <f>(SUM('1.  LRAMVA Summary'!E$52:E$72)+SUM('1.  LRAMVA Summary'!E$73:E$74)*(MONTH($E129)-1)/12)*$H129</f>
        <v>0</v>
      </c>
      <c r="K129" s="229">
        <f>(SUM('1.  LRAMVA Summary'!F$52:F$72)+SUM('1.  LRAMVA Summary'!F$73:F$74)*(MONTH($E129)-1)/12)*$H129</f>
        <v>0</v>
      </c>
      <c r="L129" s="229">
        <f>(SUM('1.  LRAMVA Summary'!G$52:G$72)+SUM('1.  LRAMVA Summary'!G$73:G$74)*(MONTH($E129)-1)/12)*$H129</f>
        <v>0</v>
      </c>
      <c r="M129" s="229">
        <f>(SUM('1.  LRAMVA Summary'!H$52:H$72)+SUM('1.  LRAMVA Summary'!H$73:H$74)*(MONTH($E129)-1)/12)*$H129</f>
        <v>0</v>
      </c>
      <c r="N129" s="229">
        <f>(SUM('1.  LRAMVA Summary'!I$52:I$72)+SUM('1.  LRAMVA Summary'!I$73:I$74)*(MONTH($E129)-1)/12)*$H129</f>
        <v>0</v>
      </c>
      <c r="O129" s="229">
        <f>(SUM('1.  LRAMVA Summary'!J$52:J$72)+SUM('1.  LRAMVA Summary'!J$73:J$74)*(MONTH($E129)-1)/12)*$H129</f>
        <v>0</v>
      </c>
      <c r="P129" s="229">
        <f>(SUM('1.  LRAMVA Summary'!K$52:K$72)+SUM('1.  LRAMVA Summary'!K$73:K$74)*(MONTH($E129)-1)/12)*$H129</f>
        <v>0</v>
      </c>
      <c r="Q129" s="229">
        <f>(SUM('1.  LRAMVA Summary'!L$52:L$72)+SUM('1.  LRAMVA Summary'!L$73:L$74)*(MONTH($E129)-1)/12)*$H129</f>
        <v>0</v>
      </c>
      <c r="R129" s="229">
        <f>(SUM('1.  LRAMVA Summary'!M$52:M$72)+SUM('1.  LRAMVA Summary'!M$73:M$74)*(MONTH($E129)-1)/12)*$H129</f>
        <v>0</v>
      </c>
      <c r="S129" s="229">
        <f>(SUM('1.  LRAMVA Summary'!N$52:N$72)+SUM('1.  LRAMVA Summary'!N$73:N$74)*(MONTH($E129)-1)/12)*$H129</f>
        <v>0</v>
      </c>
      <c r="T129" s="229">
        <f>(SUM('1.  LRAMVA Summary'!O$52:O$72)+SUM('1.  LRAMVA Summary'!O$73:O$74)*(MONTH($E129)-1)/12)*$H129</f>
        <v>0</v>
      </c>
      <c r="U129" s="229">
        <f>(SUM('1.  LRAMVA Summary'!P$52:P$72)+SUM('1.  LRAMVA Summary'!P$73:P$74)*(MONTH($E129)-1)/12)*$H129</f>
        <v>0</v>
      </c>
      <c r="V129" s="229">
        <f>(SUM('1.  LRAMVA Summary'!Q$52:Q$72)+SUM('1.  LRAMVA Summary'!Q$73:Q$74)*(MONTH($E129)-1)/12)*$H129</f>
        <v>0</v>
      </c>
      <c r="W129" s="230">
        <f t="shared" si="63"/>
        <v>0</v>
      </c>
    </row>
    <row r="130" spans="2:23" s="9" customFormat="1" hidden="1">
      <c r="B130" s="68"/>
      <c r="E130" s="213">
        <v>43405</v>
      </c>
      <c r="F130" s="213" t="s">
        <v>186</v>
      </c>
      <c r="G130" s="214" t="s">
        <v>69</v>
      </c>
      <c r="H130" s="239">
        <f t="shared" ref="H130:H131" si="66">$C$46/12</f>
        <v>0</v>
      </c>
      <c r="I130" s="229">
        <f>(SUM('1.  LRAMVA Summary'!D$52:D$72)+SUM('1.  LRAMVA Summary'!D$73:D$74)*(MONTH($E130)-1)/12)*$H130</f>
        <v>0</v>
      </c>
      <c r="J130" s="229">
        <f>(SUM('1.  LRAMVA Summary'!E$52:E$72)+SUM('1.  LRAMVA Summary'!E$73:E$74)*(MONTH($E130)-1)/12)*$H130</f>
        <v>0</v>
      </c>
      <c r="K130" s="229">
        <f>(SUM('1.  LRAMVA Summary'!F$52:F$72)+SUM('1.  LRAMVA Summary'!F$73:F$74)*(MONTH($E130)-1)/12)*$H130</f>
        <v>0</v>
      </c>
      <c r="L130" s="229">
        <f>(SUM('1.  LRAMVA Summary'!G$52:G$72)+SUM('1.  LRAMVA Summary'!G$73:G$74)*(MONTH($E130)-1)/12)*$H130</f>
        <v>0</v>
      </c>
      <c r="M130" s="229">
        <f>(SUM('1.  LRAMVA Summary'!H$52:H$72)+SUM('1.  LRAMVA Summary'!H$73:H$74)*(MONTH($E130)-1)/12)*$H130</f>
        <v>0</v>
      </c>
      <c r="N130" s="229">
        <f>(SUM('1.  LRAMVA Summary'!I$52:I$72)+SUM('1.  LRAMVA Summary'!I$73:I$74)*(MONTH($E130)-1)/12)*$H130</f>
        <v>0</v>
      </c>
      <c r="O130" s="229">
        <f>(SUM('1.  LRAMVA Summary'!J$52:J$72)+SUM('1.  LRAMVA Summary'!J$73:J$74)*(MONTH($E130)-1)/12)*$H130</f>
        <v>0</v>
      </c>
      <c r="P130" s="229">
        <f>(SUM('1.  LRAMVA Summary'!K$52:K$72)+SUM('1.  LRAMVA Summary'!K$73:K$74)*(MONTH($E130)-1)/12)*$H130</f>
        <v>0</v>
      </c>
      <c r="Q130" s="229">
        <f>(SUM('1.  LRAMVA Summary'!L$52:L$72)+SUM('1.  LRAMVA Summary'!L$73:L$74)*(MONTH($E130)-1)/12)*$H130</f>
        <v>0</v>
      </c>
      <c r="R130" s="229">
        <f>(SUM('1.  LRAMVA Summary'!M$52:M$72)+SUM('1.  LRAMVA Summary'!M$73:M$74)*(MONTH($E130)-1)/12)*$H130</f>
        <v>0</v>
      </c>
      <c r="S130" s="229">
        <f>(SUM('1.  LRAMVA Summary'!N$52:N$72)+SUM('1.  LRAMVA Summary'!N$73:N$74)*(MONTH($E130)-1)/12)*$H130</f>
        <v>0</v>
      </c>
      <c r="T130" s="229">
        <f>(SUM('1.  LRAMVA Summary'!O$52:O$72)+SUM('1.  LRAMVA Summary'!O$73:O$74)*(MONTH($E130)-1)/12)*$H130</f>
        <v>0</v>
      </c>
      <c r="U130" s="229">
        <f>(SUM('1.  LRAMVA Summary'!P$52:P$72)+SUM('1.  LRAMVA Summary'!P$73:P$74)*(MONTH($E130)-1)/12)*$H130</f>
        <v>0</v>
      </c>
      <c r="V130" s="229">
        <f>(SUM('1.  LRAMVA Summary'!Q$52:Q$72)+SUM('1.  LRAMVA Summary'!Q$73:Q$74)*(MONTH($E130)-1)/12)*$H130</f>
        <v>0</v>
      </c>
      <c r="W130" s="230">
        <f t="shared" si="63"/>
        <v>0</v>
      </c>
    </row>
    <row r="131" spans="2:23" s="9" customFormat="1" hidden="1">
      <c r="B131" s="68"/>
      <c r="E131" s="213">
        <v>43435</v>
      </c>
      <c r="F131" s="213" t="s">
        <v>186</v>
      </c>
      <c r="G131" s="214" t="s">
        <v>69</v>
      </c>
      <c r="H131" s="239">
        <f t="shared" si="66"/>
        <v>0</v>
      </c>
      <c r="I131" s="229">
        <f>(SUM('1.  LRAMVA Summary'!D$52:D$72)+SUM('1.  LRAMVA Summary'!D$73:D$74)*(MONTH($E131)-1)/12)*$H131</f>
        <v>0</v>
      </c>
      <c r="J131" s="229">
        <f>(SUM('1.  LRAMVA Summary'!E$52:E$72)+SUM('1.  LRAMVA Summary'!E$73:E$74)*(MONTH($E131)-1)/12)*$H131</f>
        <v>0</v>
      </c>
      <c r="K131" s="229">
        <f>(SUM('1.  LRAMVA Summary'!F$52:F$72)+SUM('1.  LRAMVA Summary'!F$73:F$74)*(MONTH($E131)-1)/12)*$H131</f>
        <v>0</v>
      </c>
      <c r="L131" s="229">
        <f>(SUM('1.  LRAMVA Summary'!G$52:G$72)+SUM('1.  LRAMVA Summary'!G$73:G$74)*(MONTH($E131)-1)/12)*$H131</f>
        <v>0</v>
      </c>
      <c r="M131" s="229">
        <f>(SUM('1.  LRAMVA Summary'!H$52:H$72)+SUM('1.  LRAMVA Summary'!H$73:H$74)*(MONTH($E131)-1)/12)*$H131</f>
        <v>0</v>
      </c>
      <c r="N131" s="229">
        <f>(SUM('1.  LRAMVA Summary'!I$52:I$72)+SUM('1.  LRAMVA Summary'!I$73:I$74)*(MONTH($E131)-1)/12)*$H131</f>
        <v>0</v>
      </c>
      <c r="O131" s="229">
        <f>(SUM('1.  LRAMVA Summary'!J$52:J$72)+SUM('1.  LRAMVA Summary'!J$73:J$74)*(MONTH($E131)-1)/12)*$H131</f>
        <v>0</v>
      </c>
      <c r="P131" s="229">
        <f>(SUM('1.  LRAMVA Summary'!K$52:K$72)+SUM('1.  LRAMVA Summary'!K$73:K$74)*(MONTH($E131)-1)/12)*$H131</f>
        <v>0</v>
      </c>
      <c r="Q131" s="229">
        <f>(SUM('1.  LRAMVA Summary'!L$52:L$72)+SUM('1.  LRAMVA Summary'!L$73:L$74)*(MONTH($E131)-1)/12)*$H131</f>
        <v>0</v>
      </c>
      <c r="R131" s="229">
        <f>(SUM('1.  LRAMVA Summary'!M$52:M$72)+SUM('1.  LRAMVA Summary'!M$73:M$74)*(MONTH($E131)-1)/12)*$H131</f>
        <v>0</v>
      </c>
      <c r="S131" s="229">
        <f>(SUM('1.  LRAMVA Summary'!N$52:N$72)+SUM('1.  LRAMVA Summary'!N$73:N$74)*(MONTH($E131)-1)/12)*$H131</f>
        <v>0</v>
      </c>
      <c r="T131" s="229">
        <f>(SUM('1.  LRAMVA Summary'!O$52:O$72)+SUM('1.  LRAMVA Summary'!O$73:O$74)*(MONTH($E131)-1)/12)*$H131</f>
        <v>0</v>
      </c>
      <c r="U131" s="229">
        <f>(SUM('1.  LRAMVA Summary'!P$52:P$72)+SUM('1.  LRAMVA Summary'!P$73:P$74)*(MONTH($E131)-1)/12)*$H131</f>
        <v>0</v>
      </c>
      <c r="V131" s="229">
        <f>(SUM('1.  LRAMVA Summary'!Q$52:Q$72)+SUM('1.  LRAMVA Summary'!Q$73:Q$74)*(MONTH($E131)-1)/12)*$H131</f>
        <v>0</v>
      </c>
      <c r="W131" s="230">
        <f t="shared" si="63"/>
        <v>0</v>
      </c>
    </row>
    <row r="132" spans="2:23" s="9" customFormat="1" ht="15" hidden="1" thickBot="1">
      <c r="B132" s="68"/>
      <c r="E132" s="215" t="s">
        <v>469</v>
      </c>
      <c r="F132" s="215"/>
      <c r="G132" s="216"/>
      <c r="H132" s="217"/>
      <c r="I132" s="218">
        <f>SUM(I119:I131)</f>
        <v>-300.39852305434596</v>
      </c>
      <c r="J132" s="218">
        <f>SUM(J119:J131)</f>
        <v>-48.248684489239579</v>
      </c>
      <c r="K132" s="218">
        <f t="shared" ref="K132:O132" si="67">SUM(K119:K131)</f>
        <v>-115.6334125099167</v>
      </c>
      <c r="L132" s="218">
        <f t="shared" si="67"/>
        <v>-99.105798082375003</v>
      </c>
      <c r="M132" s="218">
        <f t="shared" si="67"/>
        <v>-5.9477096248229175</v>
      </c>
      <c r="N132" s="218">
        <f t="shared" si="67"/>
        <v>-1.1799938672041668</v>
      </c>
      <c r="O132" s="218">
        <f t="shared" si="67"/>
        <v>673.99347905959621</v>
      </c>
      <c r="P132" s="218">
        <f t="shared" ref="P132:V132" si="68">SUM(P119:P131)</f>
        <v>0</v>
      </c>
      <c r="Q132" s="218">
        <f t="shared" si="68"/>
        <v>0</v>
      </c>
      <c r="R132" s="218">
        <f t="shared" si="68"/>
        <v>0</v>
      </c>
      <c r="S132" s="218">
        <f t="shared" si="68"/>
        <v>0</v>
      </c>
      <c r="T132" s="218">
        <f t="shared" si="68"/>
        <v>0</v>
      </c>
      <c r="U132" s="218">
        <f t="shared" si="68"/>
        <v>0</v>
      </c>
      <c r="V132" s="218">
        <f t="shared" si="68"/>
        <v>0</v>
      </c>
      <c r="W132" s="218">
        <f>SUM(W119:W131)</f>
        <v>103.47935743169181</v>
      </c>
    </row>
    <row r="133" spans="2:23" s="9" customFormat="1" ht="15" hidden="1" thickTop="1">
      <c r="B133" s="68"/>
      <c r="E133" s="219" t="s">
        <v>67</v>
      </c>
      <c r="F133" s="219"/>
      <c r="G133" s="220"/>
      <c r="H133" s="221"/>
      <c r="I133" s="222"/>
      <c r="J133" s="222"/>
      <c r="K133" s="222"/>
      <c r="L133" s="222"/>
      <c r="M133" s="222"/>
      <c r="N133" s="222"/>
      <c r="O133" s="222"/>
      <c r="P133" s="222"/>
      <c r="Q133" s="222"/>
      <c r="R133" s="222"/>
      <c r="S133" s="222"/>
      <c r="T133" s="222"/>
      <c r="U133" s="222"/>
      <c r="V133" s="222"/>
      <c r="W133" s="223"/>
    </row>
    <row r="134" spans="2:23" s="9" customFormat="1" hidden="1">
      <c r="B134" s="68"/>
      <c r="E134" s="224" t="s">
        <v>433</v>
      </c>
      <c r="F134" s="224"/>
      <c r="G134" s="225"/>
      <c r="H134" s="226"/>
      <c r="I134" s="227">
        <f>I132+I133</f>
        <v>-300.39852305434596</v>
      </c>
      <c r="J134" s="227">
        <f t="shared" ref="J134" si="69">J132+J133</f>
        <v>-48.248684489239579</v>
      </c>
      <c r="K134" s="227">
        <f t="shared" ref="K134" si="70">K132+K133</f>
        <v>-115.6334125099167</v>
      </c>
      <c r="L134" s="227">
        <f t="shared" ref="L134" si="71">L132+L133</f>
        <v>-99.105798082375003</v>
      </c>
      <c r="M134" s="227">
        <f t="shared" ref="M134" si="72">M132+M133</f>
        <v>-5.9477096248229175</v>
      </c>
      <c r="N134" s="227">
        <f t="shared" ref="N134" si="73">N132+N133</f>
        <v>-1.1799938672041668</v>
      </c>
      <c r="O134" s="227">
        <f t="shared" ref="O134:V134" si="74">O132+O133</f>
        <v>673.99347905959621</v>
      </c>
      <c r="P134" s="227">
        <f t="shared" si="74"/>
        <v>0</v>
      </c>
      <c r="Q134" s="227">
        <f t="shared" si="74"/>
        <v>0</v>
      </c>
      <c r="R134" s="227">
        <f t="shared" si="74"/>
        <v>0</v>
      </c>
      <c r="S134" s="227">
        <f t="shared" si="74"/>
        <v>0</v>
      </c>
      <c r="T134" s="227">
        <f t="shared" si="74"/>
        <v>0</v>
      </c>
      <c r="U134" s="227">
        <f t="shared" si="74"/>
        <v>0</v>
      </c>
      <c r="V134" s="227">
        <f t="shared" si="74"/>
        <v>0</v>
      </c>
      <c r="W134" s="227">
        <f>W132+W133</f>
        <v>103.47935743169181</v>
      </c>
    </row>
    <row r="135" spans="2:23" s="9" customFormat="1" hidden="1">
      <c r="B135" s="68"/>
      <c r="E135" s="213">
        <v>43466</v>
      </c>
      <c r="F135" s="213" t="s">
        <v>187</v>
      </c>
      <c r="G135" s="214" t="s">
        <v>65</v>
      </c>
      <c r="H135" s="239">
        <f>$C$47/12</f>
        <v>0</v>
      </c>
      <c r="I135" s="229">
        <f>(SUM('1.  LRAMVA Summary'!D$52:D$75)+SUM('1.  LRAMVA Summary'!D$76:D$77)*(MONTH($E135)-1)/12)*$H135</f>
        <v>0</v>
      </c>
      <c r="J135" s="229">
        <f>(SUM('1.  LRAMVA Summary'!E$52:E$75)+SUM('1.  LRAMVA Summary'!E$76:E$77)*(MONTH($E135)-1)/12)*$H135</f>
        <v>0</v>
      </c>
      <c r="K135" s="229">
        <f>(SUM('1.  LRAMVA Summary'!F$52:F$75)+SUM('1.  LRAMVA Summary'!F$76:F$77)*(MONTH($E135)-1)/12)*$H135</f>
        <v>0</v>
      </c>
      <c r="L135" s="229">
        <f>(SUM('1.  LRAMVA Summary'!G$52:G$75)+SUM('1.  LRAMVA Summary'!G$76:G$77)*(MONTH($E135)-1)/12)*$H135</f>
        <v>0</v>
      </c>
      <c r="M135" s="229">
        <f>(SUM('1.  LRAMVA Summary'!H$52:H$75)+SUM('1.  LRAMVA Summary'!H$76:H$77)*(MONTH($E135)-1)/12)*$H135</f>
        <v>0</v>
      </c>
      <c r="N135" s="229">
        <f>(SUM('1.  LRAMVA Summary'!I$52:I$75)+SUM('1.  LRAMVA Summary'!I$76:I$77)*(MONTH($E135)-1)/12)*$H135</f>
        <v>0</v>
      </c>
      <c r="O135" s="229">
        <f>(SUM('1.  LRAMVA Summary'!J$52:J$75)+SUM('1.  LRAMVA Summary'!J$76:J$77)*(MONTH($E135)-1)/12)*$H135</f>
        <v>0</v>
      </c>
      <c r="P135" s="229">
        <f>(SUM('1.  LRAMVA Summary'!K$52:K$75)+SUM('1.  LRAMVA Summary'!K$76:K$77)*(MONTH($E135)-1)/12)*$H135</f>
        <v>0</v>
      </c>
      <c r="Q135" s="229">
        <f>(SUM('1.  LRAMVA Summary'!L$52:L$75)+SUM('1.  LRAMVA Summary'!L$76:L$77)*(MONTH($E135)-1)/12)*$H135</f>
        <v>0</v>
      </c>
      <c r="R135" s="229">
        <f>(SUM('1.  LRAMVA Summary'!M$52:M$75)+SUM('1.  LRAMVA Summary'!M$76:M$77)*(MONTH($E135)-1)/12)*$H135</f>
        <v>0</v>
      </c>
      <c r="S135" s="229">
        <f>(SUM('1.  LRAMVA Summary'!N$52:N$75)+SUM('1.  LRAMVA Summary'!N$76:N$77)*(MONTH($E135)-1)/12)*$H135</f>
        <v>0</v>
      </c>
      <c r="T135" s="229">
        <f>(SUM('1.  LRAMVA Summary'!O$52:O$75)+SUM('1.  LRAMVA Summary'!O$76:O$77)*(MONTH($E135)-1)/12)*$H135</f>
        <v>0</v>
      </c>
      <c r="U135" s="229">
        <f>(SUM('1.  LRAMVA Summary'!P$52:P$75)+SUM('1.  LRAMVA Summary'!P$76:P$77)*(MONTH($E135)-1)/12)*$H135</f>
        <v>0</v>
      </c>
      <c r="V135" s="229">
        <f>(SUM('1.  LRAMVA Summary'!Q$52:Q$75)+SUM('1.  LRAMVA Summary'!Q$76:Q$77)*(MONTH($E135)-1)/12)*$H135</f>
        <v>0</v>
      </c>
      <c r="W135" s="230">
        <f>SUM(I135:V135)</f>
        <v>0</v>
      </c>
    </row>
    <row r="136" spans="2:23" s="9" customFormat="1" hidden="1">
      <c r="B136" s="68"/>
      <c r="E136" s="213">
        <v>43497</v>
      </c>
      <c r="F136" s="213" t="s">
        <v>187</v>
      </c>
      <c r="G136" s="214" t="s">
        <v>65</v>
      </c>
      <c r="H136" s="239">
        <f t="shared" ref="H136:H137" si="75">$C$47/12</f>
        <v>0</v>
      </c>
      <c r="I136" s="229">
        <f>(SUM('1.  LRAMVA Summary'!D$52:D$75)+SUM('1.  LRAMVA Summary'!D$76:D$77)*(MONTH($E136)-1)/12)*$H136</f>
        <v>0</v>
      </c>
      <c r="J136" s="229">
        <f>(SUM('1.  LRAMVA Summary'!E$52:E$75)+SUM('1.  LRAMVA Summary'!E$76:E$77)*(MONTH($E136)-1)/12)*$H136</f>
        <v>0</v>
      </c>
      <c r="K136" s="229">
        <f>(SUM('1.  LRAMVA Summary'!F$52:F$75)+SUM('1.  LRAMVA Summary'!F$76:F$77)*(MONTH($E136)-1)/12)*$H136</f>
        <v>0</v>
      </c>
      <c r="L136" s="229">
        <f>(SUM('1.  LRAMVA Summary'!G$52:G$75)+SUM('1.  LRAMVA Summary'!G$76:G$77)*(MONTH($E136)-1)/12)*$H136</f>
        <v>0</v>
      </c>
      <c r="M136" s="229">
        <f>(SUM('1.  LRAMVA Summary'!H$52:H$75)+SUM('1.  LRAMVA Summary'!H$76:H$77)*(MONTH($E136)-1)/12)*$H136</f>
        <v>0</v>
      </c>
      <c r="N136" s="229">
        <f>(SUM('1.  LRAMVA Summary'!I$52:I$75)+SUM('1.  LRAMVA Summary'!I$76:I$77)*(MONTH($E136)-1)/12)*$H136</f>
        <v>0</v>
      </c>
      <c r="O136" s="229">
        <f>(SUM('1.  LRAMVA Summary'!J$52:J$75)+SUM('1.  LRAMVA Summary'!J$76:J$77)*(MONTH($E136)-1)/12)*$H136</f>
        <v>0</v>
      </c>
      <c r="P136" s="229">
        <f>(SUM('1.  LRAMVA Summary'!K$52:K$75)+SUM('1.  LRAMVA Summary'!K$76:K$77)*(MONTH($E136)-1)/12)*$H136</f>
        <v>0</v>
      </c>
      <c r="Q136" s="229">
        <f>(SUM('1.  LRAMVA Summary'!L$52:L$75)+SUM('1.  LRAMVA Summary'!L$76:L$77)*(MONTH($E136)-1)/12)*$H136</f>
        <v>0</v>
      </c>
      <c r="R136" s="229">
        <f>(SUM('1.  LRAMVA Summary'!M$52:M$75)+SUM('1.  LRAMVA Summary'!M$76:M$77)*(MONTH($E136)-1)/12)*$H136</f>
        <v>0</v>
      </c>
      <c r="S136" s="229">
        <f>(SUM('1.  LRAMVA Summary'!N$52:N$75)+SUM('1.  LRAMVA Summary'!N$76:N$77)*(MONTH($E136)-1)/12)*$H136</f>
        <v>0</v>
      </c>
      <c r="T136" s="229">
        <f>(SUM('1.  LRAMVA Summary'!O$52:O$75)+SUM('1.  LRAMVA Summary'!O$76:O$77)*(MONTH($E136)-1)/12)*$H136</f>
        <v>0</v>
      </c>
      <c r="U136" s="229">
        <f>(SUM('1.  LRAMVA Summary'!P$52:P$75)+SUM('1.  LRAMVA Summary'!P$76:P$77)*(MONTH($E136)-1)/12)*$H136</f>
        <v>0</v>
      </c>
      <c r="V136" s="229">
        <f>(SUM('1.  LRAMVA Summary'!Q$52:Q$75)+SUM('1.  LRAMVA Summary'!Q$76:Q$77)*(MONTH($E136)-1)/12)*$H136</f>
        <v>0</v>
      </c>
      <c r="W136" s="230">
        <f t="shared" ref="W136:W146" si="76">SUM(I136:V136)</f>
        <v>0</v>
      </c>
    </row>
    <row r="137" spans="2:23" s="9" customFormat="1" hidden="1">
      <c r="B137" s="68"/>
      <c r="E137" s="213">
        <v>43525</v>
      </c>
      <c r="F137" s="213" t="s">
        <v>187</v>
      </c>
      <c r="G137" s="214" t="s">
        <v>65</v>
      </c>
      <c r="H137" s="239">
        <f t="shared" si="75"/>
        <v>0</v>
      </c>
      <c r="I137" s="229">
        <f>(SUM('1.  LRAMVA Summary'!D$52:D$75)+SUM('1.  LRAMVA Summary'!D$76:D$77)*(MONTH($E137)-1)/12)*$H137</f>
        <v>0</v>
      </c>
      <c r="J137" s="229">
        <f>(SUM('1.  LRAMVA Summary'!E$52:E$75)+SUM('1.  LRAMVA Summary'!E$76:E$77)*(MONTH($E137)-1)/12)*$H137</f>
        <v>0</v>
      </c>
      <c r="K137" s="229">
        <f>(SUM('1.  LRAMVA Summary'!F$52:F$75)+SUM('1.  LRAMVA Summary'!F$76:F$77)*(MONTH($E137)-1)/12)*$H137</f>
        <v>0</v>
      </c>
      <c r="L137" s="229">
        <f>(SUM('1.  LRAMVA Summary'!G$52:G$75)+SUM('1.  LRAMVA Summary'!G$76:G$77)*(MONTH($E137)-1)/12)*$H137</f>
        <v>0</v>
      </c>
      <c r="M137" s="229">
        <f>(SUM('1.  LRAMVA Summary'!H$52:H$75)+SUM('1.  LRAMVA Summary'!H$76:H$77)*(MONTH($E137)-1)/12)*$H137</f>
        <v>0</v>
      </c>
      <c r="N137" s="229">
        <f>(SUM('1.  LRAMVA Summary'!I$52:I$75)+SUM('1.  LRAMVA Summary'!I$76:I$77)*(MONTH($E137)-1)/12)*$H137</f>
        <v>0</v>
      </c>
      <c r="O137" s="229">
        <f>(SUM('1.  LRAMVA Summary'!J$52:J$75)+SUM('1.  LRAMVA Summary'!J$76:J$77)*(MONTH($E137)-1)/12)*$H137</f>
        <v>0</v>
      </c>
      <c r="P137" s="229">
        <f>(SUM('1.  LRAMVA Summary'!K$52:K$75)+SUM('1.  LRAMVA Summary'!K$76:K$77)*(MONTH($E137)-1)/12)*$H137</f>
        <v>0</v>
      </c>
      <c r="Q137" s="229">
        <f>(SUM('1.  LRAMVA Summary'!L$52:L$75)+SUM('1.  LRAMVA Summary'!L$76:L$77)*(MONTH($E137)-1)/12)*$H137</f>
        <v>0</v>
      </c>
      <c r="R137" s="229">
        <f>(SUM('1.  LRAMVA Summary'!M$52:M$75)+SUM('1.  LRAMVA Summary'!M$76:M$77)*(MONTH($E137)-1)/12)*$H137</f>
        <v>0</v>
      </c>
      <c r="S137" s="229">
        <f>(SUM('1.  LRAMVA Summary'!N$52:N$75)+SUM('1.  LRAMVA Summary'!N$76:N$77)*(MONTH($E137)-1)/12)*$H137</f>
        <v>0</v>
      </c>
      <c r="T137" s="229">
        <f>(SUM('1.  LRAMVA Summary'!O$52:O$75)+SUM('1.  LRAMVA Summary'!O$76:O$77)*(MONTH($E137)-1)/12)*$H137</f>
        <v>0</v>
      </c>
      <c r="U137" s="229">
        <f>(SUM('1.  LRAMVA Summary'!P$52:P$75)+SUM('1.  LRAMVA Summary'!P$76:P$77)*(MONTH($E137)-1)/12)*$H137</f>
        <v>0</v>
      </c>
      <c r="V137" s="229">
        <f>(SUM('1.  LRAMVA Summary'!Q$52:Q$75)+SUM('1.  LRAMVA Summary'!Q$76:Q$77)*(MONTH($E137)-1)/12)*$H137</f>
        <v>0</v>
      </c>
      <c r="W137" s="230">
        <f t="shared" si="76"/>
        <v>0</v>
      </c>
    </row>
    <row r="138" spans="2:23" s="8" customFormat="1" hidden="1">
      <c r="B138" s="238"/>
      <c r="E138" s="213">
        <v>43556</v>
      </c>
      <c r="F138" s="213" t="s">
        <v>187</v>
      </c>
      <c r="G138" s="214" t="s">
        <v>66</v>
      </c>
      <c r="H138" s="239">
        <f>$C$48/12</f>
        <v>0</v>
      </c>
      <c r="I138" s="229">
        <f>(SUM('1.  LRAMVA Summary'!D$52:D$75)+SUM('1.  LRAMVA Summary'!D$76:D$77)*(MONTH($E138)-1)/12)*$H138</f>
        <v>0</v>
      </c>
      <c r="J138" s="229">
        <f>(SUM('1.  LRAMVA Summary'!E$52:E$75)+SUM('1.  LRAMVA Summary'!E$76:E$77)*(MONTH($E138)-1)/12)*$H138</f>
        <v>0</v>
      </c>
      <c r="K138" s="229">
        <f>(SUM('1.  LRAMVA Summary'!F$52:F$75)+SUM('1.  LRAMVA Summary'!F$76:F$77)*(MONTH($E138)-1)/12)*$H138</f>
        <v>0</v>
      </c>
      <c r="L138" s="229">
        <f>(SUM('1.  LRAMVA Summary'!G$52:G$75)+SUM('1.  LRAMVA Summary'!G$76:G$77)*(MONTH($E138)-1)/12)*$H138</f>
        <v>0</v>
      </c>
      <c r="M138" s="229">
        <f>(SUM('1.  LRAMVA Summary'!H$52:H$75)+SUM('1.  LRAMVA Summary'!H$76:H$77)*(MONTH($E138)-1)/12)*$H138</f>
        <v>0</v>
      </c>
      <c r="N138" s="229">
        <f>(SUM('1.  LRAMVA Summary'!I$52:I$75)+SUM('1.  LRAMVA Summary'!I$76:I$77)*(MONTH($E138)-1)/12)*$H138</f>
        <v>0</v>
      </c>
      <c r="O138" s="229">
        <f>(SUM('1.  LRAMVA Summary'!J$52:J$75)+SUM('1.  LRAMVA Summary'!J$76:J$77)*(MONTH($E138)-1)/12)*$H138</f>
        <v>0</v>
      </c>
      <c r="P138" s="229">
        <f>(SUM('1.  LRAMVA Summary'!K$52:K$75)+SUM('1.  LRAMVA Summary'!K$76:K$77)*(MONTH($E138)-1)/12)*$H138</f>
        <v>0</v>
      </c>
      <c r="Q138" s="229">
        <f>(SUM('1.  LRAMVA Summary'!L$52:L$75)+SUM('1.  LRAMVA Summary'!L$76:L$77)*(MONTH($E138)-1)/12)*$H138</f>
        <v>0</v>
      </c>
      <c r="R138" s="229">
        <f>(SUM('1.  LRAMVA Summary'!M$52:M$75)+SUM('1.  LRAMVA Summary'!M$76:M$77)*(MONTH($E138)-1)/12)*$H138</f>
        <v>0</v>
      </c>
      <c r="S138" s="229">
        <f>(SUM('1.  LRAMVA Summary'!N$52:N$75)+SUM('1.  LRAMVA Summary'!N$76:N$77)*(MONTH($E138)-1)/12)*$H138</f>
        <v>0</v>
      </c>
      <c r="T138" s="229">
        <f>(SUM('1.  LRAMVA Summary'!O$52:O$75)+SUM('1.  LRAMVA Summary'!O$76:O$77)*(MONTH($E138)-1)/12)*$H138</f>
        <v>0</v>
      </c>
      <c r="U138" s="229">
        <f>(SUM('1.  LRAMVA Summary'!P$52:P$75)+SUM('1.  LRAMVA Summary'!P$76:P$77)*(MONTH($E138)-1)/12)*$H138</f>
        <v>0</v>
      </c>
      <c r="V138" s="229">
        <f>(SUM('1.  LRAMVA Summary'!Q$52:Q$75)+SUM('1.  LRAMVA Summary'!Q$76:Q$77)*(MONTH($E138)-1)/12)*$H138</f>
        <v>0</v>
      </c>
      <c r="W138" s="230">
        <f t="shared" si="76"/>
        <v>0</v>
      </c>
    </row>
    <row r="139" spans="2:23" s="9" customFormat="1" hidden="1">
      <c r="B139" s="68"/>
      <c r="E139" s="213">
        <v>43586</v>
      </c>
      <c r="F139" s="213" t="s">
        <v>187</v>
      </c>
      <c r="G139" s="214" t="s">
        <v>66</v>
      </c>
      <c r="H139" s="239">
        <f>$C$48/12</f>
        <v>0</v>
      </c>
      <c r="I139" s="229">
        <f>(SUM('1.  LRAMVA Summary'!D$52:D$75)+SUM('1.  LRAMVA Summary'!D$76:D$77)*(MONTH($E139)-1)/12)*$H139</f>
        <v>0</v>
      </c>
      <c r="J139" s="229">
        <f>(SUM('1.  LRAMVA Summary'!E$52:E$75)+SUM('1.  LRAMVA Summary'!E$76:E$77)*(MONTH($E139)-1)/12)*$H139</f>
        <v>0</v>
      </c>
      <c r="K139" s="229">
        <f>(SUM('1.  LRAMVA Summary'!F$52:F$75)+SUM('1.  LRAMVA Summary'!F$76:F$77)*(MONTH($E139)-1)/12)*$H139</f>
        <v>0</v>
      </c>
      <c r="L139" s="229">
        <f>(SUM('1.  LRAMVA Summary'!G$52:G$75)+SUM('1.  LRAMVA Summary'!G$76:G$77)*(MONTH($E139)-1)/12)*$H139</f>
        <v>0</v>
      </c>
      <c r="M139" s="229">
        <f>(SUM('1.  LRAMVA Summary'!H$52:H$75)+SUM('1.  LRAMVA Summary'!H$76:H$77)*(MONTH($E139)-1)/12)*$H139</f>
        <v>0</v>
      </c>
      <c r="N139" s="229">
        <f>(SUM('1.  LRAMVA Summary'!I$52:I$75)+SUM('1.  LRAMVA Summary'!I$76:I$77)*(MONTH($E139)-1)/12)*$H139</f>
        <v>0</v>
      </c>
      <c r="O139" s="229">
        <f>(SUM('1.  LRAMVA Summary'!J$52:J$75)+SUM('1.  LRAMVA Summary'!J$76:J$77)*(MONTH($E139)-1)/12)*$H139</f>
        <v>0</v>
      </c>
      <c r="P139" s="229">
        <f>(SUM('1.  LRAMVA Summary'!K$52:K$75)+SUM('1.  LRAMVA Summary'!K$76:K$77)*(MONTH($E139)-1)/12)*$H139</f>
        <v>0</v>
      </c>
      <c r="Q139" s="229">
        <f>(SUM('1.  LRAMVA Summary'!L$52:L$75)+SUM('1.  LRAMVA Summary'!L$76:L$77)*(MONTH($E139)-1)/12)*$H139</f>
        <v>0</v>
      </c>
      <c r="R139" s="229">
        <f>(SUM('1.  LRAMVA Summary'!M$52:M$75)+SUM('1.  LRAMVA Summary'!M$76:M$77)*(MONTH($E139)-1)/12)*$H139</f>
        <v>0</v>
      </c>
      <c r="S139" s="229">
        <f>(SUM('1.  LRAMVA Summary'!N$52:N$75)+SUM('1.  LRAMVA Summary'!N$76:N$77)*(MONTH($E139)-1)/12)*$H139</f>
        <v>0</v>
      </c>
      <c r="T139" s="229">
        <f>(SUM('1.  LRAMVA Summary'!O$52:O$75)+SUM('1.  LRAMVA Summary'!O$76:O$77)*(MONTH($E139)-1)/12)*$H139</f>
        <v>0</v>
      </c>
      <c r="U139" s="229">
        <f>(SUM('1.  LRAMVA Summary'!P$52:P$75)+SUM('1.  LRAMVA Summary'!P$76:P$77)*(MONTH($E139)-1)/12)*$H139</f>
        <v>0</v>
      </c>
      <c r="V139" s="229">
        <f>(SUM('1.  LRAMVA Summary'!Q$52:Q$75)+SUM('1.  LRAMVA Summary'!Q$76:Q$77)*(MONTH($E139)-1)/12)*$H139</f>
        <v>0</v>
      </c>
      <c r="W139" s="230">
        <f t="shared" si="76"/>
        <v>0</v>
      </c>
    </row>
    <row r="140" spans="2:23" s="9" customFormat="1" hidden="1">
      <c r="B140" s="68"/>
      <c r="E140" s="213">
        <v>43617</v>
      </c>
      <c r="F140" s="213" t="s">
        <v>187</v>
      </c>
      <c r="G140" s="214" t="s">
        <v>66</v>
      </c>
      <c r="H140" s="239">
        <f t="shared" ref="H140" si="77">$C$48/12</f>
        <v>0</v>
      </c>
      <c r="I140" s="229">
        <f>(SUM('1.  LRAMVA Summary'!D$52:D$75)+SUM('1.  LRAMVA Summary'!D$76:D$77)*(MONTH($E140)-1)/12)*$H140</f>
        <v>0</v>
      </c>
      <c r="J140" s="229">
        <f>(SUM('1.  LRAMVA Summary'!E$52:E$75)+SUM('1.  LRAMVA Summary'!E$76:E$77)*(MONTH($E140)-1)/12)*$H140</f>
        <v>0</v>
      </c>
      <c r="K140" s="229">
        <f>(SUM('1.  LRAMVA Summary'!F$52:F$75)+SUM('1.  LRAMVA Summary'!F$76:F$77)*(MONTH($E140)-1)/12)*$H140</f>
        <v>0</v>
      </c>
      <c r="L140" s="229">
        <f>(SUM('1.  LRAMVA Summary'!G$52:G$75)+SUM('1.  LRAMVA Summary'!G$76:G$77)*(MONTH($E140)-1)/12)*$H140</f>
        <v>0</v>
      </c>
      <c r="M140" s="229">
        <f>(SUM('1.  LRAMVA Summary'!H$52:H$75)+SUM('1.  LRAMVA Summary'!H$76:H$77)*(MONTH($E140)-1)/12)*$H140</f>
        <v>0</v>
      </c>
      <c r="N140" s="229">
        <f>(SUM('1.  LRAMVA Summary'!I$52:I$75)+SUM('1.  LRAMVA Summary'!I$76:I$77)*(MONTH($E140)-1)/12)*$H140</f>
        <v>0</v>
      </c>
      <c r="O140" s="229">
        <f>(SUM('1.  LRAMVA Summary'!J$52:J$75)+SUM('1.  LRAMVA Summary'!J$76:J$77)*(MONTH($E140)-1)/12)*$H140</f>
        <v>0</v>
      </c>
      <c r="P140" s="229">
        <f>(SUM('1.  LRAMVA Summary'!K$52:K$75)+SUM('1.  LRAMVA Summary'!K$76:K$77)*(MONTH($E140)-1)/12)*$H140</f>
        <v>0</v>
      </c>
      <c r="Q140" s="229">
        <f>(SUM('1.  LRAMVA Summary'!L$52:L$75)+SUM('1.  LRAMVA Summary'!L$76:L$77)*(MONTH($E140)-1)/12)*$H140</f>
        <v>0</v>
      </c>
      <c r="R140" s="229">
        <f>(SUM('1.  LRAMVA Summary'!M$52:M$75)+SUM('1.  LRAMVA Summary'!M$76:M$77)*(MONTH($E140)-1)/12)*$H140</f>
        <v>0</v>
      </c>
      <c r="S140" s="229">
        <f>(SUM('1.  LRAMVA Summary'!N$52:N$75)+SUM('1.  LRAMVA Summary'!N$76:N$77)*(MONTH($E140)-1)/12)*$H140</f>
        <v>0</v>
      </c>
      <c r="T140" s="229">
        <f>(SUM('1.  LRAMVA Summary'!O$52:O$75)+SUM('1.  LRAMVA Summary'!O$76:O$77)*(MONTH($E140)-1)/12)*$H140</f>
        <v>0</v>
      </c>
      <c r="U140" s="229">
        <f>(SUM('1.  LRAMVA Summary'!P$52:P$75)+SUM('1.  LRAMVA Summary'!P$76:P$77)*(MONTH($E140)-1)/12)*$H140</f>
        <v>0</v>
      </c>
      <c r="V140" s="229">
        <f>(SUM('1.  LRAMVA Summary'!Q$52:Q$75)+SUM('1.  LRAMVA Summary'!Q$76:Q$77)*(MONTH($E140)-1)/12)*$H140</f>
        <v>0</v>
      </c>
      <c r="W140" s="230">
        <f t="shared" si="76"/>
        <v>0</v>
      </c>
    </row>
    <row r="141" spans="2:23" s="9" customFormat="1" hidden="1">
      <c r="B141" s="68"/>
      <c r="E141" s="213">
        <v>43647</v>
      </c>
      <c r="F141" s="213" t="s">
        <v>187</v>
      </c>
      <c r="G141" s="214" t="s">
        <v>68</v>
      </c>
      <c r="H141" s="239">
        <f>$C$49/12</f>
        <v>0</v>
      </c>
      <c r="I141" s="229">
        <f>(SUM('1.  LRAMVA Summary'!D$52:D$75)+SUM('1.  LRAMVA Summary'!D$76:D$77)*(MONTH($E141)-1)/12)*$H141</f>
        <v>0</v>
      </c>
      <c r="J141" s="229">
        <f>(SUM('1.  LRAMVA Summary'!E$52:E$75)+SUM('1.  LRAMVA Summary'!E$76:E$77)*(MONTH($E141)-1)/12)*$H141</f>
        <v>0</v>
      </c>
      <c r="K141" s="229">
        <f>(SUM('1.  LRAMVA Summary'!F$52:F$75)+SUM('1.  LRAMVA Summary'!F$76:F$77)*(MONTH($E141)-1)/12)*$H141</f>
        <v>0</v>
      </c>
      <c r="L141" s="229">
        <f>(SUM('1.  LRAMVA Summary'!G$52:G$75)+SUM('1.  LRAMVA Summary'!G$76:G$77)*(MONTH($E141)-1)/12)*$H141</f>
        <v>0</v>
      </c>
      <c r="M141" s="229">
        <f>(SUM('1.  LRAMVA Summary'!H$52:H$75)+SUM('1.  LRAMVA Summary'!H$76:H$77)*(MONTH($E141)-1)/12)*$H141</f>
        <v>0</v>
      </c>
      <c r="N141" s="229">
        <f>(SUM('1.  LRAMVA Summary'!I$52:I$75)+SUM('1.  LRAMVA Summary'!I$76:I$77)*(MONTH($E141)-1)/12)*$H141</f>
        <v>0</v>
      </c>
      <c r="O141" s="229">
        <f>(SUM('1.  LRAMVA Summary'!J$52:J$75)+SUM('1.  LRAMVA Summary'!J$76:J$77)*(MONTH($E141)-1)/12)*$H141</f>
        <v>0</v>
      </c>
      <c r="P141" s="229">
        <f>(SUM('1.  LRAMVA Summary'!K$52:K$75)+SUM('1.  LRAMVA Summary'!K$76:K$77)*(MONTH($E141)-1)/12)*$H141</f>
        <v>0</v>
      </c>
      <c r="Q141" s="229">
        <f>(SUM('1.  LRAMVA Summary'!L$52:L$75)+SUM('1.  LRAMVA Summary'!L$76:L$77)*(MONTH($E141)-1)/12)*$H141</f>
        <v>0</v>
      </c>
      <c r="R141" s="229">
        <f>(SUM('1.  LRAMVA Summary'!M$52:M$75)+SUM('1.  LRAMVA Summary'!M$76:M$77)*(MONTH($E141)-1)/12)*$H141</f>
        <v>0</v>
      </c>
      <c r="S141" s="229">
        <f>(SUM('1.  LRAMVA Summary'!N$52:N$75)+SUM('1.  LRAMVA Summary'!N$76:N$77)*(MONTH($E141)-1)/12)*$H141</f>
        <v>0</v>
      </c>
      <c r="T141" s="229">
        <f>(SUM('1.  LRAMVA Summary'!O$52:O$75)+SUM('1.  LRAMVA Summary'!O$76:O$77)*(MONTH($E141)-1)/12)*$H141</f>
        <v>0</v>
      </c>
      <c r="U141" s="229">
        <f>(SUM('1.  LRAMVA Summary'!P$52:P$75)+SUM('1.  LRAMVA Summary'!P$76:P$77)*(MONTH($E141)-1)/12)*$H141</f>
        <v>0</v>
      </c>
      <c r="V141" s="229">
        <f>(SUM('1.  LRAMVA Summary'!Q$52:Q$75)+SUM('1.  LRAMVA Summary'!Q$76:Q$77)*(MONTH($E141)-1)/12)*$H141</f>
        <v>0</v>
      </c>
      <c r="W141" s="230">
        <f t="shared" si="76"/>
        <v>0</v>
      </c>
    </row>
    <row r="142" spans="2:23" s="9" customFormat="1" hidden="1">
      <c r="B142" s="68"/>
      <c r="E142" s="213">
        <v>43678</v>
      </c>
      <c r="F142" s="213" t="s">
        <v>187</v>
      </c>
      <c r="G142" s="214" t="s">
        <v>68</v>
      </c>
      <c r="H142" s="239">
        <f t="shared" ref="H142" si="78">$C$49/12</f>
        <v>0</v>
      </c>
      <c r="I142" s="229">
        <f>(SUM('1.  LRAMVA Summary'!D$52:D$75)+SUM('1.  LRAMVA Summary'!D$76:D$77)*(MONTH($E142)-1)/12)*$H142</f>
        <v>0</v>
      </c>
      <c r="J142" s="229">
        <f>(SUM('1.  LRAMVA Summary'!E$52:E$75)+SUM('1.  LRAMVA Summary'!E$76:E$77)*(MONTH($E142)-1)/12)*$H142</f>
        <v>0</v>
      </c>
      <c r="K142" s="229">
        <f>(SUM('1.  LRAMVA Summary'!F$52:F$75)+SUM('1.  LRAMVA Summary'!F$76:F$77)*(MONTH($E142)-1)/12)*$H142</f>
        <v>0</v>
      </c>
      <c r="L142" s="229">
        <f>(SUM('1.  LRAMVA Summary'!G$52:G$75)+SUM('1.  LRAMVA Summary'!G$76:G$77)*(MONTH($E142)-1)/12)*$H142</f>
        <v>0</v>
      </c>
      <c r="M142" s="229">
        <f>(SUM('1.  LRAMVA Summary'!H$52:H$75)+SUM('1.  LRAMVA Summary'!H$76:H$77)*(MONTH($E142)-1)/12)*$H142</f>
        <v>0</v>
      </c>
      <c r="N142" s="229">
        <f>(SUM('1.  LRAMVA Summary'!I$52:I$75)+SUM('1.  LRAMVA Summary'!I$76:I$77)*(MONTH($E142)-1)/12)*$H142</f>
        <v>0</v>
      </c>
      <c r="O142" s="229">
        <f>(SUM('1.  LRAMVA Summary'!J$52:J$75)+SUM('1.  LRAMVA Summary'!J$76:J$77)*(MONTH($E142)-1)/12)*$H142</f>
        <v>0</v>
      </c>
      <c r="P142" s="229">
        <f>(SUM('1.  LRAMVA Summary'!K$52:K$75)+SUM('1.  LRAMVA Summary'!K$76:K$77)*(MONTH($E142)-1)/12)*$H142</f>
        <v>0</v>
      </c>
      <c r="Q142" s="229">
        <f>(SUM('1.  LRAMVA Summary'!L$52:L$75)+SUM('1.  LRAMVA Summary'!L$76:L$77)*(MONTH($E142)-1)/12)*$H142</f>
        <v>0</v>
      </c>
      <c r="R142" s="229">
        <f>(SUM('1.  LRAMVA Summary'!M$52:M$75)+SUM('1.  LRAMVA Summary'!M$76:M$77)*(MONTH($E142)-1)/12)*$H142</f>
        <v>0</v>
      </c>
      <c r="S142" s="229">
        <f>(SUM('1.  LRAMVA Summary'!N$52:N$75)+SUM('1.  LRAMVA Summary'!N$76:N$77)*(MONTH($E142)-1)/12)*$H142</f>
        <v>0</v>
      </c>
      <c r="T142" s="229">
        <f>(SUM('1.  LRAMVA Summary'!O$52:O$75)+SUM('1.  LRAMVA Summary'!O$76:O$77)*(MONTH($E142)-1)/12)*$H142</f>
        <v>0</v>
      </c>
      <c r="U142" s="229">
        <f>(SUM('1.  LRAMVA Summary'!P$52:P$75)+SUM('1.  LRAMVA Summary'!P$76:P$77)*(MONTH($E142)-1)/12)*$H142</f>
        <v>0</v>
      </c>
      <c r="V142" s="229">
        <f>(SUM('1.  LRAMVA Summary'!Q$52:Q$75)+SUM('1.  LRAMVA Summary'!Q$76:Q$77)*(MONTH($E142)-1)/12)*$H142</f>
        <v>0</v>
      </c>
      <c r="W142" s="230">
        <f t="shared" si="76"/>
        <v>0</v>
      </c>
    </row>
    <row r="143" spans="2:23" s="9" customFormat="1" hidden="1">
      <c r="B143" s="68"/>
      <c r="E143" s="213">
        <v>43709</v>
      </c>
      <c r="F143" s="213" t="s">
        <v>187</v>
      </c>
      <c r="G143" s="214" t="s">
        <v>68</v>
      </c>
      <c r="H143" s="239">
        <f>$C$49/12</f>
        <v>0</v>
      </c>
      <c r="I143" s="229">
        <f>(SUM('1.  LRAMVA Summary'!D$52:D$75)+SUM('1.  LRAMVA Summary'!D$76:D$77)*(MONTH($E143)-1)/12)*$H143</f>
        <v>0</v>
      </c>
      <c r="J143" s="229">
        <f>(SUM('1.  LRAMVA Summary'!E$52:E$75)+SUM('1.  LRAMVA Summary'!E$76:E$77)*(MONTH($E143)-1)/12)*$H143</f>
        <v>0</v>
      </c>
      <c r="K143" s="229">
        <f>(SUM('1.  LRAMVA Summary'!F$52:F$75)+SUM('1.  LRAMVA Summary'!F$76:F$77)*(MONTH($E143)-1)/12)*$H143</f>
        <v>0</v>
      </c>
      <c r="L143" s="229">
        <f>(SUM('1.  LRAMVA Summary'!G$52:G$75)+SUM('1.  LRAMVA Summary'!G$76:G$77)*(MONTH($E143)-1)/12)*$H143</f>
        <v>0</v>
      </c>
      <c r="M143" s="229">
        <f>(SUM('1.  LRAMVA Summary'!H$52:H$75)+SUM('1.  LRAMVA Summary'!H$76:H$77)*(MONTH($E143)-1)/12)*$H143</f>
        <v>0</v>
      </c>
      <c r="N143" s="229">
        <f>(SUM('1.  LRAMVA Summary'!I$52:I$75)+SUM('1.  LRAMVA Summary'!I$76:I$77)*(MONTH($E143)-1)/12)*$H143</f>
        <v>0</v>
      </c>
      <c r="O143" s="229">
        <f>(SUM('1.  LRAMVA Summary'!J$52:J$75)+SUM('1.  LRAMVA Summary'!J$76:J$77)*(MONTH($E143)-1)/12)*$H143</f>
        <v>0</v>
      </c>
      <c r="P143" s="229">
        <f>(SUM('1.  LRAMVA Summary'!K$52:K$75)+SUM('1.  LRAMVA Summary'!K$76:K$77)*(MONTH($E143)-1)/12)*$H143</f>
        <v>0</v>
      </c>
      <c r="Q143" s="229">
        <f>(SUM('1.  LRAMVA Summary'!L$52:L$75)+SUM('1.  LRAMVA Summary'!L$76:L$77)*(MONTH($E143)-1)/12)*$H143</f>
        <v>0</v>
      </c>
      <c r="R143" s="229">
        <f>(SUM('1.  LRAMVA Summary'!M$52:M$75)+SUM('1.  LRAMVA Summary'!M$76:M$77)*(MONTH($E143)-1)/12)*$H143</f>
        <v>0</v>
      </c>
      <c r="S143" s="229">
        <f>(SUM('1.  LRAMVA Summary'!N$52:N$75)+SUM('1.  LRAMVA Summary'!N$76:N$77)*(MONTH($E143)-1)/12)*$H143</f>
        <v>0</v>
      </c>
      <c r="T143" s="229">
        <f>(SUM('1.  LRAMVA Summary'!O$52:O$75)+SUM('1.  LRAMVA Summary'!O$76:O$77)*(MONTH($E143)-1)/12)*$H143</f>
        <v>0</v>
      </c>
      <c r="U143" s="229">
        <f>(SUM('1.  LRAMVA Summary'!P$52:P$75)+SUM('1.  LRAMVA Summary'!P$76:P$77)*(MONTH($E143)-1)/12)*$H143</f>
        <v>0</v>
      </c>
      <c r="V143" s="229">
        <f>(SUM('1.  LRAMVA Summary'!Q$52:Q$75)+SUM('1.  LRAMVA Summary'!Q$76:Q$77)*(MONTH($E143)-1)/12)*$H143</f>
        <v>0</v>
      </c>
      <c r="W143" s="230">
        <f t="shared" si="76"/>
        <v>0</v>
      </c>
    </row>
    <row r="144" spans="2:23" s="9" customFormat="1" hidden="1">
      <c r="B144" s="68"/>
      <c r="E144" s="213">
        <v>43739</v>
      </c>
      <c r="F144" s="213" t="s">
        <v>187</v>
      </c>
      <c r="G144" s="214" t="s">
        <v>69</v>
      </c>
      <c r="H144" s="239">
        <f>$C$50/12</f>
        <v>0</v>
      </c>
      <c r="I144" s="229">
        <f>(SUM('1.  LRAMVA Summary'!D$52:D$75)+SUM('1.  LRAMVA Summary'!D$76:D$77)*(MONTH($E144)-1)/12)*$H144</f>
        <v>0</v>
      </c>
      <c r="J144" s="229">
        <f>(SUM('1.  LRAMVA Summary'!E$52:E$75)+SUM('1.  LRAMVA Summary'!E$76:E$77)*(MONTH($E144)-1)/12)*$H144</f>
        <v>0</v>
      </c>
      <c r="K144" s="229">
        <f>(SUM('1.  LRAMVA Summary'!F$52:F$75)+SUM('1.  LRAMVA Summary'!F$76:F$77)*(MONTH($E144)-1)/12)*$H144</f>
        <v>0</v>
      </c>
      <c r="L144" s="229">
        <f>(SUM('1.  LRAMVA Summary'!G$52:G$75)+SUM('1.  LRAMVA Summary'!G$76:G$77)*(MONTH($E144)-1)/12)*$H144</f>
        <v>0</v>
      </c>
      <c r="M144" s="229">
        <f>(SUM('1.  LRAMVA Summary'!H$52:H$75)+SUM('1.  LRAMVA Summary'!H$76:H$77)*(MONTH($E144)-1)/12)*$H144</f>
        <v>0</v>
      </c>
      <c r="N144" s="229">
        <f>(SUM('1.  LRAMVA Summary'!I$52:I$75)+SUM('1.  LRAMVA Summary'!I$76:I$77)*(MONTH($E144)-1)/12)*$H144</f>
        <v>0</v>
      </c>
      <c r="O144" s="229">
        <f>(SUM('1.  LRAMVA Summary'!J$52:J$75)+SUM('1.  LRAMVA Summary'!J$76:J$77)*(MONTH($E144)-1)/12)*$H144</f>
        <v>0</v>
      </c>
      <c r="P144" s="229">
        <f>(SUM('1.  LRAMVA Summary'!K$52:K$75)+SUM('1.  LRAMVA Summary'!K$76:K$77)*(MONTH($E144)-1)/12)*$H144</f>
        <v>0</v>
      </c>
      <c r="Q144" s="229">
        <f>(SUM('1.  LRAMVA Summary'!L$52:L$75)+SUM('1.  LRAMVA Summary'!L$76:L$77)*(MONTH($E144)-1)/12)*$H144</f>
        <v>0</v>
      </c>
      <c r="R144" s="229">
        <f>(SUM('1.  LRAMVA Summary'!M$52:M$75)+SUM('1.  LRAMVA Summary'!M$76:M$77)*(MONTH($E144)-1)/12)*$H144</f>
        <v>0</v>
      </c>
      <c r="S144" s="229">
        <f>(SUM('1.  LRAMVA Summary'!N$52:N$75)+SUM('1.  LRAMVA Summary'!N$76:N$77)*(MONTH($E144)-1)/12)*$H144</f>
        <v>0</v>
      </c>
      <c r="T144" s="229">
        <f>(SUM('1.  LRAMVA Summary'!O$52:O$75)+SUM('1.  LRAMVA Summary'!O$76:O$77)*(MONTH($E144)-1)/12)*$H144</f>
        <v>0</v>
      </c>
      <c r="U144" s="229">
        <f>(SUM('1.  LRAMVA Summary'!P$52:P$75)+SUM('1.  LRAMVA Summary'!P$76:P$77)*(MONTH($E144)-1)/12)*$H144</f>
        <v>0</v>
      </c>
      <c r="V144" s="229">
        <f>(SUM('1.  LRAMVA Summary'!Q$52:Q$75)+SUM('1.  LRAMVA Summary'!Q$76:Q$77)*(MONTH($E144)-1)/12)*$H144</f>
        <v>0</v>
      </c>
      <c r="W144" s="230">
        <f t="shared" si="76"/>
        <v>0</v>
      </c>
    </row>
    <row r="145" spans="2:23" s="9" customFormat="1" hidden="1">
      <c r="B145" s="68"/>
      <c r="E145" s="213">
        <v>43770</v>
      </c>
      <c r="F145" s="213" t="s">
        <v>187</v>
      </c>
      <c r="G145" s="214" t="s">
        <v>69</v>
      </c>
      <c r="H145" s="239">
        <f t="shared" ref="H145:H146" si="79">$C$50/12</f>
        <v>0</v>
      </c>
      <c r="I145" s="229">
        <f>(SUM('1.  LRAMVA Summary'!D$52:D$75)+SUM('1.  LRAMVA Summary'!D$76:D$77)*(MONTH($E145)-1)/12)*$H145</f>
        <v>0</v>
      </c>
      <c r="J145" s="229">
        <f>(SUM('1.  LRAMVA Summary'!E$52:E$75)+SUM('1.  LRAMVA Summary'!E$76:E$77)*(MONTH($E145)-1)/12)*$H145</f>
        <v>0</v>
      </c>
      <c r="K145" s="229">
        <f>(SUM('1.  LRAMVA Summary'!F$52:F$75)+SUM('1.  LRAMVA Summary'!F$76:F$77)*(MONTH($E145)-1)/12)*$H145</f>
        <v>0</v>
      </c>
      <c r="L145" s="229">
        <f>(SUM('1.  LRAMVA Summary'!G$52:G$75)+SUM('1.  LRAMVA Summary'!G$76:G$77)*(MONTH($E145)-1)/12)*$H145</f>
        <v>0</v>
      </c>
      <c r="M145" s="229">
        <f>(SUM('1.  LRAMVA Summary'!H$52:H$75)+SUM('1.  LRAMVA Summary'!H$76:H$77)*(MONTH($E145)-1)/12)*$H145</f>
        <v>0</v>
      </c>
      <c r="N145" s="229">
        <f>(SUM('1.  LRAMVA Summary'!I$52:I$75)+SUM('1.  LRAMVA Summary'!I$76:I$77)*(MONTH($E145)-1)/12)*$H145</f>
        <v>0</v>
      </c>
      <c r="O145" s="229">
        <f>(SUM('1.  LRAMVA Summary'!J$52:J$75)+SUM('1.  LRAMVA Summary'!J$76:J$77)*(MONTH($E145)-1)/12)*$H145</f>
        <v>0</v>
      </c>
      <c r="P145" s="229">
        <f>(SUM('1.  LRAMVA Summary'!K$52:K$75)+SUM('1.  LRAMVA Summary'!K$76:K$77)*(MONTH($E145)-1)/12)*$H145</f>
        <v>0</v>
      </c>
      <c r="Q145" s="229">
        <f>(SUM('1.  LRAMVA Summary'!L$52:L$75)+SUM('1.  LRAMVA Summary'!L$76:L$77)*(MONTH($E145)-1)/12)*$H145</f>
        <v>0</v>
      </c>
      <c r="R145" s="229">
        <f>(SUM('1.  LRAMVA Summary'!M$52:M$75)+SUM('1.  LRAMVA Summary'!M$76:M$77)*(MONTH($E145)-1)/12)*$H145</f>
        <v>0</v>
      </c>
      <c r="S145" s="229">
        <f>(SUM('1.  LRAMVA Summary'!N$52:N$75)+SUM('1.  LRAMVA Summary'!N$76:N$77)*(MONTH($E145)-1)/12)*$H145</f>
        <v>0</v>
      </c>
      <c r="T145" s="229">
        <f>(SUM('1.  LRAMVA Summary'!O$52:O$75)+SUM('1.  LRAMVA Summary'!O$76:O$77)*(MONTH($E145)-1)/12)*$H145</f>
        <v>0</v>
      </c>
      <c r="U145" s="229">
        <f>(SUM('1.  LRAMVA Summary'!P$52:P$75)+SUM('1.  LRAMVA Summary'!P$76:P$77)*(MONTH($E145)-1)/12)*$H145</f>
        <v>0</v>
      </c>
      <c r="V145" s="229">
        <f>(SUM('1.  LRAMVA Summary'!Q$52:Q$75)+SUM('1.  LRAMVA Summary'!Q$76:Q$77)*(MONTH($E145)-1)/12)*$H145</f>
        <v>0</v>
      </c>
      <c r="W145" s="230">
        <f t="shared" si="76"/>
        <v>0</v>
      </c>
    </row>
    <row r="146" spans="2:23" s="9" customFormat="1" hidden="1">
      <c r="B146" s="68"/>
      <c r="E146" s="213">
        <v>43800</v>
      </c>
      <c r="F146" s="213" t="s">
        <v>187</v>
      </c>
      <c r="G146" s="214" t="s">
        <v>69</v>
      </c>
      <c r="H146" s="239">
        <f t="shared" si="79"/>
        <v>0</v>
      </c>
      <c r="I146" s="229">
        <f>(SUM('1.  LRAMVA Summary'!D$52:D$75)+SUM('1.  LRAMVA Summary'!D$76:D$77)*(MONTH($E146)-1)/12)*$H146</f>
        <v>0</v>
      </c>
      <c r="J146" s="229">
        <f>(SUM('1.  LRAMVA Summary'!E$52:E$75)+SUM('1.  LRAMVA Summary'!E$76:E$77)*(MONTH($E146)-1)/12)*$H146</f>
        <v>0</v>
      </c>
      <c r="K146" s="229">
        <f>(SUM('1.  LRAMVA Summary'!F$52:F$75)+SUM('1.  LRAMVA Summary'!F$76:F$77)*(MONTH($E146)-1)/12)*$H146</f>
        <v>0</v>
      </c>
      <c r="L146" s="229">
        <f>(SUM('1.  LRAMVA Summary'!G$52:G$75)+SUM('1.  LRAMVA Summary'!G$76:G$77)*(MONTH($E146)-1)/12)*$H146</f>
        <v>0</v>
      </c>
      <c r="M146" s="229">
        <f>(SUM('1.  LRAMVA Summary'!H$52:H$75)+SUM('1.  LRAMVA Summary'!H$76:H$77)*(MONTH($E146)-1)/12)*$H146</f>
        <v>0</v>
      </c>
      <c r="N146" s="229">
        <f>(SUM('1.  LRAMVA Summary'!I$52:I$75)+SUM('1.  LRAMVA Summary'!I$76:I$77)*(MONTH($E146)-1)/12)*$H146</f>
        <v>0</v>
      </c>
      <c r="O146" s="229">
        <f>(SUM('1.  LRAMVA Summary'!J$52:J$75)+SUM('1.  LRAMVA Summary'!J$76:J$77)*(MONTH($E146)-1)/12)*$H146</f>
        <v>0</v>
      </c>
      <c r="P146" s="229">
        <f>(SUM('1.  LRAMVA Summary'!K$52:K$75)+SUM('1.  LRAMVA Summary'!K$76:K$77)*(MONTH($E146)-1)/12)*$H146</f>
        <v>0</v>
      </c>
      <c r="Q146" s="229">
        <f>(SUM('1.  LRAMVA Summary'!L$52:L$75)+SUM('1.  LRAMVA Summary'!L$76:L$77)*(MONTH($E146)-1)/12)*$H146</f>
        <v>0</v>
      </c>
      <c r="R146" s="229">
        <f>(SUM('1.  LRAMVA Summary'!M$52:M$75)+SUM('1.  LRAMVA Summary'!M$76:M$77)*(MONTH($E146)-1)/12)*$H146</f>
        <v>0</v>
      </c>
      <c r="S146" s="229">
        <f>(SUM('1.  LRAMVA Summary'!N$52:N$75)+SUM('1.  LRAMVA Summary'!N$76:N$77)*(MONTH($E146)-1)/12)*$H146</f>
        <v>0</v>
      </c>
      <c r="T146" s="229">
        <f>(SUM('1.  LRAMVA Summary'!O$52:O$75)+SUM('1.  LRAMVA Summary'!O$76:O$77)*(MONTH($E146)-1)/12)*$H146</f>
        <v>0</v>
      </c>
      <c r="U146" s="229">
        <f>(SUM('1.  LRAMVA Summary'!P$52:P$75)+SUM('1.  LRAMVA Summary'!P$76:P$77)*(MONTH($E146)-1)/12)*$H146</f>
        <v>0</v>
      </c>
      <c r="V146" s="229">
        <f>(SUM('1.  LRAMVA Summary'!Q$52:Q$75)+SUM('1.  LRAMVA Summary'!Q$76:Q$77)*(MONTH($E146)-1)/12)*$H146</f>
        <v>0</v>
      </c>
      <c r="W146" s="230">
        <f t="shared" si="76"/>
        <v>0</v>
      </c>
    </row>
    <row r="147" spans="2:23" s="9" customFormat="1" ht="15" hidden="1" thickBot="1">
      <c r="B147" s="68"/>
      <c r="E147" s="215" t="s">
        <v>470</v>
      </c>
      <c r="F147" s="215"/>
      <c r="G147" s="216"/>
      <c r="H147" s="217"/>
      <c r="I147" s="218">
        <f>SUM(I134:I146)</f>
        <v>-300.39852305434596</v>
      </c>
      <c r="J147" s="218">
        <f>SUM(J134:J146)</f>
        <v>-48.248684489239579</v>
      </c>
      <c r="K147" s="218">
        <f t="shared" ref="K147:O147" si="80">SUM(K134:K146)</f>
        <v>-115.6334125099167</v>
      </c>
      <c r="L147" s="218">
        <f t="shared" si="80"/>
        <v>-99.105798082375003</v>
      </c>
      <c r="M147" s="218">
        <f t="shared" si="80"/>
        <v>-5.9477096248229175</v>
      </c>
      <c r="N147" s="218">
        <f t="shared" si="80"/>
        <v>-1.1799938672041668</v>
      </c>
      <c r="O147" s="218">
        <f t="shared" si="80"/>
        <v>673.99347905959621</v>
      </c>
      <c r="P147" s="218">
        <f t="shared" ref="P147:V147" si="81">SUM(P134:P146)</f>
        <v>0</v>
      </c>
      <c r="Q147" s="218">
        <f t="shared" si="81"/>
        <v>0</v>
      </c>
      <c r="R147" s="218">
        <f t="shared" si="81"/>
        <v>0</v>
      </c>
      <c r="S147" s="218">
        <f t="shared" si="81"/>
        <v>0</v>
      </c>
      <c r="T147" s="218">
        <f t="shared" si="81"/>
        <v>0</v>
      </c>
      <c r="U147" s="218">
        <f t="shared" si="81"/>
        <v>0</v>
      </c>
      <c r="V147" s="218">
        <f t="shared" si="81"/>
        <v>0</v>
      </c>
      <c r="W147" s="218">
        <f>SUM(W134:W146)</f>
        <v>103.47935743169181</v>
      </c>
    </row>
    <row r="148" spans="2:23" s="9" customFormat="1" ht="15" hidden="1" thickTop="1">
      <c r="B148" s="68"/>
      <c r="E148" s="219" t="s">
        <v>67</v>
      </c>
      <c r="F148" s="219"/>
      <c r="G148" s="220"/>
      <c r="H148" s="221"/>
      <c r="I148" s="222"/>
      <c r="J148" s="222"/>
      <c r="K148" s="222"/>
      <c r="L148" s="222"/>
      <c r="M148" s="222"/>
      <c r="N148" s="222"/>
      <c r="O148" s="222"/>
      <c r="P148" s="222"/>
      <c r="Q148" s="222"/>
      <c r="R148" s="222"/>
      <c r="S148" s="222"/>
      <c r="T148" s="222"/>
      <c r="U148" s="222"/>
      <c r="V148" s="222"/>
      <c r="W148" s="223"/>
    </row>
    <row r="149" spans="2:23" s="9" customFormat="1" hidden="1">
      <c r="B149" s="68"/>
      <c r="E149" s="224" t="s">
        <v>434</v>
      </c>
      <c r="F149" s="224"/>
      <c r="G149" s="225"/>
      <c r="H149" s="226"/>
      <c r="I149" s="227">
        <f>I147+I148</f>
        <v>-300.39852305434596</v>
      </c>
      <c r="J149" s="227">
        <f t="shared" ref="J149" si="82">J147+J148</f>
        <v>-48.248684489239579</v>
      </c>
      <c r="K149" s="227">
        <f t="shared" ref="K149" si="83">K147+K148</f>
        <v>-115.6334125099167</v>
      </c>
      <c r="L149" s="227">
        <f t="shared" ref="L149" si="84">L147+L148</f>
        <v>-99.105798082375003</v>
      </c>
      <c r="M149" s="227">
        <f t="shared" ref="M149" si="85">M147+M148</f>
        <v>-5.9477096248229175</v>
      </c>
      <c r="N149" s="227">
        <f t="shared" ref="N149" si="86">N147+N148</f>
        <v>-1.1799938672041668</v>
      </c>
      <c r="O149" s="227">
        <f t="shared" ref="O149:V149" si="87">O147+O148</f>
        <v>673.99347905959621</v>
      </c>
      <c r="P149" s="227">
        <f t="shared" si="87"/>
        <v>0</v>
      </c>
      <c r="Q149" s="227">
        <f t="shared" si="87"/>
        <v>0</v>
      </c>
      <c r="R149" s="227">
        <f t="shared" si="87"/>
        <v>0</v>
      </c>
      <c r="S149" s="227">
        <f t="shared" si="87"/>
        <v>0</v>
      </c>
      <c r="T149" s="227">
        <f t="shared" si="87"/>
        <v>0</v>
      </c>
      <c r="U149" s="227">
        <f t="shared" si="87"/>
        <v>0</v>
      </c>
      <c r="V149" s="227">
        <f t="shared" si="87"/>
        <v>0</v>
      </c>
      <c r="W149" s="227">
        <f>W147+W148</f>
        <v>103.47935743169181</v>
      </c>
    </row>
    <row r="150" spans="2:23" s="9" customFormat="1" hidden="1">
      <c r="B150" s="68"/>
      <c r="E150" s="213">
        <v>43831</v>
      </c>
      <c r="F150" s="213" t="s">
        <v>188</v>
      </c>
      <c r="G150" s="214" t="s">
        <v>65</v>
      </c>
      <c r="H150" s="239">
        <f>$C$51/12</f>
        <v>0</v>
      </c>
      <c r="I150" s="229">
        <f>(SUM('1.  LRAMVA Summary'!D$52:D$78)+SUM('1.  LRAMVA Summary'!D$79:D$80)*(MONTH($E150)-1)/12)*$H150</f>
        <v>0</v>
      </c>
      <c r="J150" s="229">
        <f>(SUM('1.  LRAMVA Summary'!E$52:E$78)+SUM('1.  LRAMVA Summary'!E$79:E$80)*(MONTH($E150)-1)/12)*$H150</f>
        <v>0</v>
      </c>
      <c r="K150" s="229">
        <f>(SUM('1.  LRAMVA Summary'!F$52:F$78)+SUM('1.  LRAMVA Summary'!F$79:F$80)*(MONTH($E150)-1)/12)*$H150</f>
        <v>0</v>
      </c>
      <c r="L150" s="229">
        <f>(SUM('1.  LRAMVA Summary'!G$52:G$78)+SUM('1.  LRAMVA Summary'!G$79:G$80)*(MONTH($E150)-1)/12)*$H150</f>
        <v>0</v>
      </c>
      <c r="M150" s="229">
        <f>(SUM('1.  LRAMVA Summary'!H$52:H$78)+SUM('1.  LRAMVA Summary'!H$79:H$80)*(MONTH($E150)-1)/12)*$H150</f>
        <v>0</v>
      </c>
      <c r="N150" s="229">
        <f>(SUM('1.  LRAMVA Summary'!I$52:I$78)+SUM('1.  LRAMVA Summary'!I$79:I$80)*(MONTH($E150)-1)/12)*$H150</f>
        <v>0</v>
      </c>
      <c r="O150" s="229">
        <f>(SUM('1.  LRAMVA Summary'!J$52:J$78)+SUM('1.  LRAMVA Summary'!J$79:J$80)*(MONTH($E150)-1)/12)*$H150</f>
        <v>0</v>
      </c>
      <c r="P150" s="229">
        <f>(SUM('1.  LRAMVA Summary'!K$52:K$78)+SUM('1.  LRAMVA Summary'!K$79:K$80)*(MONTH($E150)-1)/12)*$H150</f>
        <v>0</v>
      </c>
      <c r="Q150" s="229">
        <f>(SUM('1.  LRAMVA Summary'!L$52:L$78)+SUM('1.  LRAMVA Summary'!L$79:L$80)*(MONTH($E150)-1)/12)*$H150</f>
        <v>0</v>
      </c>
      <c r="R150" s="229">
        <f>(SUM('1.  LRAMVA Summary'!M$52:M$78)+SUM('1.  LRAMVA Summary'!M$79:M$80)*(MONTH($E150)-1)/12)*$H150</f>
        <v>0</v>
      </c>
      <c r="S150" s="229">
        <f>(SUM('1.  LRAMVA Summary'!N$52:N$78)+SUM('1.  LRAMVA Summary'!N$79:N$80)*(MONTH($E150)-1)/12)*$H150</f>
        <v>0</v>
      </c>
      <c r="T150" s="229">
        <f>(SUM('1.  LRAMVA Summary'!O$52:O$78)+SUM('1.  LRAMVA Summary'!O$79:O$80)*(MONTH($E150)-1)/12)*$H150</f>
        <v>0</v>
      </c>
      <c r="U150" s="229">
        <f>(SUM('1.  LRAMVA Summary'!P$52:P$78)+SUM('1.  LRAMVA Summary'!P$79:P$80)*(MONTH($E150)-1)/12)*$H150</f>
        <v>0</v>
      </c>
      <c r="V150" s="229">
        <f>(SUM('1.  LRAMVA Summary'!Q$52:Q$78)+SUM('1.  LRAMVA Summary'!Q$79:Q$80)*(MONTH($E150)-1)/12)*$H150</f>
        <v>0</v>
      </c>
      <c r="W150" s="230">
        <f>SUM(I150:V150)</f>
        <v>0</v>
      </c>
    </row>
    <row r="151" spans="2:23" s="9" customFormat="1" hidden="1">
      <c r="B151" s="68"/>
      <c r="E151" s="213">
        <v>43862</v>
      </c>
      <c r="F151" s="213" t="s">
        <v>188</v>
      </c>
      <c r="G151" s="214" t="s">
        <v>65</v>
      </c>
      <c r="H151" s="239">
        <f t="shared" ref="H151:H152" si="88">$C$51/12</f>
        <v>0</v>
      </c>
      <c r="I151" s="229">
        <f>(SUM('1.  LRAMVA Summary'!D$52:D$78)+SUM('1.  LRAMVA Summary'!D$79:D$80)*(MONTH($E151)-1)/12)*$H151</f>
        <v>0</v>
      </c>
      <c r="J151" s="229">
        <f>(SUM('1.  LRAMVA Summary'!E$52:E$78)+SUM('1.  LRAMVA Summary'!E$79:E$80)*(MONTH($E151)-1)/12)*$H151</f>
        <v>0</v>
      </c>
      <c r="K151" s="229">
        <f>(SUM('1.  LRAMVA Summary'!F$52:F$78)+SUM('1.  LRAMVA Summary'!F$79:F$80)*(MONTH($E151)-1)/12)*$H151</f>
        <v>0</v>
      </c>
      <c r="L151" s="229">
        <f>(SUM('1.  LRAMVA Summary'!G$52:G$78)+SUM('1.  LRAMVA Summary'!G$79:G$80)*(MONTH($E151)-1)/12)*$H151</f>
        <v>0</v>
      </c>
      <c r="M151" s="229">
        <f>(SUM('1.  LRAMVA Summary'!H$52:H$78)+SUM('1.  LRAMVA Summary'!H$79:H$80)*(MONTH($E151)-1)/12)*$H151</f>
        <v>0</v>
      </c>
      <c r="N151" s="229">
        <f>(SUM('1.  LRAMVA Summary'!I$52:I$78)+SUM('1.  LRAMVA Summary'!I$79:I$80)*(MONTH($E151)-1)/12)*$H151</f>
        <v>0</v>
      </c>
      <c r="O151" s="229">
        <f>(SUM('1.  LRAMVA Summary'!J$52:J$78)+SUM('1.  LRAMVA Summary'!J$79:J$80)*(MONTH($E151)-1)/12)*$H151</f>
        <v>0</v>
      </c>
      <c r="P151" s="229">
        <f>(SUM('1.  LRAMVA Summary'!K$52:K$78)+SUM('1.  LRAMVA Summary'!K$79:K$80)*(MONTH($E151)-1)/12)*$H151</f>
        <v>0</v>
      </c>
      <c r="Q151" s="229">
        <f>(SUM('1.  LRAMVA Summary'!L$52:L$78)+SUM('1.  LRAMVA Summary'!L$79:L$80)*(MONTH($E151)-1)/12)*$H151</f>
        <v>0</v>
      </c>
      <c r="R151" s="229">
        <f>(SUM('1.  LRAMVA Summary'!M$52:M$78)+SUM('1.  LRAMVA Summary'!M$79:M$80)*(MONTH($E151)-1)/12)*$H151</f>
        <v>0</v>
      </c>
      <c r="S151" s="229">
        <f>(SUM('1.  LRAMVA Summary'!N$52:N$78)+SUM('1.  LRAMVA Summary'!N$79:N$80)*(MONTH($E151)-1)/12)*$H151</f>
        <v>0</v>
      </c>
      <c r="T151" s="229">
        <f>(SUM('1.  LRAMVA Summary'!O$52:O$78)+SUM('1.  LRAMVA Summary'!O$79:O$80)*(MONTH($E151)-1)/12)*$H151</f>
        <v>0</v>
      </c>
      <c r="U151" s="229">
        <f>(SUM('1.  LRAMVA Summary'!P$52:P$78)+SUM('1.  LRAMVA Summary'!P$79:P$80)*(MONTH($E151)-1)/12)*$H151</f>
        <v>0</v>
      </c>
      <c r="V151" s="229">
        <f>(SUM('1.  LRAMVA Summary'!Q$52:Q$78)+SUM('1.  LRAMVA Summary'!Q$79:Q$80)*(MONTH($E151)-1)/12)*$H151</f>
        <v>0</v>
      </c>
      <c r="W151" s="230">
        <f t="shared" ref="W151:W160" si="89">SUM(I151:V151)</f>
        <v>0</v>
      </c>
    </row>
    <row r="152" spans="2:23" s="9" customFormat="1" hidden="1">
      <c r="B152" s="68"/>
      <c r="E152" s="213">
        <v>43891</v>
      </c>
      <c r="F152" s="213" t="s">
        <v>188</v>
      </c>
      <c r="G152" s="214" t="s">
        <v>65</v>
      </c>
      <c r="H152" s="239">
        <f t="shared" si="88"/>
        <v>0</v>
      </c>
      <c r="I152" s="229">
        <f>(SUM('1.  LRAMVA Summary'!D$52:D$78)+SUM('1.  LRAMVA Summary'!D$79:D$80)*(MONTH($E152)-1)/12)*$H152</f>
        <v>0</v>
      </c>
      <c r="J152" s="229">
        <f>(SUM('1.  LRAMVA Summary'!E$52:E$78)+SUM('1.  LRAMVA Summary'!E$79:E$80)*(MONTH($E152)-1)/12)*$H152</f>
        <v>0</v>
      </c>
      <c r="K152" s="229">
        <f>(SUM('1.  LRAMVA Summary'!F$52:F$78)+SUM('1.  LRAMVA Summary'!F$79:F$80)*(MONTH($E152)-1)/12)*$H152</f>
        <v>0</v>
      </c>
      <c r="L152" s="229">
        <f>(SUM('1.  LRAMVA Summary'!G$52:G$78)+SUM('1.  LRAMVA Summary'!G$79:G$80)*(MONTH($E152)-1)/12)*$H152</f>
        <v>0</v>
      </c>
      <c r="M152" s="229">
        <f>(SUM('1.  LRAMVA Summary'!H$52:H$78)+SUM('1.  LRAMVA Summary'!H$79:H$80)*(MONTH($E152)-1)/12)*$H152</f>
        <v>0</v>
      </c>
      <c r="N152" s="229">
        <f>(SUM('1.  LRAMVA Summary'!I$52:I$78)+SUM('1.  LRAMVA Summary'!I$79:I$80)*(MONTH($E152)-1)/12)*$H152</f>
        <v>0</v>
      </c>
      <c r="O152" s="229">
        <f>(SUM('1.  LRAMVA Summary'!J$52:J$78)+SUM('1.  LRAMVA Summary'!J$79:J$80)*(MONTH($E152)-1)/12)*$H152</f>
        <v>0</v>
      </c>
      <c r="P152" s="229">
        <f>(SUM('1.  LRAMVA Summary'!K$52:K$78)+SUM('1.  LRAMVA Summary'!K$79:K$80)*(MONTH($E152)-1)/12)*$H152</f>
        <v>0</v>
      </c>
      <c r="Q152" s="229">
        <f>(SUM('1.  LRAMVA Summary'!L$52:L$78)+SUM('1.  LRAMVA Summary'!L$79:L$80)*(MONTH($E152)-1)/12)*$H152</f>
        <v>0</v>
      </c>
      <c r="R152" s="229">
        <f>(SUM('1.  LRAMVA Summary'!M$52:M$78)+SUM('1.  LRAMVA Summary'!M$79:M$80)*(MONTH($E152)-1)/12)*$H152</f>
        <v>0</v>
      </c>
      <c r="S152" s="229">
        <f>(SUM('1.  LRAMVA Summary'!N$52:N$78)+SUM('1.  LRAMVA Summary'!N$79:N$80)*(MONTH($E152)-1)/12)*$H152</f>
        <v>0</v>
      </c>
      <c r="T152" s="229">
        <f>(SUM('1.  LRAMVA Summary'!O$52:O$78)+SUM('1.  LRAMVA Summary'!O$79:O$80)*(MONTH($E152)-1)/12)*$H152</f>
        <v>0</v>
      </c>
      <c r="U152" s="229">
        <f>(SUM('1.  LRAMVA Summary'!P$52:P$78)+SUM('1.  LRAMVA Summary'!P$79:P$80)*(MONTH($E152)-1)/12)*$H152</f>
        <v>0</v>
      </c>
      <c r="V152" s="229">
        <f>(SUM('1.  LRAMVA Summary'!Q$52:Q$78)+SUM('1.  LRAMVA Summary'!Q$79:Q$80)*(MONTH($E152)-1)/12)*$H152</f>
        <v>0</v>
      </c>
      <c r="W152" s="230">
        <f t="shared" si="89"/>
        <v>0</v>
      </c>
    </row>
    <row r="153" spans="2:23" s="9" customFormat="1" hidden="1">
      <c r="B153" s="68"/>
      <c r="E153" s="213">
        <v>43922</v>
      </c>
      <c r="F153" s="213" t="s">
        <v>188</v>
      </c>
      <c r="G153" s="214" t="s">
        <v>66</v>
      </c>
      <c r="H153" s="239">
        <f>$C$52/12</f>
        <v>0</v>
      </c>
      <c r="I153" s="229">
        <f>(SUM('1.  LRAMVA Summary'!D$52:D$78)+SUM('1.  LRAMVA Summary'!D$79:D$80)*(MONTH($E153)-1)/12)*$H153</f>
        <v>0</v>
      </c>
      <c r="J153" s="229">
        <f>(SUM('1.  LRAMVA Summary'!E$52:E$78)+SUM('1.  LRAMVA Summary'!E$79:E$80)*(MONTH($E153)-1)/12)*$H153</f>
        <v>0</v>
      </c>
      <c r="K153" s="229">
        <f>(SUM('1.  LRAMVA Summary'!F$52:F$78)+SUM('1.  LRAMVA Summary'!F$79:F$80)*(MONTH($E153)-1)/12)*$H153</f>
        <v>0</v>
      </c>
      <c r="L153" s="229">
        <f>(SUM('1.  LRAMVA Summary'!G$52:G$78)+SUM('1.  LRAMVA Summary'!G$79:G$80)*(MONTH($E153)-1)/12)*$H153</f>
        <v>0</v>
      </c>
      <c r="M153" s="229">
        <f>(SUM('1.  LRAMVA Summary'!H$52:H$78)+SUM('1.  LRAMVA Summary'!H$79:H$80)*(MONTH($E153)-1)/12)*$H153</f>
        <v>0</v>
      </c>
      <c r="N153" s="229">
        <f>(SUM('1.  LRAMVA Summary'!I$52:I$78)+SUM('1.  LRAMVA Summary'!I$79:I$80)*(MONTH($E153)-1)/12)*$H153</f>
        <v>0</v>
      </c>
      <c r="O153" s="229">
        <f>(SUM('1.  LRAMVA Summary'!J$52:J$78)+SUM('1.  LRAMVA Summary'!J$79:J$80)*(MONTH($E153)-1)/12)*$H153</f>
        <v>0</v>
      </c>
      <c r="P153" s="229">
        <f>(SUM('1.  LRAMVA Summary'!K$52:K$78)+SUM('1.  LRAMVA Summary'!K$79:K$80)*(MONTH($E153)-1)/12)*$H153</f>
        <v>0</v>
      </c>
      <c r="Q153" s="229">
        <f>(SUM('1.  LRAMVA Summary'!L$52:L$78)+SUM('1.  LRAMVA Summary'!L$79:L$80)*(MONTH($E153)-1)/12)*$H153</f>
        <v>0</v>
      </c>
      <c r="R153" s="229">
        <f>(SUM('1.  LRAMVA Summary'!M$52:M$78)+SUM('1.  LRAMVA Summary'!M$79:M$80)*(MONTH($E153)-1)/12)*$H153</f>
        <v>0</v>
      </c>
      <c r="S153" s="229">
        <f>(SUM('1.  LRAMVA Summary'!N$52:N$78)+SUM('1.  LRAMVA Summary'!N$79:N$80)*(MONTH($E153)-1)/12)*$H153</f>
        <v>0</v>
      </c>
      <c r="T153" s="229">
        <f>(SUM('1.  LRAMVA Summary'!O$52:O$78)+SUM('1.  LRAMVA Summary'!O$79:O$80)*(MONTH($E153)-1)/12)*$H153</f>
        <v>0</v>
      </c>
      <c r="U153" s="229">
        <f>(SUM('1.  LRAMVA Summary'!P$52:P$78)+SUM('1.  LRAMVA Summary'!P$79:P$80)*(MONTH($E153)-1)/12)*$H153</f>
        <v>0</v>
      </c>
      <c r="V153" s="229">
        <f>(SUM('1.  LRAMVA Summary'!Q$52:Q$78)+SUM('1.  LRAMVA Summary'!Q$79:Q$80)*(MONTH($E153)-1)/12)*$H153</f>
        <v>0</v>
      </c>
      <c r="W153" s="230">
        <f t="shared" si="89"/>
        <v>0</v>
      </c>
    </row>
    <row r="154" spans="2:23" s="9" customFormat="1" hidden="1">
      <c r="B154" s="68"/>
      <c r="E154" s="213">
        <v>43952</v>
      </c>
      <c r="F154" s="213" t="s">
        <v>188</v>
      </c>
      <c r="G154" s="214" t="s">
        <v>66</v>
      </c>
      <c r="H154" s="239">
        <f t="shared" ref="H154:H155" si="90">$C$52/12</f>
        <v>0</v>
      </c>
      <c r="I154" s="229">
        <f>(SUM('1.  LRAMVA Summary'!D$52:D$78)+SUM('1.  LRAMVA Summary'!D$79:D$80)*(MONTH($E154)-1)/12)*$H154</f>
        <v>0</v>
      </c>
      <c r="J154" s="229">
        <f>(SUM('1.  LRAMVA Summary'!E$52:E$78)+SUM('1.  LRAMVA Summary'!E$79:E$80)*(MONTH($E154)-1)/12)*$H154</f>
        <v>0</v>
      </c>
      <c r="K154" s="229">
        <f>(SUM('1.  LRAMVA Summary'!F$52:F$78)+SUM('1.  LRAMVA Summary'!F$79:F$80)*(MONTH($E154)-1)/12)*$H154</f>
        <v>0</v>
      </c>
      <c r="L154" s="229">
        <f>(SUM('1.  LRAMVA Summary'!G$52:G$78)+SUM('1.  LRAMVA Summary'!G$79:G$80)*(MONTH($E154)-1)/12)*$H154</f>
        <v>0</v>
      </c>
      <c r="M154" s="229">
        <f>(SUM('1.  LRAMVA Summary'!H$52:H$78)+SUM('1.  LRAMVA Summary'!H$79:H$80)*(MONTH($E154)-1)/12)*$H154</f>
        <v>0</v>
      </c>
      <c r="N154" s="229">
        <f>(SUM('1.  LRAMVA Summary'!I$52:I$78)+SUM('1.  LRAMVA Summary'!I$79:I$80)*(MONTH($E154)-1)/12)*$H154</f>
        <v>0</v>
      </c>
      <c r="O154" s="229">
        <f>(SUM('1.  LRAMVA Summary'!J$52:J$78)+SUM('1.  LRAMVA Summary'!J$79:J$80)*(MONTH($E154)-1)/12)*$H154</f>
        <v>0</v>
      </c>
      <c r="P154" s="229">
        <f>(SUM('1.  LRAMVA Summary'!K$52:K$78)+SUM('1.  LRAMVA Summary'!K$79:K$80)*(MONTH($E154)-1)/12)*$H154</f>
        <v>0</v>
      </c>
      <c r="Q154" s="229">
        <f>(SUM('1.  LRAMVA Summary'!L$52:L$78)+SUM('1.  LRAMVA Summary'!L$79:L$80)*(MONTH($E154)-1)/12)*$H154</f>
        <v>0</v>
      </c>
      <c r="R154" s="229">
        <f>(SUM('1.  LRAMVA Summary'!M$52:M$78)+SUM('1.  LRAMVA Summary'!M$79:M$80)*(MONTH($E154)-1)/12)*$H154</f>
        <v>0</v>
      </c>
      <c r="S154" s="229">
        <f>(SUM('1.  LRAMVA Summary'!N$52:N$78)+SUM('1.  LRAMVA Summary'!N$79:N$80)*(MONTH($E154)-1)/12)*$H154</f>
        <v>0</v>
      </c>
      <c r="T154" s="229">
        <f>(SUM('1.  LRAMVA Summary'!O$52:O$78)+SUM('1.  LRAMVA Summary'!O$79:O$80)*(MONTH($E154)-1)/12)*$H154</f>
        <v>0</v>
      </c>
      <c r="U154" s="229">
        <f>(SUM('1.  LRAMVA Summary'!P$52:P$78)+SUM('1.  LRAMVA Summary'!P$79:P$80)*(MONTH($E154)-1)/12)*$H154</f>
        <v>0</v>
      </c>
      <c r="V154" s="229">
        <f>(SUM('1.  LRAMVA Summary'!Q$52:Q$78)+SUM('1.  LRAMVA Summary'!Q$79:Q$80)*(MONTH($E154)-1)/12)*$H154</f>
        <v>0</v>
      </c>
      <c r="W154" s="230">
        <f t="shared" si="89"/>
        <v>0</v>
      </c>
    </row>
    <row r="155" spans="2:23" s="9" customFormat="1" hidden="1">
      <c r="B155" s="68"/>
      <c r="E155" s="213">
        <v>43983</v>
      </c>
      <c r="F155" s="213" t="s">
        <v>188</v>
      </c>
      <c r="G155" s="214" t="s">
        <v>66</v>
      </c>
      <c r="H155" s="239">
        <f t="shared" si="90"/>
        <v>0</v>
      </c>
      <c r="I155" s="229">
        <f>(SUM('1.  LRAMVA Summary'!D$52:D$78)+SUM('1.  LRAMVA Summary'!D$79:D$80)*(MONTH($E155)-1)/12)*$H155</f>
        <v>0</v>
      </c>
      <c r="J155" s="229">
        <f>(SUM('1.  LRAMVA Summary'!E$52:E$78)+SUM('1.  LRAMVA Summary'!E$79:E$80)*(MONTH($E155)-1)/12)*$H155</f>
        <v>0</v>
      </c>
      <c r="K155" s="229">
        <f>(SUM('1.  LRAMVA Summary'!F$52:F$78)+SUM('1.  LRAMVA Summary'!F$79:F$80)*(MONTH($E155)-1)/12)*$H155</f>
        <v>0</v>
      </c>
      <c r="L155" s="229">
        <f>(SUM('1.  LRAMVA Summary'!G$52:G$78)+SUM('1.  LRAMVA Summary'!G$79:G$80)*(MONTH($E155)-1)/12)*$H155</f>
        <v>0</v>
      </c>
      <c r="M155" s="229">
        <f>(SUM('1.  LRAMVA Summary'!H$52:H$78)+SUM('1.  LRAMVA Summary'!H$79:H$80)*(MONTH($E155)-1)/12)*$H155</f>
        <v>0</v>
      </c>
      <c r="N155" s="229">
        <f>(SUM('1.  LRAMVA Summary'!I$52:I$78)+SUM('1.  LRAMVA Summary'!I$79:I$80)*(MONTH($E155)-1)/12)*$H155</f>
        <v>0</v>
      </c>
      <c r="O155" s="229">
        <f>(SUM('1.  LRAMVA Summary'!J$52:J$78)+SUM('1.  LRAMVA Summary'!J$79:J$80)*(MONTH($E155)-1)/12)*$H155</f>
        <v>0</v>
      </c>
      <c r="P155" s="229">
        <f>(SUM('1.  LRAMVA Summary'!K$52:K$78)+SUM('1.  LRAMVA Summary'!K$79:K$80)*(MONTH($E155)-1)/12)*$H155</f>
        <v>0</v>
      </c>
      <c r="Q155" s="229">
        <f>(SUM('1.  LRAMVA Summary'!L$52:L$78)+SUM('1.  LRAMVA Summary'!L$79:L$80)*(MONTH($E155)-1)/12)*$H155</f>
        <v>0</v>
      </c>
      <c r="R155" s="229">
        <f>(SUM('1.  LRAMVA Summary'!M$52:M$78)+SUM('1.  LRAMVA Summary'!M$79:M$80)*(MONTH($E155)-1)/12)*$H155</f>
        <v>0</v>
      </c>
      <c r="S155" s="229">
        <f>(SUM('1.  LRAMVA Summary'!N$52:N$78)+SUM('1.  LRAMVA Summary'!N$79:N$80)*(MONTH($E155)-1)/12)*$H155</f>
        <v>0</v>
      </c>
      <c r="T155" s="229">
        <f>(SUM('1.  LRAMVA Summary'!O$52:O$78)+SUM('1.  LRAMVA Summary'!O$79:O$80)*(MONTH($E155)-1)/12)*$H155</f>
        <v>0</v>
      </c>
      <c r="U155" s="229">
        <f>(SUM('1.  LRAMVA Summary'!P$52:P$78)+SUM('1.  LRAMVA Summary'!P$79:P$80)*(MONTH($E155)-1)/12)*$H155</f>
        <v>0</v>
      </c>
      <c r="V155" s="229">
        <f>(SUM('1.  LRAMVA Summary'!Q$52:Q$78)+SUM('1.  LRAMVA Summary'!Q$79:Q$80)*(MONTH($E155)-1)/12)*$H155</f>
        <v>0</v>
      </c>
      <c r="W155" s="230">
        <f t="shared" si="89"/>
        <v>0</v>
      </c>
    </row>
    <row r="156" spans="2:23" s="9" customFormat="1" hidden="1">
      <c r="B156" s="68"/>
      <c r="E156" s="213">
        <v>44013</v>
      </c>
      <c r="F156" s="213" t="s">
        <v>188</v>
      </c>
      <c r="G156" s="214" t="s">
        <v>68</v>
      </c>
      <c r="H156" s="239">
        <f>$C$53/12</f>
        <v>0</v>
      </c>
      <c r="I156" s="229">
        <f>(SUM('1.  LRAMVA Summary'!D$52:D$78)+SUM('1.  LRAMVA Summary'!D$79:D$80)*(MONTH($E156)-1)/12)*$H156</f>
        <v>0</v>
      </c>
      <c r="J156" s="229">
        <f>(SUM('1.  LRAMVA Summary'!E$52:E$78)+SUM('1.  LRAMVA Summary'!E$79:E$80)*(MONTH($E156)-1)/12)*$H156</f>
        <v>0</v>
      </c>
      <c r="K156" s="229">
        <f>(SUM('1.  LRAMVA Summary'!F$52:F$78)+SUM('1.  LRAMVA Summary'!F$79:F$80)*(MONTH($E156)-1)/12)*$H156</f>
        <v>0</v>
      </c>
      <c r="L156" s="229">
        <f>(SUM('1.  LRAMVA Summary'!G$52:G$78)+SUM('1.  LRAMVA Summary'!G$79:G$80)*(MONTH($E156)-1)/12)*$H156</f>
        <v>0</v>
      </c>
      <c r="M156" s="229">
        <f>(SUM('1.  LRAMVA Summary'!H$52:H$78)+SUM('1.  LRAMVA Summary'!H$79:H$80)*(MONTH($E156)-1)/12)*$H156</f>
        <v>0</v>
      </c>
      <c r="N156" s="229">
        <f>(SUM('1.  LRAMVA Summary'!I$52:I$78)+SUM('1.  LRAMVA Summary'!I$79:I$80)*(MONTH($E156)-1)/12)*$H156</f>
        <v>0</v>
      </c>
      <c r="O156" s="229">
        <f>(SUM('1.  LRAMVA Summary'!J$52:J$78)+SUM('1.  LRAMVA Summary'!J$79:J$80)*(MONTH($E156)-1)/12)*$H156</f>
        <v>0</v>
      </c>
      <c r="P156" s="229">
        <f>(SUM('1.  LRAMVA Summary'!K$52:K$78)+SUM('1.  LRAMVA Summary'!K$79:K$80)*(MONTH($E156)-1)/12)*$H156</f>
        <v>0</v>
      </c>
      <c r="Q156" s="229">
        <f>(SUM('1.  LRAMVA Summary'!L$52:L$78)+SUM('1.  LRAMVA Summary'!L$79:L$80)*(MONTH($E156)-1)/12)*$H156</f>
        <v>0</v>
      </c>
      <c r="R156" s="229">
        <f>(SUM('1.  LRAMVA Summary'!M$52:M$78)+SUM('1.  LRAMVA Summary'!M$79:M$80)*(MONTH($E156)-1)/12)*$H156</f>
        <v>0</v>
      </c>
      <c r="S156" s="229">
        <f>(SUM('1.  LRAMVA Summary'!N$52:N$78)+SUM('1.  LRAMVA Summary'!N$79:N$80)*(MONTH($E156)-1)/12)*$H156</f>
        <v>0</v>
      </c>
      <c r="T156" s="229">
        <f>(SUM('1.  LRAMVA Summary'!O$52:O$78)+SUM('1.  LRAMVA Summary'!O$79:O$80)*(MONTH($E156)-1)/12)*$H156</f>
        <v>0</v>
      </c>
      <c r="U156" s="229">
        <f>(SUM('1.  LRAMVA Summary'!P$52:P$78)+SUM('1.  LRAMVA Summary'!P$79:P$80)*(MONTH($E156)-1)/12)*$H156</f>
        <v>0</v>
      </c>
      <c r="V156" s="229">
        <f>(SUM('1.  LRAMVA Summary'!Q$52:Q$78)+SUM('1.  LRAMVA Summary'!Q$79:Q$80)*(MONTH($E156)-1)/12)*$H156</f>
        <v>0</v>
      </c>
      <c r="W156" s="230">
        <f t="shared" si="89"/>
        <v>0</v>
      </c>
    </row>
    <row r="157" spans="2:23" s="9" customFormat="1" hidden="1">
      <c r="B157" s="68"/>
      <c r="E157" s="213">
        <v>44044</v>
      </c>
      <c r="F157" s="213" t="s">
        <v>188</v>
      </c>
      <c r="G157" s="214" t="s">
        <v>68</v>
      </c>
      <c r="H157" s="239">
        <f t="shared" ref="H157:H158" si="91">$C$53/12</f>
        <v>0</v>
      </c>
      <c r="I157" s="229">
        <f>(SUM('1.  LRAMVA Summary'!D$52:D$78)+SUM('1.  LRAMVA Summary'!D$79:D$80)*(MONTH($E157)-1)/12)*$H157</f>
        <v>0</v>
      </c>
      <c r="J157" s="229">
        <f>(SUM('1.  LRAMVA Summary'!E$52:E$78)+SUM('1.  LRAMVA Summary'!E$79:E$80)*(MONTH($E157)-1)/12)*$H157</f>
        <v>0</v>
      </c>
      <c r="K157" s="229">
        <f>(SUM('1.  LRAMVA Summary'!F$52:F$78)+SUM('1.  LRAMVA Summary'!F$79:F$80)*(MONTH($E157)-1)/12)*$H157</f>
        <v>0</v>
      </c>
      <c r="L157" s="229">
        <f>(SUM('1.  LRAMVA Summary'!G$52:G$78)+SUM('1.  LRAMVA Summary'!G$79:G$80)*(MONTH($E157)-1)/12)*$H157</f>
        <v>0</v>
      </c>
      <c r="M157" s="229">
        <f>(SUM('1.  LRAMVA Summary'!H$52:H$78)+SUM('1.  LRAMVA Summary'!H$79:H$80)*(MONTH($E157)-1)/12)*$H157</f>
        <v>0</v>
      </c>
      <c r="N157" s="229">
        <f>(SUM('1.  LRAMVA Summary'!I$52:I$78)+SUM('1.  LRAMVA Summary'!I$79:I$80)*(MONTH($E157)-1)/12)*$H157</f>
        <v>0</v>
      </c>
      <c r="O157" s="229">
        <f>(SUM('1.  LRAMVA Summary'!J$52:J$78)+SUM('1.  LRAMVA Summary'!J$79:J$80)*(MONTH($E157)-1)/12)*$H157</f>
        <v>0</v>
      </c>
      <c r="P157" s="229">
        <f>(SUM('1.  LRAMVA Summary'!K$52:K$78)+SUM('1.  LRAMVA Summary'!K$79:K$80)*(MONTH($E157)-1)/12)*$H157</f>
        <v>0</v>
      </c>
      <c r="Q157" s="229">
        <f>(SUM('1.  LRAMVA Summary'!L$52:L$78)+SUM('1.  LRAMVA Summary'!L$79:L$80)*(MONTH($E157)-1)/12)*$H157</f>
        <v>0</v>
      </c>
      <c r="R157" s="229">
        <f>(SUM('1.  LRAMVA Summary'!M$52:M$78)+SUM('1.  LRAMVA Summary'!M$79:M$80)*(MONTH($E157)-1)/12)*$H157</f>
        <v>0</v>
      </c>
      <c r="S157" s="229">
        <f>(SUM('1.  LRAMVA Summary'!N$52:N$78)+SUM('1.  LRAMVA Summary'!N$79:N$80)*(MONTH($E157)-1)/12)*$H157</f>
        <v>0</v>
      </c>
      <c r="T157" s="229">
        <f>(SUM('1.  LRAMVA Summary'!O$52:O$78)+SUM('1.  LRAMVA Summary'!O$79:O$80)*(MONTH($E157)-1)/12)*$H157</f>
        <v>0</v>
      </c>
      <c r="U157" s="229">
        <f>(SUM('1.  LRAMVA Summary'!P$52:P$78)+SUM('1.  LRAMVA Summary'!P$79:P$80)*(MONTH($E157)-1)/12)*$H157</f>
        <v>0</v>
      </c>
      <c r="V157" s="229">
        <f>(SUM('1.  LRAMVA Summary'!Q$52:Q$78)+SUM('1.  LRAMVA Summary'!Q$79:Q$80)*(MONTH($E157)-1)/12)*$H157</f>
        <v>0</v>
      </c>
      <c r="W157" s="230">
        <f t="shared" si="89"/>
        <v>0</v>
      </c>
    </row>
    <row r="158" spans="2:23" s="9" customFormat="1" hidden="1">
      <c r="B158" s="68"/>
      <c r="E158" s="213">
        <v>44075</v>
      </c>
      <c r="F158" s="213" t="s">
        <v>188</v>
      </c>
      <c r="G158" s="214" t="s">
        <v>68</v>
      </c>
      <c r="H158" s="239">
        <f t="shared" si="91"/>
        <v>0</v>
      </c>
      <c r="I158" s="229">
        <f>(SUM('1.  LRAMVA Summary'!D$52:D$78)+SUM('1.  LRAMVA Summary'!D$79:D$80)*(MONTH($E158)-1)/12)*$H158</f>
        <v>0</v>
      </c>
      <c r="J158" s="229">
        <f>(SUM('1.  LRAMVA Summary'!E$52:E$78)+SUM('1.  LRAMVA Summary'!E$79:E$80)*(MONTH($E158)-1)/12)*$H158</f>
        <v>0</v>
      </c>
      <c r="K158" s="229">
        <f>(SUM('1.  LRAMVA Summary'!F$52:F$78)+SUM('1.  LRAMVA Summary'!F$79:F$80)*(MONTH($E158)-1)/12)*$H158</f>
        <v>0</v>
      </c>
      <c r="L158" s="229">
        <f>(SUM('1.  LRAMVA Summary'!G$52:G$78)+SUM('1.  LRAMVA Summary'!G$79:G$80)*(MONTH($E158)-1)/12)*$H158</f>
        <v>0</v>
      </c>
      <c r="M158" s="229">
        <f>(SUM('1.  LRAMVA Summary'!H$52:H$78)+SUM('1.  LRAMVA Summary'!H$79:H$80)*(MONTH($E158)-1)/12)*$H158</f>
        <v>0</v>
      </c>
      <c r="N158" s="229">
        <f>(SUM('1.  LRAMVA Summary'!I$52:I$78)+SUM('1.  LRAMVA Summary'!I$79:I$80)*(MONTH($E158)-1)/12)*$H158</f>
        <v>0</v>
      </c>
      <c r="O158" s="229">
        <f>(SUM('1.  LRAMVA Summary'!J$52:J$78)+SUM('1.  LRAMVA Summary'!J$79:J$80)*(MONTH($E158)-1)/12)*$H158</f>
        <v>0</v>
      </c>
      <c r="P158" s="229">
        <f>(SUM('1.  LRAMVA Summary'!K$52:K$78)+SUM('1.  LRAMVA Summary'!K$79:K$80)*(MONTH($E158)-1)/12)*$H158</f>
        <v>0</v>
      </c>
      <c r="Q158" s="229">
        <f>(SUM('1.  LRAMVA Summary'!L$52:L$78)+SUM('1.  LRAMVA Summary'!L$79:L$80)*(MONTH($E158)-1)/12)*$H158</f>
        <v>0</v>
      </c>
      <c r="R158" s="229">
        <f>(SUM('1.  LRAMVA Summary'!M$52:M$78)+SUM('1.  LRAMVA Summary'!M$79:M$80)*(MONTH($E158)-1)/12)*$H158</f>
        <v>0</v>
      </c>
      <c r="S158" s="229">
        <f>(SUM('1.  LRAMVA Summary'!N$52:N$78)+SUM('1.  LRAMVA Summary'!N$79:N$80)*(MONTH($E158)-1)/12)*$H158</f>
        <v>0</v>
      </c>
      <c r="T158" s="229">
        <f>(SUM('1.  LRAMVA Summary'!O$52:O$78)+SUM('1.  LRAMVA Summary'!O$79:O$80)*(MONTH($E158)-1)/12)*$H158</f>
        <v>0</v>
      </c>
      <c r="U158" s="229">
        <f>(SUM('1.  LRAMVA Summary'!P$52:P$78)+SUM('1.  LRAMVA Summary'!P$79:P$80)*(MONTH($E158)-1)/12)*$H158</f>
        <v>0</v>
      </c>
      <c r="V158" s="229">
        <f>(SUM('1.  LRAMVA Summary'!Q$52:Q$78)+SUM('1.  LRAMVA Summary'!Q$79:Q$80)*(MONTH($E158)-1)/12)*$H158</f>
        <v>0</v>
      </c>
      <c r="W158" s="230">
        <f t="shared" si="89"/>
        <v>0</v>
      </c>
    </row>
    <row r="159" spans="2:23" s="9" customFormat="1" hidden="1">
      <c r="B159" s="68"/>
      <c r="E159" s="213">
        <v>44105</v>
      </c>
      <c r="F159" s="213" t="s">
        <v>188</v>
      </c>
      <c r="G159" s="214" t="s">
        <v>69</v>
      </c>
      <c r="H159" s="239">
        <f>$C$54/12</f>
        <v>0</v>
      </c>
      <c r="I159" s="229">
        <f>(SUM('1.  LRAMVA Summary'!D$52:D$78)+SUM('1.  LRAMVA Summary'!D$79:D$80)*(MONTH($E159)-1)/12)*$H159</f>
        <v>0</v>
      </c>
      <c r="J159" s="229">
        <f>(SUM('1.  LRAMVA Summary'!E$52:E$78)+SUM('1.  LRAMVA Summary'!E$79:E$80)*(MONTH($E159)-1)/12)*$H159</f>
        <v>0</v>
      </c>
      <c r="K159" s="229">
        <f>(SUM('1.  LRAMVA Summary'!F$52:F$78)+SUM('1.  LRAMVA Summary'!F$79:F$80)*(MONTH($E159)-1)/12)*$H159</f>
        <v>0</v>
      </c>
      <c r="L159" s="229">
        <f>(SUM('1.  LRAMVA Summary'!G$52:G$78)+SUM('1.  LRAMVA Summary'!G$79:G$80)*(MONTH($E159)-1)/12)*$H159</f>
        <v>0</v>
      </c>
      <c r="M159" s="229">
        <f>(SUM('1.  LRAMVA Summary'!H$52:H$78)+SUM('1.  LRAMVA Summary'!H$79:H$80)*(MONTH($E159)-1)/12)*$H159</f>
        <v>0</v>
      </c>
      <c r="N159" s="229">
        <f>(SUM('1.  LRAMVA Summary'!I$52:I$78)+SUM('1.  LRAMVA Summary'!I$79:I$80)*(MONTH($E159)-1)/12)*$H159</f>
        <v>0</v>
      </c>
      <c r="O159" s="229">
        <f>(SUM('1.  LRAMVA Summary'!J$52:J$78)+SUM('1.  LRAMVA Summary'!J$79:J$80)*(MONTH($E159)-1)/12)*$H159</f>
        <v>0</v>
      </c>
      <c r="P159" s="229">
        <f>(SUM('1.  LRAMVA Summary'!K$52:K$78)+SUM('1.  LRAMVA Summary'!K$79:K$80)*(MONTH($E159)-1)/12)*$H159</f>
        <v>0</v>
      </c>
      <c r="Q159" s="229">
        <f>(SUM('1.  LRAMVA Summary'!L$52:L$78)+SUM('1.  LRAMVA Summary'!L$79:L$80)*(MONTH($E159)-1)/12)*$H159</f>
        <v>0</v>
      </c>
      <c r="R159" s="229">
        <f>(SUM('1.  LRAMVA Summary'!M$52:M$78)+SUM('1.  LRAMVA Summary'!M$79:M$80)*(MONTH($E159)-1)/12)*$H159</f>
        <v>0</v>
      </c>
      <c r="S159" s="229">
        <f>(SUM('1.  LRAMVA Summary'!N$52:N$78)+SUM('1.  LRAMVA Summary'!N$79:N$80)*(MONTH($E159)-1)/12)*$H159</f>
        <v>0</v>
      </c>
      <c r="T159" s="229">
        <f>(SUM('1.  LRAMVA Summary'!O$52:O$78)+SUM('1.  LRAMVA Summary'!O$79:O$80)*(MONTH($E159)-1)/12)*$H159</f>
        <v>0</v>
      </c>
      <c r="U159" s="229">
        <f>(SUM('1.  LRAMVA Summary'!P$52:P$78)+SUM('1.  LRAMVA Summary'!P$79:P$80)*(MONTH($E159)-1)/12)*$H159</f>
        <v>0</v>
      </c>
      <c r="V159" s="229">
        <f>(SUM('1.  LRAMVA Summary'!Q$52:Q$78)+SUM('1.  LRAMVA Summary'!Q$79:Q$80)*(MONTH($E159)-1)/12)*$H159</f>
        <v>0</v>
      </c>
      <c r="W159" s="230">
        <f t="shared" si="89"/>
        <v>0</v>
      </c>
    </row>
    <row r="160" spans="2:23" s="9" customFormat="1" hidden="1">
      <c r="B160" s="68"/>
      <c r="E160" s="213">
        <v>44136</v>
      </c>
      <c r="F160" s="213" t="s">
        <v>188</v>
      </c>
      <c r="G160" s="214" t="s">
        <v>69</v>
      </c>
      <c r="H160" s="239">
        <f t="shared" ref="H160:H161" si="92">$C$54/12</f>
        <v>0</v>
      </c>
      <c r="I160" s="229">
        <f>(SUM('1.  LRAMVA Summary'!D$52:D$78)+SUM('1.  LRAMVA Summary'!D$79:D$80)*(MONTH($E160)-1)/12)*$H160</f>
        <v>0</v>
      </c>
      <c r="J160" s="229">
        <f>(SUM('1.  LRAMVA Summary'!E$52:E$78)+SUM('1.  LRAMVA Summary'!E$79:E$80)*(MONTH($E160)-1)/12)*$H160</f>
        <v>0</v>
      </c>
      <c r="K160" s="229">
        <f>(SUM('1.  LRAMVA Summary'!F$52:F$78)+SUM('1.  LRAMVA Summary'!F$79:F$80)*(MONTH($E160)-1)/12)*$H160</f>
        <v>0</v>
      </c>
      <c r="L160" s="229">
        <f>(SUM('1.  LRAMVA Summary'!G$52:G$78)+SUM('1.  LRAMVA Summary'!G$79:G$80)*(MONTH($E160)-1)/12)*$H160</f>
        <v>0</v>
      </c>
      <c r="M160" s="229">
        <f>(SUM('1.  LRAMVA Summary'!H$52:H$78)+SUM('1.  LRAMVA Summary'!H$79:H$80)*(MONTH($E160)-1)/12)*$H160</f>
        <v>0</v>
      </c>
      <c r="N160" s="229">
        <f>(SUM('1.  LRAMVA Summary'!I$52:I$78)+SUM('1.  LRAMVA Summary'!I$79:I$80)*(MONTH($E160)-1)/12)*$H160</f>
        <v>0</v>
      </c>
      <c r="O160" s="229">
        <f>(SUM('1.  LRAMVA Summary'!J$52:J$78)+SUM('1.  LRAMVA Summary'!J$79:J$80)*(MONTH($E160)-1)/12)*$H160</f>
        <v>0</v>
      </c>
      <c r="P160" s="229">
        <f>(SUM('1.  LRAMVA Summary'!K$52:K$78)+SUM('1.  LRAMVA Summary'!K$79:K$80)*(MONTH($E160)-1)/12)*$H160</f>
        <v>0</v>
      </c>
      <c r="Q160" s="229">
        <f>(SUM('1.  LRAMVA Summary'!L$52:L$78)+SUM('1.  LRAMVA Summary'!L$79:L$80)*(MONTH($E160)-1)/12)*$H160</f>
        <v>0</v>
      </c>
      <c r="R160" s="229">
        <f>(SUM('1.  LRAMVA Summary'!M$52:M$78)+SUM('1.  LRAMVA Summary'!M$79:M$80)*(MONTH($E160)-1)/12)*$H160</f>
        <v>0</v>
      </c>
      <c r="S160" s="229">
        <f>(SUM('1.  LRAMVA Summary'!N$52:N$78)+SUM('1.  LRAMVA Summary'!N$79:N$80)*(MONTH($E160)-1)/12)*$H160</f>
        <v>0</v>
      </c>
      <c r="T160" s="229">
        <f>(SUM('1.  LRAMVA Summary'!O$52:O$78)+SUM('1.  LRAMVA Summary'!O$79:O$80)*(MONTH($E160)-1)/12)*$H160</f>
        <v>0</v>
      </c>
      <c r="U160" s="229">
        <f>(SUM('1.  LRAMVA Summary'!P$52:P$78)+SUM('1.  LRAMVA Summary'!P$79:P$80)*(MONTH($E160)-1)/12)*$H160</f>
        <v>0</v>
      </c>
      <c r="V160" s="229">
        <f>(SUM('1.  LRAMVA Summary'!Q$52:Q$78)+SUM('1.  LRAMVA Summary'!Q$79:Q$80)*(MONTH($E160)-1)/12)*$H160</f>
        <v>0</v>
      </c>
      <c r="W160" s="230">
        <f t="shared" si="89"/>
        <v>0</v>
      </c>
    </row>
    <row r="161" spans="2:23" s="9" customFormat="1" hidden="1">
      <c r="B161" s="68"/>
      <c r="E161" s="213">
        <v>44166</v>
      </c>
      <c r="F161" s="213" t="s">
        <v>188</v>
      </c>
      <c r="G161" s="214" t="s">
        <v>69</v>
      </c>
      <c r="H161" s="239">
        <f t="shared" si="92"/>
        <v>0</v>
      </c>
      <c r="I161" s="229">
        <f>(SUM('1.  LRAMVA Summary'!D$52:D$78)+SUM('1.  LRAMVA Summary'!D$79:D$80)*(MONTH($E161)-1)/12)*$H161</f>
        <v>0</v>
      </c>
      <c r="J161" s="229">
        <f>(SUM('1.  LRAMVA Summary'!E$52:E$78)+SUM('1.  LRAMVA Summary'!E$79:E$80)*(MONTH($E161)-1)/12)*$H161</f>
        <v>0</v>
      </c>
      <c r="K161" s="229">
        <f>(SUM('1.  LRAMVA Summary'!F$52:F$78)+SUM('1.  LRAMVA Summary'!F$79:F$80)*(MONTH($E161)-1)/12)*$H161</f>
        <v>0</v>
      </c>
      <c r="L161" s="229">
        <f>(SUM('1.  LRAMVA Summary'!G$52:G$78)+SUM('1.  LRAMVA Summary'!G$79:G$80)*(MONTH($E161)-1)/12)*$H161</f>
        <v>0</v>
      </c>
      <c r="M161" s="229">
        <f>(SUM('1.  LRAMVA Summary'!H$52:H$78)+SUM('1.  LRAMVA Summary'!H$79:H$80)*(MONTH($E161)-1)/12)*$H161</f>
        <v>0</v>
      </c>
      <c r="N161" s="229">
        <f>(SUM('1.  LRAMVA Summary'!I$52:I$78)+SUM('1.  LRAMVA Summary'!I$79:I$80)*(MONTH($E161)-1)/12)*$H161</f>
        <v>0</v>
      </c>
      <c r="O161" s="229">
        <f>(SUM('1.  LRAMVA Summary'!J$52:J$78)+SUM('1.  LRAMVA Summary'!J$79:J$80)*(MONTH($E161)-1)/12)*$H161</f>
        <v>0</v>
      </c>
      <c r="P161" s="229">
        <f>(SUM('1.  LRAMVA Summary'!K$52:K$78)+SUM('1.  LRAMVA Summary'!K$79:K$80)*(MONTH($E161)-1)/12)*$H161</f>
        <v>0</v>
      </c>
      <c r="Q161" s="229">
        <f>(SUM('1.  LRAMVA Summary'!L$52:L$78)+SUM('1.  LRAMVA Summary'!L$79:L$80)*(MONTH($E161)-1)/12)*$H161</f>
        <v>0</v>
      </c>
      <c r="R161" s="229">
        <f>(SUM('1.  LRAMVA Summary'!M$52:M$78)+SUM('1.  LRAMVA Summary'!M$79:M$80)*(MONTH($E161)-1)/12)*$H161</f>
        <v>0</v>
      </c>
      <c r="S161" s="229">
        <f>(SUM('1.  LRAMVA Summary'!N$52:N$78)+SUM('1.  LRAMVA Summary'!N$79:N$80)*(MONTH($E161)-1)/12)*$H161</f>
        <v>0</v>
      </c>
      <c r="T161" s="229">
        <f>(SUM('1.  LRAMVA Summary'!O$52:O$78)+SUM('1.  LRAMVA Summary'!O$79:O$80)*(MONTH($E161)-1)/12)*$H161</f>
        <v>0</v>
      </c>
      <c r="U161" s="229">
        <f>(SUM('1.  LRAMVA Summary'!P$52:P$78)+SUM('1.  LRAMVA Summary'!P$79:P$80)*(MONTH($E161)-1)/12)*$H161</f>
        <v>0</v>
      </c>
      <c r="V161" s="229">
        <f>(SUM('1.  LRAMVA Summary'!Q$52:Q$78)+SUM('1.  LRAMVA Summary'!Q$79:Q$80)*(MONTH($E161)-1)/12)*$H161</f>
        <v>0</v>
      </c>
      <c r="W161" s="230">
        <f>SUM(I161:V161)</f>
        <v>0</v>
      </c>
    </row>
    <row r="162" spans="2:23" s="9" customFormat="1" ht="15" hidden="1" thickBot="1">
      <c r="B162" s="68"/>
      <c r="E162" s="215" t="s">
        <v>471</v>
      </c>
      <c r="F162" s="215"/>
      <c r="G162" s="216"/>
      <c r="H162" s="217"/>
      <c r="I162" s="218">
        <f>SUM(I149:I161)</f>
        <v>-300.39852305434596</v>
      </c>
      <c r="J162" s="218">
        <f>SUM(J149:J161)</f>
        <v>-48.248684489239579</v>
      </c>
      <c r="K162" s="218">
        <f t="shared" ref="K162:O162" si="93">SUM(K149:K161)</f>
        <v>-115.6334125099167</v>
      </c>
      <c r="L162" s="218">
        <f t="shared" si="93"/>
        <v>-99.105798082375003</v>
      </c>
      <c r="M162" s="218">
        <f t="shared" si="93"/>
        <v>-5.9477096248229175</v>
      </c>
      <c r="N162" s="218">
        <f t="shared" si="93"/>
        <v>-1.1799938672041668</v>
      </c>
      <c r="O162" s="218">
        <f t="shared" si="93"/>
        <v>673.99347905959621</v>
      </c>
      <c r="P162" s="218">
        <f t="shared" ref="P162:V162" si="94">SUM(P149:P161)</f>
        <v>0</v>
      </c>
      <c r="Q162" s="218">
        <f t="shared" si="94"/>
        <v>0</v>
      </c>
      <c r="R162" s="218">
        <f t="shared" si="94"/>
        <v>0</v>
      </c>
      <c r="S162" s="218">
        <f t="shared" si="94"/>
        <v>0</v>
      </c>
      <c r="T162" s="218">
        <f t="shared" si="94"/>
        <v>0</v>
      </c>
      <c r="U162" s="218">
        <f t="shared" si="94"/>
        <v>0</v>
      </c>
      <c r="V162" s="218">
        <f t="shared" si="94"/>
        <v>0</v>
      </c>
      <c r="W162" s="218">
        <f>SUM(W149:W161)</f>
        <v>103.47935743169181</v>
      </c>
    </row>
    <row r="163" spans="2:23" s="9" customFormat="1" ht="15" hidden="1" thickTop="1">
      <c r="B163" s="68"/>
      <c r="E163" s="219" t="s">
        <v>67</v>
      </c>
      <c r="F163" s="219"/>
      <c r="G163" s="220"/>
      <c r="H163" s="221"/>
      <c r="I163" s="222"/>
      <c r="J163" s="222"/>
      <c r="K163" s="222"/>
      <c r="L163" s="222"/>
      <c r="M163" s="222"/>
      <c r="N163" s="222"/>
      <c r="O163" s="222"/>
      <c r="P163" s="222"/>
      <c r="Q163" s="222"/>
      <c r="R163" s="222"/>
      <c r="S163" s="222"/>
      <c r="T163" s="222"/>
      <c r="U163" s="222"/>
      <c r="V163" s="222"/>
      <c r="W163" s="223"/>
    </row>
    <row r="164" spans="2:23" s="9" customFormat="1">
      <c r="B164" s="68"/>
      <c r="H164" s="18"/>
    </row>
    <row r="165" spans="2:23">
      <c r="E165" s="587" t="s">
        <v>527</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abSelected="1" topLeftCell="K10" zoomScale="90" zoomScaleNormal="90" workbookViewId="0">
      <selection activeCell="T26" sqref="T26"/>
    </sheetView>
  </sheetViews>
  <sheetFormatPr defaultColWidth="9.109375" defaultRowHeight="14.4" outlineLevelRow="1"/>
  <cols>
    <col min="1" max="1" width="5.88671875" style="12" customWidth="1"/>
    <col min="2" max="2" width="24.33203125" style="12" customWidth="1"/>
    <col min="3" max="3" width="11.44140625" style="12" customWidth="1"/>
    <col min="4" max="4" width="37.6640625" style="12" customWidth="1"/>
    <col min="5" max="5" width="35.109375" style="12" bestFit="1" customWidth="1"/>
    <col min="6" max="6" width="26.6640625" style="12" customWidth="1"/>
    <col min="7" max="7" width="17" style="12" customWidth="1"/>
    <col min="8" max="8" width="19.44140625" style="12" customWidth="1"/>
    <col min="9" max="10" width="23" style="633"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 thickBot="1">
      <c r="I11" s="12"/>
      <c r="J11" s="12"/>
    </row>
    <row r="12" spans="2:73" s="9" customFormat="1" ht="25.5" customHeight="1" outlineLevel="1" thickBot="1">
      <c r="B12" s="118" t="s">
        <v>172</v>
      </c>
      <c r="D12" s="125" t="s">
        <v>176</v>
      </c>
      <c r="E12" s="17"/>
      <c r="F12" s="176"/>
      <c r="G12" s="177"/>
      <c r="H12" s="178"/>
      <c r="K12" s="178"/>
      <c r="L12" s="176"/>
      <c r="M12" s="176"/>
      <c r="N12" s="176"/>
      <c r="O12" s="176"/>
      <c r="P12" s="176"/>
      <c r="Q12" s="179"/>
    </row>
    <row r="13" spans="2:73" s="9" customFormat="1" ht="25.5" customHeight="1" outlineLevel="1" thickBot="1">
      <c r="B13" s="549"/>
      <c r="D13" s="635" t="s">
        <v>408</v>
      </c>
      <c r="E13" s="17"/>
      <c r="F13" s="176"/>
      <c r="G13" s="177"/>
      <c r="H13" s="178"/>
      <c r="K13" s="178"/>
      <c r="L13" s="176"/>
      <c r="M13" s="176"/>
      <c r="N13" s="176"/>
      <c r="O13" s="176"/>
      <c r="P13" s="176"/>
      <c r="Q13" s="179"/>
    </row>
    <row r="14" spans="2:73" ht="30" customHeight="1" outlineLevel="1" thickBot="1">
      <c r="B14" s="92"/>
      <c r="D14" s="608" t="s">
        <v>552</v>
      </c>
      <c r="I14" s="12"/>
      <c r="J14" s="12"/>
      <c r="BU14" s="12"/>
    </row>
    <row r="15" spans="2:73" ht="26.25" customHeight="1" outlineLevel="1">
      <c r="C15" s="92"/>
      <c r="I15" s="12"/>
      <c r="J15" s="12"/>
    </row>
    <row r="16" spans="2:73" ht="23.25" customHeight="1" outlineLevel="1">
      <c r="B16" s="115" t="s">
        <v>506</v>
      </c>
      <c r="C16" s="92"/>
      <c r="D16" s="613" t="s">
        <v>619</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613</v>
      </c>
      <c r="C17" s="92"/>
      <c r="D17" s="609" t="s">
        <v>591</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2"/>
      <c r="D18" s="609" t="s">
        <v>628</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2"/>
      <c r="D19" s="609" t="s">
        <v>627</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2"/>
      <c r="D20" s="609" t="s">
        <v>629</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2"/>
      <c r="D21" s="717" t="s">
        <v>641</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6">
      <c r="B23" s="181" t="s">
        <v>596</v>
      </c>
      <c r="H23" s="10"/>
      <c r="I23" s="10"/>
      <c r="J23" s="10"/>
    </row>
    <row r="24" spans="2:73" s="668" customFormat="1" ht="21" customHeight="1">
      <c r="B24" s="700" t="s">
        <v>600</v>
      </c>
      <c r="C24" s="816" t="s">
        <v>601</v>
      </c>
      <c r="D24" s="816"/>
      <c r="E24" s="816"/>
      <c r="F24" s="816"/>
      <c r="G24" s="816"/>
      <c r="H24" s="676" t="s">
        <v>598</v>
      </c>
      <c r="I24" s="676" t="s">
        <v>597</v>
      </c>
      <c r="J24" s="676" t="s">
        <v>599</v>
      </c>
      <c r="K24" s="667"/>
      <c r="L24" s="668" t="s">
        <v>601</v>
      </c>
      <c r="AQ24" s="668" t="s">
        <v>601</v>
      </c>
      <c r="BU24" s="667"/>
    </row>
    <row r="25" spans="2:73" s="249" customFormat="1" ht="49.5" customHeight="1">
      <c r="B25" s="244" t="s">
        <v>474</v>
      </c>
      <c r="C25" s="244" t="s">
        <v>212</v>
      </c>
      <c r="D25" s="626" t="s">
        <v>475</v>
      </c>
      <c r="E25" s="244" t="s">
        <v>209</v>
      </c>
      <c r="F25" s="244" t="s">
        <v>476</v>
      </c>
      <c r="G25" s="244" t="s">
        <v>477</v>
      </c>
      <c r="H25" s="626" t="s">
        <v>478</v>
      </c>
      <c r="I25" s="634" t="s">
        <v>589</v>
      </c>
      <c r="J25" s="641" t="s">
        <v>590</v>
      </c>
      <c r="K25" s="639"/>
      <c r="L25" s="245" t="s">
        <v>479</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480</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89"/>
      <c r="I26" s="632"/>
      <c r="J26" s="632"/>
      <c r="K26" s="640"/>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6">
      <c r="B27" s="690"/>
      <c r="C27" s="690"/>
      <c r="D27" s="690"/>
      <c r="E27" s="690"/>
      <c r="F27" s="690"/>
      <c r="G27" s="690"/>
      <c r="H27" s="690"/>
      <c r="I27" s="642"/>
      <c r="J27" s="642"/>
      <c r="K27" s="631"/>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1"/>
      <c r="AQ27" s="701"/>
      <c r="AR27" s="702"/>
      <c r="AS27" s="703"/>
      <c r="AT27" s="702"/>
      <c r="AU27" s="703"/>
      <c r="AV27" s="702"/>
      <c r="AW27" s="703"/>
      <c r="AX27" s="702"/>
      <c r="AY27" s="703"/>
      <c r="AZ27" s="702"/>
      <c r="BA27" s="703"/>
      <c r="BB27" s="702"/>
      <c r="BC27" s="703"/>
      <c r="BD27" s="702"/>
      <c r="BE27" s="703"/>
      <c r="BF27" s="702"/>
      <c r="BG27" s="703"/>
      <c r="BH27" s="702"/>
      <c r="BI27" s="703"/>
      <c r="BJ27" s="702"/>
      <c r="BK27" s="703"/>
      <c r="BL27" s="702"/>
      <c r="BM27" s="703"/>
      <c r="BN27" s="702"/>
      <c r="BO27" s="703"/>
      <c r="BP27" s="702"/>
      <c r="BQ27" s="703"/>
      <c r="BR27" s="702"/>
      <c r="BS27" s="703"/>
      <c r="BT27" s="704"/>
      <c r="BU27" s="16"/>
    </row>
    <row r="28" spans="2:73" s="17" customFormat="1" ht="15.6">
      <c r="B28" s="690"/>
      <c r="C28" s="690"/>
      <c r="D28" s="690"/>
      <c r="E28" s="690"/>
      <c r="F28" s="690"/>
      <c r="G28" s="690"/>
      <c r="H28" s="690"/>
      <c r="I28" s="642"/>
      <c r="J28" s="642"/>
      <c r="K28" s="631"/>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1"/>
      <c r="AQ28" s="705"/>
      <c r="AR28" s="706"/>
      <c r="AS28" s="707"/>
      <c r="AT28" s="706"/>
      <c r="AU28" s="707"/>
      <c r="AV28" s="706"/>
      <c r="AW28" s="707"/>
      <c r="AX28" s="706"/>
      <c r="AY28" s="707"/>
      <c r="AZ28" s="706"/>
      <c r="BA28" s="707"/>
      <c r="BB28" s="706"/>
      <c r="BC28" s="707"/>
      <c r="BD28" s="706"/>
      <c r="BE28" s="707"/>
      <c r="BF28" s="706"/>
      <c r="BG28" s="707"/>
      <c r="BH28" s="706"/>
      <c r="BI28" s="707"/>
      <c r="BJ28" s="706"/>
      <c r="BK28" s="707"/>
      <c r="BL28" s="706"/>
      <c r="BM28" s="707"/>
      <c r="BN28" s="706"/>
      <c r="BO28" s="707"/>
      <c r="BP28" s="706"/>
      <c r="BQ28" s="707"/>
      <c r="BR28" s="706"/>
      <c r="BS28" s="707"/>
      <c r="BT28" s="708"/>
      <c r="BU28" s="16"/>
    </row>
    <row r="29" spans="2:73" s="17" customFormat="1" ht="16.5" customHeight="1">
      <c r="B29" s="690"/>
      <c r="C29" s="690"/>
      <c r="D29" s="690"/>
      <c r="E29" s="690"/>
      <c r="F29" s="690"/>
      <c r="G29" s="690"/>
      <c r="H29" s="690"/>
      <c r="I29" s="642"/>
      <c r="J29" s="642"/>
      <c r="K29" s="631"/>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1"/>
      <c r="AQ29" s="709"/>
      <c r="AR29" s="710"/>
      <c r="AS29" s="711"/>
      <c r="AT29" s="710"/>
      <c r="AU29" s="711"/>
      <c r="AV29" s="710"/>
      <c r="AW29" s="711"/>
      <c r="AX29" s="710"/>
      <c r="AY29" s="711"/>
      <c r="AZ29" s="710"/>
      <c r="BA29" s="711"/>
      <c r="BB29" s="710"/>
      <c r="BC29" s="711"/>
      <c r="BD29" s="710"/>
      <c r="BE29" s="711"/>
      <c r="BF29" s="710"/>
      <c r="BG29" s="711"/>
      <c r="BH29" s="710"/>
      <c r="BI29" s="711"/>
      <c r="BJ29" s="710"/>
      <c r="BK29" s="711"/>
      <c r="BL29" s="710"/>
      <c r="BM29" s="711"/>
      <c r="BN29" s="710"/>
      <c r="BO29" s="711"/>
      <c r="BP29" s="710"/>
      <c r="BQ29" s="711"/>
      <c r="BR29" s="710"/>
      <c r="BS29" s="711"/>
      <c r="BT29" s="712"/>
      <c r="BU29" s="16"/>
    </row>
    <row r="30" spans="2:73" s="17" customFormat="1" ht="15.6">
      <c r="B30" s="690"/>
      <c r="C30" s="690"/>
      <c r="D30" s="690"/>
      <c r="E30" s="690"/>
      <c r="F30" s="690"/>
      <c r="G30" s="690"/>
      <c r="H30" s="690"/>
      <c r="I30" s="642"/>
      <c r="J30" s="642"/>
      <c r="K30" s="631"/>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1"/>
      <c r="AQ30" s="705"/>
      <c r="AR30" s="706"/>
      <c r="AS30" s="707"/>
      <c r="AT30" s="706"/>
      <c r="AU30" s="707"/>
      <c r="AV30" s="706"/>
      <c r="AW30" s="707"/>
      <c r="AX30" s="706"/>
      <c r="AY30" s="707"/>
      <c r="AZ30" s="706"/>
      <c r="BA30" s="707"/>
      <c r="BB30" s="706"/>
      <c r="BC30" s="707"/>
      <c r="BD30" s="706"/>
      <c r="BE30" s="707"/>
      <c r="BF30" s="706"/>
      <c r="BG30" s="707"/>
      <c r="BH30" s="706"/>
      <c r="BI30" s="707"/>
      <c r="BJ30" s="706"/>
      <c r="BK30" s="707"/>
      <c r="BL30" s="706"/>
      <c r="BM30" s="707"/>
      <c r="BN30" s="706"/>
      <c r="BO30" s="707"/>
      <c r="BP30" s="706"/>
      <c r="BQ30" s="707"/>
      <c r="BR30" s="706"/>
      <c r="BS30" s="707"/>
      <c r="BT30" s="708"/>
      <c r="BU30" s="16"/>
    </row>
    <row r="31" spans="2:73" s="17" customFormat="1" ht="15.6">
      <c r="B31" s="690"/>
      <c r="C31" s="690"/>
      <c r="D31" s="690"/>
      <c r="E31" s="690"/>
      <c r="F31" s="690"/>
      <c r="G31" s="690"/>
      <c r="H31" s="690"/>
      <c r="I31" s="642"/>
      <c r="J31" s="642"/>
      <c r="K31" s="631"/>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1"/>
      <c r="AQ31" s="709"/>
      <c r="AR31" s="710"/>
      <c r="AS31" s="711"/>
      <c r="AT31" s="710"/>
      <c r="AU31" s="711"/>
      <c r="AV31" s="710"/>
      <c r="AW31" s="711"/>
      <c r="AX31" s="710"/>
      <c r="AY31" s="711"/>
      <c r="AZ31" s="710"/>
      <c r="BA31" s="711"/>
      <c r="BB31" s="710"/>
      <c r="BC31" s="711"/>
      <c r="BD31" s="710"/>
      <c r="BE31" s="711"/>
      <c r="BF31" s="710"/>
      <c r="BG31" s="711"/>
      <c r="BH31" s="710"/>
      <c r="BI31" s="711"/>
      <c r="BJ31" s="710"/>
      <c r="BK31" s="711"/>
      <c r="BL31" s="710"/>
      <c r="BM31" s="711"/>
      <c r="BN31" s="710"/>
      <c r="BO31" s="711"/>
      <c r="BP31" s="710"/>
      <c r="BQ31" s="711"/>
      <c r="BR31" s="710"/>
      <c r="BS31" s="711"/>
      <c r="BT31" s="712"/>
      <c r="BU31" s="16"/>
    </row>
    <row r="32" spans="2:73" s="17" customFormat="1" ht="15.6">
      <c r="B32" s="690"/>
      <c r="C32" s="690"/>
      <c r="D32" s="690"/>
      <c r="E32" s="690"/>
      <c r="F32" s="690"/>
      <c r="G32" s="690"/>
      <c r="H32" s="690"/>
      <c r="I32" s="642"/>
      <c r="J32" s="642"/>
      <c r="K32" s="631"/>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1"/>
      <c r="AQ32" s="713"/>
      <c r="AR32" s="714"/>
      <c r="AS32" s="715"/>
      <c r="AT32" s="714"/>
      <c r="AU32" s="715"/>
      <c r="AV32" s="714"/>
      <c r="AW32" s="715"/>
      <c r="AX32" s="714"/>
      <c r="AY32" s="715"/>
      <c r="AZ32" s="714"/>
      <c r="BA32" s="715"/>
      <c r="BB32" s="714"/>
      <c r="BC32" s="715"/>
      <c r="BD32" s="714"/>
      <c r="BE32" s="715"/>
      <c r="BF32" s="714"/>
      <c r="BG32" s="715"/>
      <c r="BH32" s="714"/>
      <c r="BI32" s="715"/>
      <c r="BJ32" s="714"/>
      <c r="BK32" s="715"/>
      <c r="BL32" s="714"/>
      <c r="BM32" s="715"/>
      <c r="BN32" s="714"/>
      <c r="BO32" s="715"/>
      <c r="BP32" s="714"/>
      <c r="BQ32" s="715"/>
      <c r="BR32" s="714"/>
      <c r="BS32" s="715"/>
      <c r="BT32" s="716"/>
      <c r="BU32" s="16"/>
    </row>
    <row r="33" spans="2:73" s="17" customFormat="1" ht="15.6">
      <c r="B33" s="690"/>
      <c r="C33" s="690"/>
      <c r="D33" s="690"/>
      <c r="E33" s="690"/>
      <c r="F33" s="690"/>
      <c r="G33" s="690"/>
      <c r="H33" s="690"/>
      <c r="I33" s="642"/>
      <c r="J33" s="642"/>
      <c r="K33" s="631"/>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1"/>
      <c r="AQ33" s="701"/>
      <c r="AR33" s="702"/>
      <c r="AS33" s="703"/>
      <c r="AT33" s="702"/>
      <c r="AU33" s="703"/>
      <c r="AV33" s="702"/>
      <c r="AW33" s="703"/>
      <c r="AX33" s="702"/>
      <c r="AY33" s="703"/>
      <c r="AZ33" s="702"/>
      <c r="BA33" s="703"/>
      <c r="BB33" s="702"/>
      <c r="BC33" s="703"/>
      <c r="BD33" s="702"/>
      <c r="BE33" s="703"/>
      <c r="BF33" s="702"/>
      <c r="BG33" s="703"/>
      <c r="BH33" s="702"/>
      <c r="BI33" s="703"/>
      <c r="BJ33" s="702"/>
      <c r="BK33" s="703"/>
      <c r="BL33" s="702"/>
      <c r="BM33" s="703"/>
      <c r="BN33" s="702"/>
      <c r="BO33" s="703"/>
      <c r="BP33" s="702"/>
      <c r="BQ33" s="703"/>
      <c r="BR33" s="702"/>
      <c r="BS33" s="703"/>
      <c r="BT33" s="704"/>
      <c r="BU33" s="16"/>
    </row>
    <row r="34" spans="2:73" s="17" customFormat="1" ht="15.6">
      <c r="B34" s="690"/>
      <c r="C34" s="690"/>
      <c r="D34" s="690"/>
      <c r="E34" s="690"/>
      <c r="F34" s="690"/>
      <c r="G34" s="690"/>
      <c r="H34" s="690"/>
      <c r="I34" s="642"/>
      <c r="J34" s="642"/>
      <c r="K34" s="631"/>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1"/>
      <c r="AQ34" s="705"/>
      <c r="AR34" s="706"/>
      <c r="AS34" s="707"/>
      <c r="AT34" s="706"/>
      <c r="AU34" s="707"/>
      <c r="AV34" s="706"/>
      <c r="AW34" s="707"/>
      <c r="AX34" s="706"/>
      <c r="AY34" s="707"/>
      <c r="AZ34" s="706"/>
      <c r="BA34" s="707"/>
      <c r="BB34" s="706"/>
      <c r="BC34" s="707"/>
      <c r="BD34" s="706"/>
      <c r="BE34" s="707"/>
      <c r="BF34" s="706"/>
      <c r="BG34" s="707"/>
      <c r="BH34" s="706"/>
      <c r="BI34" s="707"/>
      <c r="BJ34" s="706"/>
      <c r="BK34" s="707"/>
      <c r="BL34" s="706"/>
      <c r="BM34" s="707"/>
      <c r="BN34" s="706"/>
      <c r="BO34" s="707"/>
      <c r="BP34" s="706"/>
      <c r="BQ34" s="707"/>
      <c r="BR34" s="706"/>
      <c r="BS34" s="707"/>
      <c r="BT34" s="708"/>
      <c r="BU34" s="16"/>
    </row>
    <row r="35" spans="2:73" s="17" customFormat="1" ht="15.6">
      <c r="B35" s="690"/>
      <c r="C35" s="690"/>
      <c r="D35" s="690"/>
      <c r="E35" s="690"/>
      <c r="F35" s="690"/>
      <c r="G35" s="690"/>
      <c r="H35" s="690"/>
      <c r="I35" s="642"/>
      <c r="J35" s="642"/>
      <c r="K35" s="631"/>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1"/>
      <c r="AQ35" s="709"/>
      <c r="AR35" s="710"/>
      <c r="AS35" s="711"/>
      <c r="AT35" s="710"/>
      <c r="AU35" s="711"/>
      <c r="AV35" s="710"/>
      <c r="AW35" s="711"/>
      <c r="AX35" s="710"/>
      <c r="AY35" s="711"/>
      <c r="AZ35" s="710"/>
      <c r="BA35" s="711"/>
      <c r="BB35" s="710"/>
      <c r="BC35" s="711"/>
      <c r="BD35" s="710"/>
      <c r="BE35" s="711"/>
      <c r="BF35" s="710"/>
      <c r="BG35" s="711"/>
      <c r="BH35" s="710"/>
      <c r="BI35" s="711"/>
      <c r="BJ35" s="710"/>
      <c r="BK35" s="711"/>
      <c r="BL35" s="710"/>
      <c r="BM35" s="711"/>
      <c r="BN35" s="710"/>
      <c r="BO35" s="711"/>
      <c r="BP35" s="710"/>
      <c r="BQ35" s="711"/>
      <c r="BR35" s="710"/>
      <c r="BS35" s="711"/>
      <c r="BT35" s="712"/>
      <c r="BU35" s="16"/>
    </row>
    <row r="36" spans="2:73" s="17" customFormat="1" ht="15.6">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709"/>
      <c r="AR36" s="710"/>
      <c r="AS36" s="711"/>
      <c r="AT36" s="710"/>
      <c r="AU36" s="711"/>
      <c r="AV36" s="710"/>
      <c r="AW36" s="711"/>
      <c r="AX36" s="710"/>
      <c r="AY36" s="711"/>
      <c r="AZ36" s="710"/>
      <c r="BA36" s="711"/>
      <c r="BB36" s="710"/>
      <c r="BC36" s="711"/>
      <c r="BD36" s="710"/>
      <c r="BE36" s="711"/>
      <c r="BF36" s="710"/>
      <c r="BG36" s="711"/>
      <c r="BH36" s="710"/>
      <c r="BI36" s="711"/>
      <c r="BJ36" s="710"/>
      <c r="BK36" s="711"/>
      <c r="BL36" s="710"/>
      <c r="BM36" s="711"/>
      <c r="BN36" s="710"/>
      <c r="BO36" s="711"/>
      <c r="BP36" s="710"/>
      <c r="BQ36" s="711"/>
      <c r="BR36" s="710"/>
      <c r="BS36" s="711"/>
      <c r="BT36" s="712"/>
      <c r="BU36" s="16"/>
    </row>
    <row r="37" spans="2:73" s="17" customFormat="1" ht="15.6">
      <c r="B37" s="690"/>
      <c r="C37" s="690"/>
      <c r="D37" s="690"/>
      <c r="E37" s="690"/>
      <c r="F37" s="690"/>
      <c r="G37" s="690"/>
      <c r="H37" s="690"/>
      <c r="I37" s="642"/>
      <c r="J37" s="642"/>
      <c r="K37" s="631"/>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1"/>
      <c r="AQ37" s="705"/>
      <c r="AR37" s="706"/>
      <c r="AS37" s="707"/>
      <c r="AT37" s="706"/>
      <c r="AU37" s="707"/>
      <c r="AV37" s="706"/>
      <c r="AW37" s="707"/>
      <c r="AX37" s="706"/>
      <c r="AY37" s="707"/>
      <c r="AZ37" s="706"/>
      <c r="BA37" s="707"/>
      <c r="BB37" s="706"/>
      <c r="BC37" s="707"/>
      <c r="BD37" s="706"/>
      <c r="BE37" s="707"/>
      <c r="BF37" s="706"/>
      <c r="BG37" s="707"/>
      <c r="BH37" s="706"/>
      <c r="BI37" s="707"/>
      <c r="BJ37" s="706"/>
      <c r="BK37" s="707"/>
      <c r="BL37" s="706"/>
      <c r="BM37" s="707"/>
      <c r="BN37" s="706"/>
      <c r="BO37" s="707"/>
      <c r="BP37" s="706"/>
      <c r="BQ37" s="707"/>
      <c r="BR37" s="706"/>
      <c r="BS37" s="707"/>
      <c r="BT37" s="708"/>
      <c r="BU37" s="16"/>
    </row>
    <row r="38" spans="2:73" s="17" customFormat="1" ht="15.6">
      <c r="B38" s="690"/>
      <c r="C38" s="690"/>
      <c r="D38" s="690"/>
      <c r="E38" s="690"/>
      <c r="F38" s="690"/>
      <c r="G38" s="690"/>
      <c r="H38" s="690"/>
      <c r="I38" s="642"/>
      <c r="J38" s="642"/>
      <c r="K38" s="631"/>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1"/>
      <c r="AQ38" s="709"/>
      <c r="AR38" s="710"/>
      <c r="AS38" s="711"/>
      <c r="AT38" s="710"/>
      <c r="AU38" s="711"/>
      <c r="AV38" s="710"/>
      <c r="AW38" s="711"/>
      <c r="AX38" s="710"/>
      <c r="AY38" s="711"/>
      <c r="AZ38" s="710"/>
      <c r="BA38" s="711"/>
      <c r="BB38" s="710"/>
      <c r="BC38" s="711"/>
      <c r="BD38" s="710"/>
      <c r="BE38" s="711"/>
      <c r="BF38" s="710"/>
      <c r="BG38" s="711"/>
      <c r="BH38" s="710"/>
      <c r="BI38" s="711"/>
      <c r="BJ38" s="710"/>
      <c r="BK38" s="711"/>
      <c r="BL38" s="710"/>
      <c r="BM38" s="711"/>
      <c r="BN38" s="710"/>
      <c r="BO38" s="711"/>
      <c r="BP38" s="710"/>
      <c r="BQ38" s="711"/>
      <c r="BR38" s="710"/>
      <c r="BS38" s="711"/>
      <c r="BT38" s="712"/>
      <c r="BU38" s="16"/>
    </row>
    <row r="39" spans="2:73" s="17" customFormat="1" ht="15.6">
      <c r="B39" s="690"/>
      <c r="C39" s="690"/>
      <c r="D39" s="690"/>
      <c r="E39" s="690"/>
      <c r="F39" s="690"/>
      <c r="G39" s="690"/>
      <c r="H39" s="690"/>
      <c r="I39" s="642"/>
      <c r="J39" s="642"/>
      <c r="K39" s="631"/>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1"/>
      <c r="AQ39" s="705"/>
      <c r="AR39" s="706"/>
      <c r="AS39" s="707"/>
      <c r="AT39" s="706"/>
      <c r="AU39" s="707"/>
      <c r="AV39" s="706"/>
      <c r="AW39" s="707"/>
      <c r="AX39" s="706"/>
      <c r="AY39" s="707"/>
      <c r="AZ39" s="706"/>
      <c r="BA39" s="707"/>
      <c r="BB39" s="706"/>
      <c r="BC39" s="707"/>
      <c r="BD39" s="706"/>
      <c r="BE39" s="707"/>
      <c r="BF39" s="706"/>
      <c r="BG39" s="707"/>
      <c r="BH39" s="706"/>
      <c r="BI39" s="707"/>
      <c r="BJ39" s="706"/>
      <c r="BK39" s="707"/>
      <c r="BL39" s="706"/>
      <c r="BM39" s="707"/>
      <c r="BN39" s="706"/>
      <c r="BO39" s="707"/>
      <c r="BP39" s="706"/>
      <c r="BQ39" s="707"/>
      <c r="BR39" s="706"/>
      <c r="BS39" s="707"/>
      <c r="BT39" s="708"/>
      <c r="BU39" s="16"/>
    </row>
    <row r="40" spans="2:73" s="17" customFormat="1" ht="15.6">
      <c r="B40" s="690"/>
      <c r="C40" s="690"/>
      <c r="D40" s="690"/>
      <c r="E40" s="690"/>
      <c r="F40" s="690"/>
      <c r="G40" s="690"/>
      <c r="H40" s="690"/>
      <c r="I40" s="642"/>
      <c r="J40" s="642"/>
      <c r="K40" s="631"/>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1"/>
      <c r="AQ40" s="709"/>
      <c r="AR40" s="710"/>
      <c r="AS40" s="711"/>
      <c r="AT40" s="710"/>
      <c r="AU40" s="711"/>
      <c r="AV40" s="710"/>
      <c r="AW40" s="711"/>
      <c r="AX40" s="710"/>
      <c r="AY40" s="711"/>
      <c r="AZ40" s="710"/>
      <c r="BA40" s="711"/>
      <c r="BB40" s="710"/>
      <c r="BC40" s="711"/>
      <c r="BD40" s="710"/>
      <c r="BE40" s="711"/>
      <c r="BF40" s="710"/>
      <c r="BG40" s="711"/>
      <c r="BH40" s="710"/>
      <c r="BI40" s="711"/>
      <c r="BJ40" s="710"/>
      <c r="BK40" s="711"/>
      <c r="BL40" s="710"/>
      <c r="BM40" s="711"/>
      <c r="BN40" s="710"/>
      <c r="BO40" s="711"/>
      <c r="BP40" s="710"/>
      <c r="BQ40" s="711"/>
      <c r="BR40" s="710"/>
      <c r="BS40" s="711"/>
      <c r="BT40" s="712"/>
      <c r="BU40" s="16"/>
    </row>
    <row r="41" spans="2:73" s="17" customFormat="1" ht="15.6">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705"/>
      <c r="AR41" s="706"/>
      <c r="AS41" s="707"/>
      <c r="AT41" s="706"/>
      <c r="AU41" s="707"/>
      <c r="AV41" s="706"/>
      <c r="AW41" s="707"/>
      <c r="AX41" s="706"/>
      <c r="AY41" s="707"/>
      <c r="AZ41" s="706"/>
      <c r="BA41" s="707"/>
      <c r="BB41" s="706"/>
      <c r="BC41" s="707"/>
      <c r="BD41" s="706"/>
      <c r="BE41" s="707"/>
      <c r="BF41" s="706"/>
      <c r="BG41" s="707"/>
      <c r="BH41" s="706"/>
      <c r="BI41" s="707"/>
      <c r="BJ41" s="706"/>
      <c r="BK41" s="707"/>
      <c r="BL41" s="706"/>
      <c r="BM41" s="707"/>
      <c r="BN41" s="706"/>
      <c r="BO41" s="707"/>
      <c r="BP41" s="706"/>
      <c r="BQ41" s="707"/>
      <c r="BR41" s="706"/>
      <c r="BS41" s="707"/>
      <c r="BT41" s="708"/>
      <c r="BU41" s="16"/>
    </row>
    <row r="42" spans="2:73" s="17" customFormat="1" ht="15.6">
      <c r="B42" s="690"/>
      <c r="C42" s="690"/>
      <c r="D42" s="690"/>
      <c r="E42" s="690"/>
      <c r="F42" s="690"/>
      <c r="G42" s="690"/>
      <c r="H42" s="690"/>
      <c r="I42" s="642"/>
      <c r="J42" s="642"/>
      <c r="K42" s="631"/>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1"/>
      <c r="AQ42" s="709"/>
      <c r="AR42" s="710"/>
      <c r="AS42" s="711"/>
      <c r="AT42" s="710"/>
      <c r="AU42" s="711"/>
      <c r="AV42" s="710"/>
      <c r="AW42" s="711"/>
      <c r="AX42" s="710"/>
      <c r="AY42" s="711"/>
      <c r="AZ42" s="710"/>
      <c r="BA42" s="711"/>
      <c r="BB42" s="710"/>
      <c r="BC42" s="711"/>
      <c r="BD42" s="710"/>
      <c r="BE42" s="711"/>
      <c r="BF42" s="710"/>
      <c r="BG42" s="711"/>
      <c r="BH42" s="710"/>
      <c r="BI42" s="711"/>
      <c r="BJ42" s="710"/>
      <c r="BK42" s="711"/>
      <c r="BL42" s="710"/>
      <c r="BM42" s="711"/>
      <c r="BN42" s="710"/>
      <c r="BO42" s="711"/>
      <c r="BP42" s="710"/>
      <c r="BQ42" s="711"/>
      <c r="BR42" s="710"/>
      <c r="BS42" s="711"/>
      <c r="BT42" s="712"/>
      <c r="BU42" s="16"/>
    </row>
    <row r="43" spans="2:73" s="17" customFormat="1" ht="15.6">
      <c r="B43" s="690"/>
      <c r="C43" s="690"/>
      <c r="D43" s="690"/>
      <c r="E43" s="690"/>
      <c r="F43" s="690"/>
      <c r="G43" s="690"/>
      <c r="H43" s="690"/>
      <c r="I43" s="642"/>
      <c r="J43" s="642"/>
      <c r="K43" s="631"/>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1"/>
      <c r="AQ43" s="713"/>
      <c r="AR43" s="714"/>
      <c r="AS43" s="715"/>
      <c r="AT43" s="714"/>
      <c r="AU43" s="715"/>
      <c r="AV43" s="714"/>
      <c r="AW43" s="715"/>
      <c r="AX43" s="714"/>
      <c r="AY43" s="715"/>
      <c r="AZ43" s="714"/>
      <c r="BA43" s="715"/>
      <c r="BB43" s="714"/>
      <c r="BC43" s="715"/>
      <c r="BD43" s="714"/>
      <c r="BE43" s="715"/>
      <c r="BF43" s="714"/>
      <c r="BG43" s="715"/>
      <c r="BH43" s="714"/>
      <c r="BI43" s="715"/>
      <c r="BJ43" s="714"/>
      <c r="BK43" s="715"/>
      <c r="BL43" s="714"/>
      <c r="BM43" s="715"/>
      <c r="BN43" s="714"/>
      <c r="BO43" s="715"/>
      <c r="BP43" s="714"/>
      <c r="BQ43" s="715"/>
      <c r="BR43" s="714"/>
      <c r="BS43" s="715"/>
      <c r="BT43" s="716"/>
      <c r="BU43" s="16"/>
    </row>
    <row r="44" spans="2:73" s="17" customFormat="1" ht="15.6">
      <c r="B44" s="690"/>
      <c r="C44" s="690"/>
      <c r="D44" s="690"/>
      <c r="E44" s="690"/>
      <c r="F44" s="690"/>
      <c r="G44" s="690"/>
      <c r="H44" s="690"/>
      <c r="I44" s="642"/>
      <c r="J44" s="642"/>
      <c r="K44" s="631"/>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1"/>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6">
      <c r="B45" s="690"/>
      <c r="C45" s="690"/>
      <c r="D45" s="690"/>
      <c r="E45" s="690"/>
      <c r="F45" s="690"/>
      <c r="G45" s="690"/>
      <c r="H45" s="690"/>
      <c r="I45" s="642"/>
      <c r="J45" s="642"/>
      <c r="K45" s="631"/>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1"/>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6">
      <c r="B46" s="690"/>
      <c r="C46" s="690"/>
      <c r="D46" s="690"/>
      <c r="E46" s="690"/>
      <c r="F46" s="690"/>
      <c r="G46" s="690"/>
      <c r="H46" s="690"/>
      <c r="I46" s="642"/>
      <c r="J46" s="642"/>
      <c r="K46" s="631"/>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1"/>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6">
      <c r="B47" s="690"/>
      <c r="C47" s="690"/>
      <c r="D47" s="690"/>
      <c r="E47" s="690"/>
      <c r="F47" s="690"/>
      <c r="G47" s="690"/>
      <c r="H47" s="690"/>
      <c r="I47" s="642"/>
      <c r="J47" s="642"/>
      <c r="K47" s="631"/>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1"/>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6">
      <c r="B48" s="690"/>
      <c r="C48" s="690"/>
      <c r="D48" s="690"/>
      <c r="E48" s="690"/>
      <c r="F48" s="690"/>
      <c r="G48" s="690"/>
      <c r="H48" s="690"/>
      <c r="I48" s="642"/>
      <c r="J48" s="642"/>
      <c r="K48" s="631"/>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1"/>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6">
      <c r="B49" s="690"/>
      <c r="C49" s="690"/>
      <c r="D49" s="690"/>
      <c r="E49" s="690"/>
      <c r="F49" s="690"/>
      <c r="G49" s="690"/>
      <c r="H49" s="690"/>
      <c r="I49" s="642"/>
      <c r="J49" s="642"/>
      <c r="K49" s="631"/>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1"/>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6">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6">
      <c r="B51" s="690"/>
      <c r="C51" s="690"/>
      <c r="D51" s="690"/>
      <c r="E51" s="690"/>
      <c r="F51" s="690"/>
      <c r="G51" s="690"/>
      <c r="H51" s="690"/>
      <c r="I51" s="642"/>
      <c r="J51" s="642"/>
      <c r="K51" s="631"/>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1"/>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6">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2"/>
      <c r="J53" s="642"/>
      <c r="K53" s="631"/>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1"/>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2"/>
      <c r="J54" s="642"/>
      <c r="K54" s="631"/>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1"/>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2"/>
      <c r="J56" s="642"/>
      <c r="K56" s="631"/>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1"/>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2"/>
      <c r="J57" s="642"/>
      <c r="K57" s="631"/>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1"/>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2"/>
      <c r="J58" s="642"/>
      <c r="K58" s="631"/>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1"/>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2"/>
      <c r="J59" s="642"/>
      <c r="K59" s="631"/>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1"/>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6">
      <c r="B60" s="690"/>
      <c r="C60" s="690"/>
      <c r="D60" s="690"/>
      <c r="E60" s="690"/>
      <c r="F60" s="690"/>
      <c r="G60" s="690"/>
      <c r="H60" s="690"/>
      <c r="I60" s="642"/>
      <c r="J60" s="642"/>
      <c r="K60" s="631"/>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1"/>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2"/>
    </row>
    <row r="61" spans="2:73">
      <c r="B61" s="690"/>
      <c r="C61" s="690"/>
      <c r="D61" s="690"/>
      <c r="E61" s="690"/>
      <c r="F61" s="690"/>
      <c r="G61" s="690"/>
      <c r="H61" s="690"/>
      <c r="I61" s="642"/>
      <c r="J61" s="642"/>
      <c r="K61" s="631"/>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1"/>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2"/>
      <c r="J62" s="642"/>
      <c r="K62" s="631"/>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1"/>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2"/>
      <c r="J63" s="642"/>
      <c r="K63" s="631"/>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1"/>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2"/>
      <c r="J65" s="642"/>
      <c r="K65" s="631"/>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1"/>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2"/>
      <c r="J66" s="642"/>
      <c r="K66" s="631"/>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1"/>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2"/>
      <c r="J67" s="642"/>
      <c r="K67" s="631"/>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1"/>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2"/>
      <c r="J68" s="642"/>
      <c r="K68" s="631"/>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1"/>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2"/>
      <c r="J70" s="642"/>
      <c r="K70" s="631"/>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1"/>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2"/>
      <c r="J71" s="642"/>
      <c r="K71" s="631"/>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1"/>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2"/>
      <c r="J72" s="642"/>
      <c r="K72" s="631"/>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1"/>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2"/>
      <c r="J73" s="642"/>
      <c r="K73" s="631"/>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1"/>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2"/>
      <c r="J74" s="642"/>
      <c r="K74" s="631"/>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1"/>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2"/>
      <c r="J75" s="642"/>
      <c r="K75" s="631"/>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1"/>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2"/>
      <c r="J76" s="642"/>
      <c r="K76" s="631"/>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1"/>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2"/>
      <c r="J77" s="642"/>
      <c r="K77" s="631"/>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1"/>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2"/>
      <c r="J78" s="642"/>
      <c r="K78" s="631"/>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1"/>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6">
      <c r="B79" s="690"/>
      <c r="C79" s="690"/>
      <c r="D79" s="690"/>
      <c r="E79" s="690"/>
      <c r="F79" s="690"/>
      <c r="G79" s="690"/>
      <c r="H79" s="690"/>
      <c r="I79" s="642"/>
      <c r="J79" s="642"/>
      <c r="K79" s="631"/>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1"/>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2"/>
    </row>
    <row r="80" spans="2:73" ht="15.6">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2"/>
    </row>
    <row r="81" spans="2:73">
      <c r="B81" s="690"/>
      <c r="C81" s="690"/>
      <c r="D81" s="690"/>
      <c r="E81" s="690"/>
      <c r="F81" s="690"/>
      <c r="G81" s="690"/>
      <c r="H81" s="690"/>
      <c r="I81" s="642"/>
      <c r="J81" s="642"/>
      <c r="K81" s="631"/>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6">
      <c r="B82" s="690"/>
      <c r="C82" s="690"/>
      <c r="D82" s="690"/>
      <c r="E82" s="690"/>
      <c r="F82" s="690"/>
      <c r="G82" s="690"/>
      <c r="H82" s="690"/>
      <c r="I82" s="642"/>
      <c r="J82" s="642"/>
      <c r="K82" s="631"/>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1"/>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2"/>
    </row>
    <row r="83" spans="2:73" ht="15.6">
      <c r="B83" s="690"/>
      <c r="C83" s="690"/>
      <c r="D83" s="690"/>
      <c r="E83" s="690"/>
      <c r="F83" s="690"/>
      <c r="G83" s="690"/>
      <c r="H83" s="690"/>
      <c r="I83" s="642"/>
      <c r="J83" s="642"/>
      <c r="K83" s="631"/>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1"/>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2"/>
    </row>
    <row r="84" spans="2:73" ht="15.6">
      <c r="B84" s="690"/>
      <c r="C84" s="690"/>
      <c r="D84" s="690"/>
      <c r="E84" s="690"/>
      <c r="F84" s="690"/>
      <c r="G84" s="690"/>
      <c r="H84" s="690"/>
      <c r="I84" s="642"/>
      <c r="J84" s="642"/>
      <c r="K84" s="631"/>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1"/>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2"/>
    </row>
    <row r="85" spans="2:73">
      <c r="B85" s="690"/>
      <c r="C85" s="690"/>
      <c r="D85" s="690"/>
      <c r="E85" s="690"/>
      <c r="F85" s="690"/>
      <c r="G85" s="690"/>
      <c r="H85" s="690"/>
      <c r="I85" s="642"/>
      <c r="J85" s="642"/>
      <c r="K85" s="631"/>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1"/>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2"/>
      <c r="J87" s="642"/>
      <c r="K87" s="631"/>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1"/>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2"/>
      <c r="J89" s="642"/>
      <c r="K89" s="631"/>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1"/>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2"/>
      <c r="J90" s="642"/>
      <c r="K90" s="631"/>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1"/>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2"/>
      <c r="J93" s="642"/>
      <c r="K93" s="631"/>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1"/>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2"/>
      <c r="J94" s="642"/>
      <c r="K94" s="631"/>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1"/>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2"/>
      <c r="J95" s="642"/>
      <c r="K95" s="631"/>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1"/>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2"/>
      <c r="J96" s="642"/>
      <c r="K96" s="631"/>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1"/>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6">
      <c r="B98" s="690"/>
      <c r="C98" s="690"/>
      <c r="D98" s="690"/>
      <c r="E98" s="690"/>
      <c r="F98" s="690"/>
      <c r="G98" s="690"/>
      <c r="H98" s="690"/>
      <c r="I98" s="642"/>
      <c r="J98" s="642"/>
      <c r="K98" s="631"/>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1"/>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2"/>
    </row>
    <row r="99" spans="2:73" ht="15.6">
      <c r="B99" s="690"/>
      <c r="C99" s="690"/>
      <c r="D99" s="690"/>
      <c r="E99" s="690"/>
      <c r="F99" s="690"/>
      <c r="G99" s="690"/>
      <c r="H99" s="690"/>
      <c r="I99" s="642"/>
      <c r="J99" s="642"/>
      <c r="K99" s="631"/>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1"/>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2"/>
    </row>
    <row r="100" spans="2:73" ht="15.6">
      <c r="B100" s="690"/>
      <c r="C100" s="690"/>
      <c r="D100" s="690"/>
      <c r="E100" s="690"/>
      <c r="F100" s="690"/>
      <c r="G100" s="690"/>
      <c r="H100" s="690"/>
      <c r="I100" s="642"/>
      <c r="J100" s="642"/>
      <c r="K100" s="631"/>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1"/>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2"/>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6">
      <c r="B102" s="690"/>
      <c r="C102" s="690"/>
      <c r="D102" s="690"/>
      <c r="E102" s="690"/>
      <c r="F102" s="690"/>
      <c r="G102" s="690"/>
      <c r="H102" s="690"/>
      <c r="I102" s="642"/>
      <c r="J102" s="642"/>
      <c r="K102" s="631"/>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1"/>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2"/>
    </row>
    <row r="103" spans="2:73" ht="15.6">
      <c r="B103" s="690"/>
      <c r="C103" s="690"/>
      <c r="D103" s="690"/>
      <c r="E103" s="690"/>
      <c r="F103" s="690"/>
      <c r="G103" s="690"/>
      <c r="H103" s="690"/>
      <c r="I103" s="642"/>
      <c r="J103" s="642"/>
      <c r="K103" s="631"/>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1"/>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2"/>
    </row>
    <row r="104" spans="2:73" ht="15.6">
      <c r="B104" s="690"/>
      <c r="C104" s="690"/>
      <c r="D104" s="690"/>
      <c r="E104" s="690"/>
      <c r="F104" s="690"/>
      <c r="G104" s="690"/>
      <c r="H104" s="690"/>
      <c r="I104" s="642"/>
      <c r="J104" s="642"/>
      <c r="K104" s="631"/>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1"/>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2"/>
    </row>
    <row r="105" spans="2:73" ht="15.6">
      <c r="B105" s="690"/>
      <c r="C105" s="690"/>
      <c r="D105" s="690"/>
      <c r="E105" s="690"/>
      <c r="F105" s="690"/>
      <c r="G105" s="690"/>
      <c r="H105" s="690"/>
      <c r="I105" s="642"/>
      <c r="J105" s="642"/>
      <c r="K105" s="631"/>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1"/>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2"/>
    </row>
    <row r="106" spans="2:73" ht="15.6">
      <c r="B106" s="690"/>
      <c r="C106" s="690"/>
      <c r="D106" s="690"/>
      <c r="E106" s="690"/>
      <c r="F106" s="690"/>
      <c r="G106" s="690"/>
      <c r="H106" s="690"/>
      <c r="I106" s="642"/>
      <c r="J106" s="642"/>
      <c r="K106" s="631"/>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1"/>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2"/>
    </row>
    <row r="107" spans="2:73" ht="15.6">
      <c r="B107" s="690"/>
      <c r="C107" s="690"/>
      <c r="D107" s="690"/>
      <c r="E107" s="690"/>
      <c r="F107" s="690"/>
      <c r="G107" s="690"/>
      <c r="H107" s="690"/>
      <c r="I107" s="642"/>
      <c r="J107" s="642"/>
      <c r="K107" s="631"/>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1"/>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2"/>
    </row>
    <row r="108" spans="2:73" ht="15.6">
      <c r="B108" s="690"/>
      <c r="C108" s="690"/>
      <c r="D108" s="690"/>
      <c r="E108" s="690"/>
      <c r="F108" s="690"/>
      <c r="G108" s="690"/>
      <c r="H108" s="690"/>
      <c r="I108" s="642"/>
      <c r="J108" s="642"/>
      <c r="K108" s="631"/>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1"/>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2"/>
    </row>
    <row r="109" spans="2:73" ht="15.6">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2"/>
    </row>
    <row r="110" spans="2:73" ht="15.6">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2"/>
    </row>
    <row r="111" spans="2:73" ht="15.6">
      <c r="B111" s="690"/>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2"/>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6">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2"/>
    </row>
    <row r="116" spans="2:73" ht="15.6">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2"/>
    </row>
    <row r="117" spans="2:73" ht="15.6">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2"/>
    </row>
    <row r="118" spans="2:73" ht="15.6">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2"/>
    </row>
    <row r="119" spans="2:73" ht="15.6">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2"/>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6">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2"/>
    </row>
    <row r="122" spans="2:73" ht="15.6">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2"/>
    </row>
  </sheetData>
  <autoFilter ref="C26:BT26">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election activeCell="S24" sqref="S24"/>
    </sheetView>
  </sheetViews>
  <sheetFormatPr defaultColWidth="9.109375" defaultRowHeight="14.4"/>
  <cols>
    <col min="1" max="16384" width="9.109375" style="12"/>
  </cols>
  <sheetData>
    <row r="12" spans="2:22" ht="24" customHeight="1"/>
    <row r="13" spans="2:22" ht="15.6">
      <c r="B13" s="586" t="s">
        <v>506</v>
      </c>
    </row>
    <row r="14" spans="2:22" ht="15.6">
      <c r="B14" s="586"/>
    </row>
    <row r="15" spans="2:22" s="666" customFormat="1" ht="27" customHeight="1">
      <c r="B15" s="664" t="s">
        <v>678</v>
      </c>
      <c r="C15" s="665"/>
      <c r="D15" s="665"/>
      <c r="E15" s="665"/>
      <c r="F15" s="665"/>
      <c r="G15" s="665"/>
      <c r="H15" s="665"/>
      <c r="I15" s="665"/>
      <c r="J15" s="665"/>
      <c r="K15" s="665"/>
      <c r="L15" s="665"/>
      <c r="M15" s="665"/>
      <c r="N15" s="665"/>
      <c r="O15" s="665"/>
      <c r="P15" s="665"/>
      <c r="Q15" s="665"/>
      <c r="R15" s="665"/>
      <c r="S15" s="665"/>
      <c r="T15" s="665"/>
      <c r="U15" s="665"/>
      <c r="V15" s="665"/>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Heather Dowling</cp:lastModifiedBy>
  <cp:lastPrinted>2017-05-24T00:43:43Z</cp:lastPrinted>
  <dcterms:created xsi:type="dcterms:W3CDTF">2012-03-05T18:56:04Z</dcterms:created>
  <dcterms:modified xsi:type="dcterms:W3CDTF">2017-11-03T00:51:57Z</dcterms:modified>
</cp:coreProperties>
</file>