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ydro Hawkesbury\HHI 2018 CoS\IRs\"/>
    </mc:Choice>
  </mc:AlternateContent>
  <bookViews>
    <workbookView xWindow="0" yWindow="0" windowWidth="28800" windowHeight="11910" xr2:uid="{00000000-000D-0000-FFFF-FFFF00000000}"/>
  </bookViews>
  <sheets>
    <sheet name="Sheet1" sheetId="1" r:id="rId1"/>
  </sheets>
  <externalReferences>
    <externalReference r:id="rId2"/>
  </externalReferences>
  <definedNames>
    <definedName name="Bridge_Year">'[1]0.1 LDC Info'!$E$23</definedName>
    <definedName name="Last_Rebasing_Year">'[1]0.1 LDC Info'!$E$27</definedName>
    <definedName name="Test_Year">'[1]0.1 LDC Info'!$E$25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5" i="1"/>
  <c r="J37" i="1"/>
  <c r="J32" i="1"/>
  <c r="J33" i="1"/>
  <c r="J34" i="1"/>
  <c r="H71" i="1" l="1"/>
  <c r="J69" i="1"/>
  <c r="J68" i="1"/>
  <c r="J67" i="1"/>
  <c r="E64" i="1"/>
  <c r="H61" i="1"/>
  <c r="J59" i="1"/>
  <c r="J58" i="1"/>
  <c r="J57" i="1"/>
  <c r="E54" i="1"/>
  <c r="H51" i="1"/>
  <c r="J49" i="1"/>
  <c r="J48" i="1"/>
  <c r="J47" i="1"/>
  <c r="J46" i="1"/>
  <c r="E43" i="1"/>
  <c r="H40" i="1"/>
  <c r="J38" i="1"/>
  <c r="J40" i="1" s="1"/>
  <c r="E29" i="1"/>
  <c r="H24" i="1"/>
  <c r="J22" i="1"/>
  <c r="J21" i="1"/>
  <c r="E18" i="1"/>
  <c r="H15" i="1"/>
  <c r="J13" i="1"/>
  <c r="J12" i="1"/>
  <c r="J11" i="1"/>
  <c r="J10" i="1"/>
  <c r="E7" i="1"/>
  <c r="J71" i="1" l="1"/>
  <c r="J61" i="1"/>
  <c r="I71" i="1"/>
  <c r="J51" i="1"/>
  <c r="I51" i="1" s="1"/>
  <c r="J24" i="1"/>
  <c r="I24" i="1" s="1"/>
  <c r="I40" i="1"/>
  <c r="J15" i="1"/>
  <c r="I15" i="1" s="1"/>
  <c r="I61" i="1"/>
</calcChain>
</file>

<file path=xl/sharedStrings.xml><?xml version="1.0" encoding="utf-8"?>
<sst xmlns="http://schemas.openxmlformats.org/spreadsheetml/2006/main" count="156" uniqueCount="30">
  <si>
    <t>Debt Instruments</t>
  </si>
  <si>
    <t>This table must be completed for all required historical years, the bridge year and the test year.</t>
  </si>
  <si>
    <t>Year</t>
  </si>
  <si>
    <t xml:space="preserve"> Long Term 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</si>
  <si>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</si>
  <si>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</si>
  <si>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</si>
  <si>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</si>
  <si>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</si>
  <si>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</si>
  <si>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</si>
  <si>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</si>
  <si>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t>Rate (%)                     (Note 2)</t>
  </si>
  <si>
    <t>Interest ($)       (Note 1)</t>
  </si>
  <si>
    <t>Term facility - SUB 44KV Loan</t>
  </si>
  <si>
    <t>Infrastructure Ontario</t>
  </si>
  <si>
    <t>Third-Party</t>
  </si>
  <si>
    <t>Fixed Rate</t>
  </si>
  <si>
    <t>July 16, 2012</t>
  </si>
  <si>
    <t>Term facility - SUB 110KV Loan</t>
  </si>
  <si>
    <t>January 1, 2018</t>
  </si>
  <si>
    <t>Total</t>
  </si>
  <si>
    <t>Short Term</t>
  </si>
  <si>
    <t>Capital expenditures 2014-2015</t>
  </si>
  <si>
    <t>July 1, 2017</t>
  </si>
  <si>
    <t>Temporary construction loan - SUB 110KV Loan</t>
  </si>
  <si>
    <t>Variable Rate</t>
  </si>
  <si>
    <t>November 6, 2013</t>
  </si>
  <si>
    <t>August 2, 2016</t>
  </si>
  <si>
    <t>June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</si>
</sst>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mm/yy;@"/>
    <numFmt numFmtId="169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9" xfId="0" applyFill="1" applyBorder="1"/>
    <xf numFmtId="0" fontId="0" fillId="0" borderId="10" xfId="0" applyFill="1" applyBorder="1"/>
    <xf numFmtId="0" fontId="6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/>
    <xf numFmtId="164" fontId="0" fillId="0" borderId="1" xfId="0" quotePrefix="1" applyNumberForma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9" fontId="0" fillId="0" borderId="0" xfId="0" applyNumberFormat="1" applyFill="1"/>
    <xf numFmtId="169" fontId="5" fillId="0" borderId="3" xfId="0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 applyProtection="1"/>
    <xf numFmtId="169" fontId="0" fillId="0" borderId="7" xfId="0" applyNumberFormat="1" applyFill="1" applyBorder="1"/>
    <xf numFmtId="169" fontId="6" fillId="0" borderId="10" xfId="1" applyNumberFormat="1" applyFont="1" applyFill="1" applyBorder="1" applyAlignment="1" applyProtection="1"/>
    <xf numFmtId="169" fontId="6" fillId="0" borderId="0" xfId="1" applyNumberFormat="1" applyFont="1" applyFill="1" applyBorder="1" applyAlignment="1" applyProtection="1"/>
    <xf numFmtId="169" fontId="0" fillId="0" borderId="6" xfId="0" applyNumberFormat="1" applyFill="1" applyBorder="1"/>
    <xf numFmtId="169" fontId="0" fillId="0" borderId="9" xfId="0" applyNumberFormat="1" applyFill="1" applyBorder="1"/>
    <xf numFmtId="169" fontId="0" fillId="0" borderId="0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Hydro%20Hawkesbury/HHI%202018%20CoS/Models/HHI%202018%20TESI_Data%20Vault%20July%2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6 Fixed Asset Cont Stmt"/>
      <sheetName val="2.5 DSP Input Tables"/>
      <sheetName val="2.5 Service Life Comp"/>
      <sheetName val="2.7 Overhead"/>
      <sheetName val="DEPRECIATION EXPENSES -&gt;"/>
      <sheetName val="2.10 DeprExp Bridge NewGAAP"/>
      <sheetName val="2.11 DeprExp Test NewGAAP"/>
      <sheetName val="2.12 Proposed REG Invest."/>
      <sheetName val="2.9 Depreciation Expenses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 2-H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1 OM&amp;A_Detailed_Analysis (2)"/>
      <sheetName val="4.2 OM&amp;A_Summary_Analys"/>
      <sheetName val="4.3 OMA Programs"/>
      <sheetName val="4.4 OM&amp;A_Cost _Drivers"/>
      <sheetName val="4.4 OM&amp;A Driver Summary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3 Corp_Cost_Allocation"/>
      <sheetName val="4.12 PowerSupplExp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ROE Calcs -&gt;"/>
      <sheetName val="6.4 ROE"/>
      <sheetName val="6.5 OEB Input Appendices"/>
      <sheetName val="6.6 OEB ROE Summary"/>
      <sheetName val="6.8 Over_Under-earning Driv"/>
      <sheetName val="Benchmarking Forecast Tool -&gt;"/>
      <sheetName val="6.8 Scorecard"/>
      <sheetName val="Model Inputs"/>
      <sheetName val="Benchmarking Calculations"/>
      <sheetName val="Results"/>
      <sheetName val="Exhibit 8 -&gt;"/>
      <sheetName val="8.1 Loss Factors"/>
      <sheetName val="Rate Design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G.110kV Refund"/>
      <sheetName val="Intergrity Check"/>
      <sheetName val="Integrity Check"/>
      <sheetName val="Bill Impact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entinel Lights"/>
      <sheetName val="Bill Impact - StreetLight"/>
      <sheetName val="Sheet2"/>
      <sheetName val="8.2 IFRS Transition Costs"/>
    </sheetNames>
    <sheetDataSet>
      <sheetData sheetId="0"/>
      <sheetData sheetId="1">
        <row r="23">
          <cell r="E23">
            <v>2017</v>
          </cell>
        </row>
        <row r="25">
          <cell r="E25">
            <v>2018</v>
          </cell>
        </row>
        <row r="27">
          <cell r="E27">
            <v>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71"/>
  <sheetViews>
    <sheetView showGridLines="0" tabSelected="1" workbookViewId="0">
      <selection activeCell="N6" sqref="N6"/>
    </sheetView>
  </sheetViews>
  <sheetFormatPr defaultRowHeight="15" x14ac:dyDescent="0.25"/>
  <cols>
    <col min="1" max="1" width="5" style="1" bestFit="1" customWidth="1"/>
    <col min="2" max="2" width="42.85546875" style="1" bestFit="1" customWidth="1"/>
    <col min="3" max="3" width="20.5703125" style="1" bestFit="1" customWidth="1"/>
    <col min="4" max="4" width="10.85546875" style="1" bestFit="1" customWidth="1"/>
    <col min="5" max="5" width="12.85546875" style="1" bestFit="1" customWidth="1"/>
    <col min="6" max="6" width="17" style="1" bestFit="1" customWidth="1"/>
    <col min="7" max="7" width="7" style="1" bestFit="1" customWidth="1"/>
    <col min="8" max="8" width="10.140625" style="23" bestFit="1" customWidth="1"/>
    <col min="9" max="9" width="12" style="1" bestFit="1" customWidth="1"/>
    <col min="10" max="10" width="10.42578125" style="23" bestFit="1" customWidth="1"/>
    <col min="11" max="16384" width="9.140625" style="1"/>
  </cols>
  <sheetData>
    <row r="3" spans="1:10" ht="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8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</row>
    <row r="6" spans="1:10" x14ac:dyDescent="0.25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5.75" x14ac:dyDescent="0.25">
      <c r="D7" s="2" t="s">
        <v>2</v>
      </c>
      <c r="E7" s="3">
        <f>Test_Year</f>
        <v>2018</v>
      </c>
      <c r="F7" s="4" t="s">
        <v>3</v>
      </c>
    </row>
    <row r="8" spans="1:10" ht="15.75" thickBot="1" x14ac:dyDescent="0.3"/>
    <row r="9" spans="1:10" ht="51" x14ac:dyDescent="0.25">
      <c r="A9" s="5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6" t="s">
        <v>9</v>
      </c>
      <c r="G9" s="7" t="s">
        <v>10</v>
      </c>
      <c r="H9" s="24" t="s">
        <v>11</v>
      </c>
      <c r="I9" s="7" t="s">
        <v>12</v>
      </c>
      <c r="J9" s="24" t="s">
        <v>13</v>
      </c>
    </row>
    <row r="10" spans="1:10" x14ac:dyDescent="0.25">
      <c r="A10" s="8">
        <v>1</v>
      </c>
      <c r="B10" s="9" t="s">
        <v>14</v>
      </c>
      <c r="C10" s="9" t="s">
        <v>15</v>
      </c>
      <c r="D10" s="9" t="s">
        <v>16</v>
      </c>
      <c r="E10" s="9" t="s">
        <v>17</v>
      </c>
      <c r="F10" s="10" t="s">
        <v>18</v>
      </c>
      <c r="G10" s="9">
        <v>25</v>
      </c>
      <c r="H10" s="25">
        <v>619432.01</v>
      </c>
      <c r="I10" s="9">
        <v>3.9399999999999998E-2</v>
      </c>
      <c r="J10" s="25">
        <f>H10*I10</f>
        <v>24405.621193999999</v>
      </c>
    </row>
    <row r="11" spans="1:10" x14ac:dyDescent="0.25">
      <c r="A11" s="8">
        <v>2</v>
      </c>
      <c r="B11" s="9" t="s">
        <v>19</v>
      </c>
      <c r="C11" s="9" t="s">
        <v>15</v>
      </c>
      <c r="D11" s="9" t="s">
        <v>16</v>
      </c>
      <c r="E11" s="9" t="s">
        <v>17</v>
      </c>
      <c r="F11" s="10" t="s">
        <v>20</v>
      </c>
      <c r="G11" s="9">
        <v>25</v>
      </c>
      <c r="H11" s="25">
        <v>1480000</v>
      </c>
      <c r="I11" s="9">
        <v>3.5299999999999998E-2</v>
      </c>
      <c r="J11" s="25">
        <f t="shared" ref="J11:J13" si="0">H11*I11</f>
        <v>52244</v>
      </c>
    </row>
    <row r="12" spans="1:10" x14ac:dyDescent="0.25">
      <c r="A12" s="8">
        <v>3</v>
      </c>
      <c r="B12" s="9" t="s">
        <v>19</v>
      </c>
      <c r="C12" s="9" t="s">
        <v>15</v>
      </c>
      <c r="D12" s="9" t="s">
        <v>16</v>
      </c>
      <c r="E12" s="9" t="s">
        <v>17</v>
      </c>
      <c r="F12" s="20" t="s">
        <v>29</v>
      </c>
      <c r="G12" s="9">
        <v>25</v>
      </c>
      <c r="H12" s="25">
        <v>1550000</v>
      </c>
      <c r="I12" s="9">
        <v>3.2899999999999999E-2</v>
      </c>
      <c r="J12" s="25">
        <f t="shared" si="0"/>
        <v>50995</v>
      </c>
    </row>
    <row r="13" spans="1:10" x14ac:dyDescent="0.25">
      <c r="A13" s="8">
        <v>4</v>
      </c>
      <c r="B13" s="9"/>
      <c r="C13" s="9"/>
      <c r="D13" s="9"/>
      <c r="E13" s="9"/>
      <c r="F13" s="10"/>
      <c r="G13" s="9"/>
      <c r="H13" s="25"/>
      <c r="I13" s="9"/>
      <c r="J13" s="25">
        <f t="shared" si="0"/>
        <v>0</v>
      </c>
    </row>
    <row r="14" spans="1:10" ht="15.75" thickBot="1" x14ac:dyDescent="0.3">
      <c r="A14" s="11"/>
      <c r="B14" s="12"/>
      <c r="C14" s="13"/>
      <c r="D14" s="13"/>
      <c r="E14" s="13"/>
      <c r="F14" s="12"/>
      <c r="G14" s="13"/>
      <c r="H14" s="26"/>
      <c r="I14" s="13"/>
      <c r="J14" s="29"/>
    </row>
    <row r="15" spans="1:10" ht="16.5" thickTop="1" thickBot="1" x14ac:dyDescent="0.3">
      <c r="A15" s="14" t="s">
        <v>21</v>
      </c>
      <c r="B15" s="15"/>
      <c r="C15" s="16"/>
      <c r="D15" s="16"/>
      <c r="E15" s="16"/>
      <c r="F15" s="15"/>
      <c r="G15" s="16"/>
      <c r="H15" s="27">
        <f>SUM(H10:H13)</f>
        <v>3649432.01</v>
      </c>
      <c r="I15" s="16">
        <f>IF(H15=0,"",J15/H15)</f>
        <v>3.4976571927969692E-2</v>
      </c>
      <c r="J15" s="30">
        <f>SUM(J10:J13)</f>
        <v>127644.62119400001</v>
      </c>
    </row>
    <row r="16" spans="1:10" x14ac:dyDescent="0.25">
      <c r="A16" s="17"/>
      <c r="B16" s="18"/>
      <c r="C16" s="18"/>
      <c r="D16" s="18"/>
      <c r="E16" s="18"/>
      <c r="F16" s="18"/>
      <c r="G16" s="18"/>
      <c r="H16" s="28"/>
      <c r="I16" s="18"/>
      <c r="J16" s="31"/>
    </row>
    <row r="17" spans="1:10" x14ac:dyDescent="0.25">
      <c r="A17" s="17"/>
      <c r="B17" s="18"/>
      <c r="C17" s="18"/>
      <c r="D17" s="18"/>
      <c r="E17" s="18"/>
      <c r="F17" s="18"/>
      <c r="G17" s="18"/>
      <c r="H17" s="28"/>
      <c r="I17" s="18"/>
      <c r="J17" s="31"/>
    </row>
    <row r="18" spans="1:10" ht="15.75" x14ac:dyDescent="0.25">
      <c r="A18" s="17"/>
      <c r="B18" s="18"/>
      <c r="C18" s="18"/>
      <c r="D18" s="2" t="s">
        <v>2</v>
      </c>
      <c r="E18" s="3">
        <f>Test_Year</f>
        <v>2018</v>
      </c>
      <c r="F18" s="19" t="s">
        <v>22</v>
      </c>
      <c r="G18" s="18"/>
      <c r="H18" s="28"/>
      <c r="I18" s="18"/>
      <c r="J18" s="31"/>
    </row>
    <row r="19" spans="1:10" ht="15.75" thickBot="1" x14ac:dyDescent="0.3"/>
    <row r="20" spans="1:10" ht="51" x14ac:dyDescent="0.25">
      <c r="A20" s="5" t="s">
        <v>4</v>
      </c>
      <c r="B20" s="6" t="s">
        <v>5</v>
      </c>
      <c r="C20" s="6" t="s">
        <v>6</v>
      </c>
      <c r="D20" s="7" t="s">
        <v>7</v>
      </c>
      <c r="E20" s="7" t="s">
        <v>8</v>
      </c>
      <c r="F20" s="6" t="s">
        <v>9</v>
      </c>
      <c r="G20" s="7" t="s">
        <v>10</v>
      </c>
      <c r="H20" s="24" t="s">
        <v>11</v>
      </c>
      <c r="I20" s="7" t="s">
        <v>12</v>
      </c>
      <c r="J20" s="24" t="s">
        <v>13</v>
      </c>
    </row>
    <row r="21" spans="1:10" x14ac:dyDescent="0.25">
      <c r="A21" s="8">
        <v>1</v>
      </c>
      <c r="B21" s="9" t="s">
        <v>23</v>
      </c>
      <c r="C21" s="9" t="s">
        <v>15</v>
      </c>
      <c r="D21" s="9" t="s">
        <v>16</v>
      </c>
      <c r="E21" s="9" t="s">
        <v>17</v>
      </c>
      <c r="F21" s="10" t="s">
        <v>24</v>
      </c>
      <c r="G21" s="9">
        <v>5</v>
      </c>
      <c r="H21" s="25">
        <v>450000</v>
      </c>
      <c r="I21" s="9">
        <v>1.9900000000000001E-2</v>
      </c>
      <c r="J21" s="25">
        <f>H21*I21</f>
        <v>8955</v>
      </c>
    </row>
    <row r="22" spans="1:10" x14ac:dyDescent="0.25">
      <c r="A22" s="8">
        <v>2</v>
      </c>
      <c r="B22" s="9"/>
      <c r="C22" s="9"/>
      <c r="D22" s="9"/>
      <c r="E22" s="9"/>
      <c r="F22" s="10"/>
      <c r="G22" s="9"/>
      <c r="H22" s="25"/>
      <c r="I22" s="9"/>
      <c r="J22" s="25">
        <f t="shared" ref="J22" si="1">H22*I22</f>
        <v>0</v>
      </c>
    </row>
    <row r="23" spans="1:10" ht="15.75" thickBot="1" x14ac:dyDescent="0.3">
      <c r="A23" s="11"/>
      <c r="B23" s="12"/>
      <c r="C23" s="13"/>
      <c r="D23" s="13"/>
      <c r="E23" s="13"/>
      <c r="F23" s="12"/>
      <c r="G23" s="13"/>
      <c r="H23" s="26"/>
      <c r="I23" s="13"/>
      <c r="J23" s="29"/>
    </row>
    <row r="24" spans="1:10" ht="16.5" thickTop="1" thickBot="1" x14ac:dyDescent="0.3">
      <c r="A24" s="14" t="s">
        <v>21</v>
      </c>
      <c r="B24" s="15"/>
      <c r="C24" s="16"/>
      <c r="D24" s="16"/>
      <c r="E24" s="16"/>
      <c r="F24" s="15"/>
      <c r="G24" s="16"/>
      <c r="H24" s="27">
        <f>SUM(H21:H22)</f>
        <v>450000</v>
      </c>
      <c r="I24" s="16">
        <f>IF(H24=0,"",J24/H24)</f>
        <v>1.9900000000000001E-2</v>
      </c>
      <c r="J24" s="30">
        <f>SUM(J21:J22)</f>
        <v>8955</v>
      </c>
    </row>
    <row r="29" spans="1:10" ht="15.75" x14ac:dyDescent="0.25">
      <c r="D29" s="2" t="s">
        <v>2</v>
      </c>
      <c r="E29" s="3">
        <f>Bridge_Year</f>
        <v>2017</v>
      </c>
    </row>
    <row r="30" spans="1:10" ht="15.75" thickBot="1" x14ac:dyDescent="0.3"/>
    <row r="31" spans="1:10" ht="51" x14ac:dyDescent="0.25">
      <c r="A31" s="5" t="s">
        <v>4</v>
      </c>
      <c r="B31" s="6" t="s">
        <v>5</v>
      </c>
      <c r="C31" s="6" t="s">
        <v>6</v>
      </c>
      <c r="D31" s="7" t="s">
        <v>7</v>
      </c>
      <c r="E31" s="7" t="s">
        <v>8</v>
      </c>
      <c r="F31" s="6" t="s">
        <v>9</v>
      </c>
      <c r="G31" s="7" t="s">
        <v>10</v>
      </c>
      <c r="H31" s="24" t="s">
        <v>11</v>
      </c>
      <c r="I31" s="7" t="s">
        <v>12</v>
      </c>
      <c r="J31" s="24" t="s">
        <v>13</v>
      </c>
    </row>
    <row r="32" spans="1:10" x14ac:dyDescent="0.25">
      <c r="A32" s="8">
        <v>1</v>
      </c>
      <c r="B32" s="9" t="s">
        <v>14</v>
      </c>
      <c r="C32" s="9" t="s">
        <v>15</v>
      </c>
      <c r="D32" s="9" t="s">
        <v>16</v>
      </c>
      <c r="E32" s="9" t="s">
        <v>17</v>
      </c>
      <c r="F32" s="10" t="s">
        <v>18</v>
      </c>
      <c r="G32" s="9">
        <v>25</v>
      </c>
      <c r="H32" s="25">
        <v>641754.76</v>
      </c>
      <c r="I32" s="9">
        <v>3.9399999999999998E-2</v>
      </c>
      <c r="J32" s="25">
        <f t="shared" ref="J32" si="2">H32*I32</f>
        <v>25285.137543999997</v>
      </c>
    </row>
    <row r="33" spans="1:10" x14ac:dyDescent="0.25">
      <c r="A33" s="8">
        <v>2</v>
      </c>
      <c r="B33" s="9" t="s">
        <v>25</v>
      </c>
      <c r="C33" s="9" t="s">
        <v>15</v>
      </c>
      <c r="D33" s="9" t="s">
        <v>16</v>
      </c>
      <c r="E33" s="9" t="s">
        <v>26</v>
      </c>
      <c r="F33" s="10" t="s">
        <v>27</v>
      </c>
      <c r="G33" s="9"/>
      <c r="H33" s="25">
        <v>723794.91</v>
      </c>
      <c r="I33" s="9">
        <v>1.6199999999999999E-2</v>
      </c>
      <c r="J33" s="25">
        <f t="shared" ref="J33" si="3">H33*I33</f>
        <v>11725.477542000001</v>
      </c>
    </row>
    <row r="34" spans="1:10" x14ac:dyDescent="0.25">
      <c r="A34" s="8">
        <v>3</v>
      </c>
      <c r="B34" s="9" t="s">
        <v>25</v>
      </c>
      <c r="C34" s="9" t="s">
        <v>15</v>
      </c>
      <c r="D34" s="9" t="s">
        <v>16</v>
      </c>
      <c r="E34" s="9" t="s">
        <v>26</v>
      </c>
      <c r="F34" s="10" t="s">
        <v>28</v>
      </c>
      <c r="G34" s="9"/>
      <c r="H34" s="25">
        <v>708738.19</v>
      </c>
      <c r="I34" s="9">
        <v>1.6199999999999999E-2</v>
      </c>
      <c r="J34" s="25">
        <f t="shared" ref="J34" si="4">H34*I34</f>
        <v>11481.558677999998</v>
      </c>
    </row>
    <row r="35" spans="1:10" x14ac:dyDescent="0.25">
      <c r="A35" s="8">
        <v>4</v>
      </c>
      <c r="B35" s="9" t="s">
        <v>23</v>
      </c>
      <c r="C35" s="9" t="s">
        <v>15</v>
      </c>
      <c r="D35" s="9" t="s">
        <v>16</v>
      </c>
      <c r="E35" s="9" t="s">
        <v>17</v>
      </c>
      <c r="F35" s="10" t="s">
        <v>24</v>
      </c>
      <c r="G35" s="9">
        <v>5</v>
      </c>
      <c r="H35" s="25">
        <v>450000</v>
      </c>
      <c r="I35" s="9">
        <v>1.9900000000000001E-2</v>
      </c>
      <c r="J35" s="25">
        <f>H35*I35*6/12</f>
        <v>4477.5</v>
      </c>
    </row>
    <row r="36" spans="1:10" x14ac:dyDescent="0.25">
      <c r="A36" s="8">
        <v>5</v>
      </c>
      <c r="B36" s="9" t="s">
        <v>19</v>
      </c>
      <c r="C36" s="9" t="s">
        <v>15</v>
      </c>
      <c r="D36" s="9" t="s">
        <v>16</v>
      </c>
      <c r="E36" s="9" t="s">
        <v>26</v>
      </c>
      <c r="F36" s="20" t="s">
        <v>29</v>
      </c>
      <c r="G36" s="9"/>
      <c r="H36" s="25">
        <v>1550000</v>
      </c>
      <c r="I36" s="9">
        <v>3.2899999999999999E-2</v>
      </c>
      <c r="J36" s="25">
        <f>H36*I36*186/365</f>
        <v>25986.493150684932</v>
      </c>
    </row>
    <row r="37" spans="1:10" x14ac:dyDescent="0.25">
      <c r="A37" s="8">
        <v>6</v>
      </c>
      <c r="B37" s="9"/>
      <c r="C37" s="9"/>
      <c r="D37" s="9"/>
      <c r="E37" s="9"/>
      <c r="F37" s="10"/>
      <c r="G37" s="9"/>
      <c r="H37" s="25"/>
      <c r="I37" s="9"/>
      <c r="J37" s="25">
        <f t="shared" ref="J37:J38" si="5">H37*I37</f>
        <v>0</v>
      </c>
    </row>
    <row r="38" spans="1:10" x14ac:dyDescent="0.25">
      <c r="A38" s="8">
        <v>7</v>
      </c>
      <c r="B38" s="9"/>
      <c r="C38" s="9"/>
      <c r="D38" s="9"/>
      <c r="E38" s="9"/>
      <c r="F38" s="10"/>
      <c r="G38" s="9"/>
      <c r="H38" s="25"/>
      <c r="I38" s="9"/>
      <c r="J38" s="25">
        <f t="shared" si="5"/>
        <v>0</v>
      </c>
    </row>
    <row r="39" spans="1:10" ht="15.75" thickBot="1" x14ac:dyDescent="0.3">
      <c r="A39" s="11"/>
      <c r="B39" s="12"/>
      <c r="C39" s="13"/>
      <c r="D39" s="13"/>
      <c r="E39" s="13"/>
      <c r="F39" s="12"/>
      <c r="G39" s="13"/>
      <c r="H39" s="26"/>
      <c r="I39" s="13"/>
      <c r="J39" s="29"/>
    </row>
    <row r="40" spans="1:10" ht="16.5" thickTop="1" thickBot="1" x14ac:dyDescent="0.3">
      <c r="A40" s="14" t="s">
        <v>21</v>
      </c>
      <c r="B40" s="15"/>
      <c r="C40" s="16"/>
      <c r="D40" s="16"/>
      <c r="E40" s="16"/>
      <c r="F40" s="15"/>
      <c r="G40" s="16"/>
      <c r="H40" s="27">
        <f>SUM(H32:H38)</f>
        <v>4074287.86</v>
      </c>
      <c r="I40" s="16">
        <f>IF(H40=0,"",J40/H40)</f>
        <v>1.9379133146150584E-2</v>
      </c>
      <c r="J40" s="30">
        <f>SUM(J32:J38)</f>
        <v>78956.166914684931</v>
      </c>
    </row>
    <row r="43" spans="1:10" ht="15.75" x14ac:dyDescent="0.25">
      <c r="D43" s="2" t="s">
        <v>2</v>
      </c>
      <c r="E43" s="3">
        <f>Last_Rebasing_Year+2</f>
        <v>2016</v>
      </c>
    </row>
    <row r="44" spans="1:10" ht="15.75" thickBot="1" x14ac:dyDescent="0.3"/>
    <row r="45" spans="1:10" ht="51" x14ac:dyDescent="0.25">
      <c r="A45" s="5" t="s">
        <v>4</v>
      </c>
      <c r="B45" s="6" t="s">
        <v>5</v>
      </c>
      <c r="C45" s="6" t="s">
        <v>6</v>
      </c>
      <c r="D45" s="7" t="s">
        <v>7</v>
      </c>
      <c r="E45" s="7" t="s">
        <v>8</v>
      </c>
      <c r="F45" s="6" t="s">
        <v>9</v>
      </c>
      <c r="G45" s="7" t="s">
        <v>10</v>
      </c>
      <c r="H45" s="24" t="s">
        <v>11</v>
      </c>
      <c r="I45" s="7" t="s">
        <v>12</v>
      </c>
      <c r="J45" s="24" t="s">
        <v>13</v>
      </c>
    </row>
    <row r="46" spans="1:10" x14ac:dyDescent="0.25">
      <c r="A46" s="8">
        <v>1</v>
      </c>
      <c r="B46" s="9" t="s">
        <v>14</v>
      </c>
      <c r="C46" s="9" t="s">
        <v>15</v>
      </c>
      <c r="D46" s="9" t="s">
        <v>16</v>
      </c>
      <c r="E46" s="9" t="s">
        <v>17</v>
      </c>
      <c r="F46" s="10" t="s">
        <v>18</v>
      </c>
      <c r="G46" s="9">
        <v>25</v>
      </c>
      <c r="H46" s="25">
        <v>663216.5</v>
      </c>
      <c r="I46" s="9">
        <v>3.9399999999999998E-2</v>
      </c>
      <c r="J46" s="25">
        <f>H46*I46</f>
        <v>26130.730099999997</v>
      </c>
    </row>
    <row r="47" spans="1:10" x14ac:dyDescent="0.25">
      <c r="A47" s="8">
        <v>2</v>
      </c>
      <c r="B47" s="9" t="s">
        <v>25</v>
      </c>
      <c r="C47" s="9" t="s">
        <v>15</v>
      </c>
      <c r="D47" s="9" t="s">
        <v>16</v>
      </c>
      <c r="E47" s="9" t="s">
        <v>26</v>
      </c>
      <c r="F47" s="10" t="s">
        <v>27</v>
      </c>
      <c r="G47" s="9"/>
      <c r="H47" s="25">
        <v>723794.91</v>
      </c>
      <c r="I47" s="9">
        <v>1.5633860999999999E-2</v>
      </c>
      <c r="J47" s="25">
        <f t="shared" ref="J47:J49" si="6">H47*I47</f>
        <v>11315.70901544751</v>
      </c>
    </row>
    <row r="48" spans="1:10" x14ac:dyDescent="0.25">
      <c r="A48" s="8">
        <v>3</v>
      </c>
      <c r="B48" s="9" t="s">
        <v>25</v>
      </c>
      <c r="C48" s="9" t="s">
        <v>15</v>
      </c>
      <c r="D48" s="9" t="s">
        <v>16</v>
      </c>
      <c r="E48" s="9" t="s">
        <v>26</v>
      </c>
      <c r="F48" s="10" t="s">
        <v>28</v>
      </c>
      <c r="G48" s="9"/>
      <c r="H48" s="25">
        <v>708738.19</v>
      </c>
      <c r="I48" s="9">
        <v>1.5633860999999999E-2</v>
      </c>
      <c r="J48" s="25">
        <f t="shared" si="6"/>
        <v>11080.314347851589</v>
      </c>
    </row>
    <row r="49" spans="1:10" x14ac:dyDescent="0.25">
      <c r="A49" s="8">
        <v>4</v>
      </c>
      <c r="B49" s="9"/>
      <c r="C49" s="9"/>
      <c r="D49" s="9"/>
      <c r="E49" s="9"/>
      <c r="F49" s="10"/>
      <c r="G49" s="9"/>
      <c r="H49" s="25"/>
      <c r="I49" s="9"/>
      <c r="J49" s="25">
        <f t="shared" si="6"/>
        <v>0</v>
      </c>
    </row>
    <row r="50" spans="1:10" ht="15.75" thickBot="1" x14ac:dyDescent="0.3">
      <c r="A50" s="11"/>
      <c r="B50" s="12"/>
      <c r="C50" s="13"/>
      <c r="D50" s="13"/>
      <c r="E50" s="13"/>
      <c r="F50" s="12"/>
      <c r="G50" s="13"/>
      <c r="H50" s="26"/>
      <c r="I50" s="13"/>
      <c r="J50" s="29"/>
    </row>
    <row r="51" spans="1:10" ht="16.5" thickTop="1" thickBot="1" x14ac:dyDescent="0.3">
      <c r="A51" s="14" t="s">
        <v>21</v>
      </c>
      <c r="B51" s="15"/>
      <c r="C51" s="16"/>
      <c r="D51" s="16"/>
      <c r="E51" s="16"/>
      <c r="F51" s="15"/>
      <c r="G51" s="16"/>
      <c r="H51" s="27">
        <f>SUM(H46:H49)</f>
        <v>2095749.6</v>
      </c>
      <c r="I51" s="16">
        <f>IF(H51=0,"",J51/H51)</f>
        <v>2.3154843242388833E-2</v>
      </c>
      <c r="J51" s="30">
        <f>SUM(J46:J49)</f>
        <v>48526.753463299101</v>
      </c>
    </row>
    <row r="54" spans="1:10" ht="15.75" x14ac:dyDescent="0.25">
      <c r="D54" s="2" t="s">
        <v>2</v>
      </c>
      <c r="E54" s="3">
        <f>Last_Rebasing_Year+1</f>
        <v>2015</v>
      </c>
    </row>
    <row r="55" spans="1:10" ht="15.75" thickBot="1" x14ac:dyDescent="0.3"/>
    <row r="56" spans="1:10" ht="51" x14ac:dyDescent="0.25">
      <c r="A56" s="5" t="s">
        <v>4</v>
      </c>
      <c r="B56" s="6" t="s">
        <v>5</v>
      </c>
      <c r="C56" s="6" t="s">
        <v>6</v>
      </c>
      <c r="D56" s="7" t="s">
        <v>7</v>
      </c>
      <c r="E56" s="7" t="s">
        <v>8</v>
      </c>
      <c r="F56" s="6" t="s">
        <v>9</v>
      </c>
      <c r="G56" s="7" t="s">
        <v>10</v>
      </c>
      <c r="H56" s="24" t="s">
        <v>11</v>
      </c>
      <c r="I56" s="7" t="s">
        <v>12</v>
      </c>
      <c r="J56" s="24" t="s">
        <v>13</v>
      </c>
    </row>
    <row r="57" spans="1:10" x14ac:dyDescent="0.25">
      <c r="A57" s="8">
        <v>1</v>
      </c>
      <c r="B57" s="9" t="s">
        <v>14</v>
      </c>
      <c r="C57" s="9" t="s">
        <v>15</v>
      </c>
      <c r="D57" s="9" t="s">
        <v>16</v>
      </c>
      <c r="E57" s="9" t="s">
        <v>17</v>
      </c>
      <c r="F57" s="10" t="s">
        <v>18</v>
      </c>
      <c r="G57" s="9">
        <v>25</v>
      </c>
      <c r="H57" s="25">
        <v>683850.41</v>
      </c>
      <c r="I57" s="9">
        <v>3.9399999999999998E-2</v>
      </c>
      <c r="J57" s="25">
        <f>H57*I57</f>
        <v>26943.706154</v>
      </c>
    </row>
    <row r="58" spans="1:10" x14ac:dyDescent="0.25">
      <c r="A58" s="8">
        <v>2</v>
      </c>
      <c r="B58" s="9" t="s">
        <v>25</v>
      </c>
      <c r="C58" s="9" t="s">
        <v>15</v>
      </c>
      <c r="D58" s="9" t="s">
        <v>16</v>
      </c>
      <c r="E58" s="9" t="s">
        <v>26</v>
      </c>
      <c r="F58" s="10" t="s">
        <v>27</v>
      </c>
      <c r="G58" s="9"/>
      <c r="H58" s="25">
        <v>723794.91</v>
      </c>
      <c r="I58" s="9">
        <v>1.6373394999999999E-2</v>
      </c>
      <c r="J58" s="25">
        <f t="shared" ref="J58:J59" si="7">H58*I58</f>
        <v>11850.97996041945</v>
      </c>
    </row>
    <row r="59" spans="1:10" x14ac:dyDescent="0.25">
      <c r="A59" s="8">
        <v>3</v>
      </c>
      <c r="B59" s="9"/>
      <c r="C59" s="9"/>
      <c r="D59" s="9"/>
      <c r="E59" s="9"/>
      <c r="F59" s="10"/>
      <c r="G59" s="9"/>
      <c r="H59" s="25"/>
      <c r="I59" s="9"/>
      <c r="J59" s="25">
        <f t="shared" si="7"/>
        <v>0</v>
      </c>
    </row>
    <row r="60" spans="1:10" ht="15.75" thickBot="1" x14ac:dyDescent="0.3">
      <c r="A60" s="11"/>
      <c r="B60" s="12"/>
      <c r="C60" s="13"/>
      <c r="D60" s="13"/>
      <c r="E60" s="13"/>
      <c r="F60" s="12"/>
      <c r="G60" s="13"/>
      <c r="H60" s="26"/>
      <c r="I60" s="13"/>
      <c r="J60" s="29"/>
    </row>
    <row r="61" spans="1:10" ht="16.5" thickTop="1" thickBot="1" x14ac:dyDescent="0.3">
      <c r="A61" s="14" t="s">
        <v>21</v>
      </c>
      <c r="B61" s="15"/>
      <c r="C61" s="16"/>
      <c r="D61" s="16"/>
      <c r="E61" s="16"/>
      <c r="F61" s="15"/>
      <c r="G61" s="16"/>
      <c r="H61" s="27">
        <f>SUM(H57:H59)</f>
        <v>1407645.32</v>
      </c>
      <c r="I61" s="16">
        <f>IF(H61=0,"",J61/H61)</f>
        <v>2.7559986569926184E-2</v>
      </c>
      <c r="J61" s="30">
        <f>SUM(J57:J59)</f>
        <v>38794.686114419448</v>
      </c>
    </row>
    <row r="64" spans="1:10" ht="15.75" x14ac:dyDescent="0.25">
      <c r="D64" s="2" t="s">
        <v>2</v>
      </c>
      <c r="E64" s="3">
        <f>Last_Rebasing_Year</f>
        <v>2014</v>
      </c>
    </row>
    <row r="65" spans="1:10" ht="15.75" thickBot="1" x14ac:dyDescent="0.3"/>
    <row r="66" spans="1:10" ht="51" x14ac:dyDescent="0.25">
      <c r="A66" s="5" t="s">
        <v>4</v>
      </c>
      <c r="B66" s="6" t="s">
        <v>5</v>
      </c>
      <c r="C66" s="6" t="s">
        <v>6</v>
      </c>
      <c r="D66" s="7" t="s">
        <v>7</v>
      </c>
      <c r="E66" s="7" t="s">
        <v>8</v>
      </c>
      <c r="F66" s="6" t="s">
        <v>9</v>
      </c>
      <c r="G66" s="7" t="s">
        <v>10</v>
      </c>
      <c r="H66" s="24" t="s">
        <v>11</v>
      </c>
      <c r="I66" s="7" t="s">
        <v>12</v>
      </c>
      <c r="J66" s="24" t="s">
        <v>13</v>
      </c>
    </row>
    <row r="67" spans="1:10" x14ac:dyDescent="0.25">
      <c r="A67" s="8">
        <v>1</v>
      </c>
      <c r="B67" s="9" t="s">
        <v>14</v>
      </c>
      <c r="C67" s="9" t="s">
        <v>15</v>
      </c>
      <c r="D67" s="9" t="s">
        <v>16</v>
      </c>
      <c r="E67" s="9" t="s">
        <v>17</v>
      </c>
      <c r="F67" s="10" t="s">
        <v>18</v>
      </c>
      <c r="G67" s="9">
        <v>25</v>
      </c>
      <c r="H67" s="25">
        <v>703688.42</v>
      </c>
      <c r="I67" s="9">
        <v>3.9399999999999998E-2</v>
      </c>
      <c r="J67" s="25">
        <f>H67*I67</f>
        <v>27725.323747999999</v>
      </c>
    </row>
    <row r="68" spans="1:10" x14ac:dyDescent="0.25">
      <c r="A68" s="8">
        <v>2</v>
      </c>
      <c r="B68" s="9" t="s">
        <v>25</v>
      </c>
      <c r="C68" s="9" t="s">
        <v>15</v>
      </c>
      <c r="D68" s="9" t="s">
        <v>16</v>
      </c>
      <c r="E68" s="9" t="s">
        <v>26</v>
      </c>
      <c r="F68" s="10" t="s">
        <v>27</v>
      </c>
      <c r="G68" s="9"/>
      <c r="H68" s="25">
        <v>723794.91</v>
      </c>
      <c r="I68" s="9">
        <v>1.8075000000000001E-2</v>
      </c>
      <c r="J68" s="25">
        <f t="shared" ref="J68:J69" si="8">H68*I68</f>
        <v>13082.592998250002</v>
      </c>
    </row>
    <row r="69" spans="1:10" x14ac:dyDescent="0.25">
      <c r="A69" s="8">
        <v>3</v>
      </c>
      <c r="B69" s="9"/>
      <c r="C69" s="9"/>
      <c r="D69" s="9"/>
      <c r="E69" s="9"/>
      <c r="F69" s="10"/>
      <c r="G69" s="9"/>
      <c r="H69" s="25"/>
      <c r="I69" s="9"/>
      <c r="J69" s="25">
        <f t="shared" si="8"/>
        <v>0</v>
      </c>
    </row>
    <row r="70" spans="1:10" ht="15.75" thickBot="1" x14ac:dyDescent="0.3">
      <c r="A70" s="11"/>
      <c r="B70" s="12"/>
      <c r="C70" s="13"/>
      <c r="D70" s="13"/>
      <c r="E70" s="13"/>
      <c r="F70" s="12"/>
      <c r="G70" s="13"/>
      <c r="H70" s="26"/>
      <c r="I70" s="13"/>
      <c r="J70" s="29"/>
    </row>
    <row r="71" spans="1:10" ht="16.5" thickTop="1" thickBot="1" x14ac:dyDescent="0.3">
      <c r="A71" s="14" t="s">
        <v>21</v>
      </c>
      <c r="B71" s="15"/>
      <c r="C71" s="16"/>
      <c r="D71" s="16"/>
      <c r="E71" s="16"/>
      <c r="F71" s="15"/>
      <c r="G71" s="16"/>
      <c r="H71" s="27">
        <f>SUM(H67:H69)</f>
        <v>1427483.33</v>
      </c>
      <c r="I71" s="16">
        <f>IF(H71=0,"",J71/H71)</f>
        <v>2.8587315794608964E-2</v>
      </c>
      <c r="J71" s="30">
        <f>SUM(J67:J69)</f>
        <v>40807.916746250005</v>
      </c>
    </row>
  </sheetData>
  <mergeCells count="3">
    <mergeCell ref="A3:J3"/>
    <mergeCell ref="A4:J4"/>
    <mergeCell ref="A6:J6"/>
  </mergeCells>
  <dataValidations disablePrompts="1" count="2">
    <dataValidation type="list" allowBlank="1" showInputMessage="1" showErrorMessage="1" sqref="D46:D49 D57:D59 D67:D69 D21:D22 D10:D13 D32:D38" xr:uid="{00000000-0002-0000-0000-000000000000}">
      <formula1>"Affiliated,Third-Party"</formula1>
      <formula2>0</formula2>
    </dataValidation>
    <dataValidation type="list" allowBlank="1" showInputMessage="1" showErrorMessage="1" sqref="E46:E49 E57:E59 E67:E69 E21:E22 E10:E13 E32:E38" xr:uid="{00000000-0002-0000-0000-000001000000}">
      <formula1>"Fixed Rate,Variable Rate"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dcterms:created xsi:type="dcterms:W3CDTF">2017-11-12T20:16:13Z</dcterms:created>
  <dcterms:modified xsi:type="dcterms:W3CDTF">2017-11-13T21:44:48Z</dcterms:modified>
</cp:coreProperties>
</file>