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Finance\Finance Mgmt\2018 Mid-Term Rate App Update\Interrogatories\Responses 2017-11-15\Attachments Nov 15 2017\"/>
    </mc:Choice>
  </mc:AlternateContent>
  <bookViews>
    <workbookView xWindow="480" yWindow="345" windowWidth="19410" windowHeight="11520" activeTab="1"/>
  </bookViews>
  <sheets>
    <sheet name="Instructions" sheetId="2" r:id="rId1"/>
    <sheet name="GA Analysis 2015 " sheetId="4" r:id="rId2"/>
  </sheets>
  <definedNames>
    <definedName name="GARate" localSheetId="1">#REF!</definedName>
    <definedName name="GARate">#REF!</definedName>
    <definedName name="_xlnm.Print_Area" localSheetId="1">'GA Analysis 2015 '!$A$12:$K$107</definedName>
    <definedName name="_xlnm.Print_Area" localSheetId="0">Instructions!$A$11:$C$83</definedName>
  </definedNames>
  <calcPr calcId="152511" iterate="1"/>
</workbook>
</file>

<file path=xl/calcChain.xml><?xml version="1.0" encoding="utf-8"?>
<calcChain xmlns="http://schemas.openxmlformats.org/spreadsheetml/2006/main">
  <c r="H88" i="4" l="1"/>
  <c r="D88" i="4"/>
  <c r="C88" i="4"/>
  <c r="F47" i="4"/>
  <c r="H47" i="4"/>
  <c r="J47" i="4"/>
  <c r="K47" i="4"/>
  <c r="D49" i="4"/>
  <c r="D50" i="4"/>
  <c r="D51" i="4"/>
  <c r="D52" i="4"/>
  <c r="D53" i="4"/>
  <c r="D54" i="4"/>
  <c r="D55" i="4"/>
  <c r="D56" i="4"/>
  <c r="D57" i="4"/>
  <c r="D58" i="4"/>
  <c r="D48" i="4"/>
  <c r="D26" i="4" l="1"/>
  <c r="G89" i="4" l="1"/>
  <c r="F88" i="4"/>
  <c r="G88" i="4" s="1"/>
  <c r="I88" i="4" s="1"/>
  <c r="F89" i="4"/>
  <c r="F90" i="4"/>
  <c r="G90" i="4" s="1"/>
  <c r="F91" i="4"/>
  <c r="G91" i="4" s="1"/>
  <c r="G92" i="4" l="1"/>
  <c r="D79" i="4" l="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<sst xmlns="http://schemas.openxmlformats.org/spreadsheetml/2006/main" count="192" uniqueCount="163">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</sst>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OPUC </a:t>
          </a:r>
          <a:r>
            <a:rPr lang="en-CA" sz="1100" baseline="0">
              <a:solidFill>
                <a:schemeClr val="dk1"/>
              </a:solidFill>
              <a:effectLst/>
              <a:latin typeface="+mn-lt"/>
              <a:ea typeface="+mn-ea"/>
              <a:cs typeface="+mn-cs"/>
            </a:rPr>
            <a:t>invoices </a:t>
          </a:r>
          <a:r>
            <a:rPr lang="en-CA" sz="1100">
              <a:solidFill>
                <a:schemeClr val="dk1"/>
              </a:solidFill>
              <a:effectLst/>
              <a:latin typeface="+mn-lt"/>
              <a:ea typeface="+mn-ea"/>
              <a:cs typeface="+mn-cs"/>
            </a:rPr>
            <a:t>the Global Adjustment based on the 1st</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estimate.  All of OPUC customers are invoiced monthly.</a:t>
          </a:r>
          <a:endParaRPr lang="en-CA">
            <a:effectLst/>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34" zoomScale="90" zoomScaleNormal="90" zoomScaleSheetLayoutView="85" workbookViewId="0">
      <selection activeCell="C56" sqref="C56"/>
    </sheetView>
  </sheetViews>
  <sheetFormatPr defaultColWidth="9.1328125" defaultRowHeight="15"/>
  <cols>
    <col min="1" max="1" width="5.59765625" style="42" customWidth="1"/>
    <col min="2" max="2" width="16.1328125" style="83" customWidth="1"/>
    <col min="3" max="3" width="164.59765625" style="40" customWidth="1"/>
    <col min="4" max="16384" width="9.1328125" style="40"/>
  </cols>
  <sheetData>
    <row r="10" spans="1:3">
      <c r="C10" s="138" t="s">
        <v>161</v>
      </c>
    </row>
    <row r="11" spans="1:3">
      <c r="A11" s="43" t="s">
        <v>122</v>
      </c>
    </row>
    <row r="13" spans="1:3">
      <c r="A13" s="44" t="s">
        <v>31</v>
      </c>
    </row>
    <row r="14" spans="1:3" ht="34.5" customHeight="1">
      <c r="A14" s="139" t="s">
        <v>154</v>
      </c>
      <c r="B14" s="139"/>
      <c r="C14" s="139"/>
    </row>
    <row r="16" spans="1:3">
      <c r="A16" s="44" t="s">
        <v>46</v>
      </c>
    </row>
    <row r="17" spans="1:26">
      <c r="A17" s="42" t="s">
        <v>47</v>
      </c>
    </row>
    <row r="18" spans="1:26" ht="33" customHeight="1">
      <c r="A18" s="140" t="s">
        <v>85</v>
      </c>
      <c r="B18" s="140"/>
      <c r="C18" s="140"/>
    </row>
    <row r="20" spans="1:26">
      <c r="A20" s="42">
        <v>1</v>
      </c>
      <c r="B20" s="142" t="s">
        <v>140</v>
      </c>
      <c r="C20" s="142"/>
    </row>
    <row r="21" spans="1:26">
      <c r="B21" s="134"/>
      <c r="C21" s="134"/>
    </row>
    <row r="23" spans="1:26" ht="31.5" customHeight="1">
      <c r="A23" s="42">
        <v>2</v>
      </c>
      <c r="B23" s="139" t="s">
        <v>86</v>
      </c>
      <c r="C23" s="139"/>
    </row>
    <row r="24" spans="1:26">
      <c r="B24" s="133"/>
      <c r="C24" s="133"/>
    </row>
    <row r="26" spans="1:26">
      <c r="A26" s="42">
        <v>3</v>
      </c>
      <c r="B26" s="141" t="s">
        <v>109</v>
      </c>
      <c r="C26" s="141"/>
    </row>
    <row r="27" spans="1:26" ht="32.25" customHeight="1">
      <c r="B27" s="139" t="s">
        <v>117</v>
      </c>
      <c r="C27" s="139"/>
    </row>
    <row r="28" spans="1:26" ht="63" customHeight="1">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c r="B30" s="86" t="s">
        <v>43</v>
      </c>
    </row>
    <row r="31" spans="1:26">
      <c r="B31" s="86"/>
    </row>
    <row r="32" spans="1:26">
      <c r="B32" s="86"/>
    </row>
    <row r="33" spans="1:3" ht="35.25" customHeight="1">
      <c r="A33" s="139" t="s">
        <v>155</v>
      </c>
      <c r="B33" s="139"/>
      <c r="C33" s="139"/>
    </row>
    <row r="34" spans="1:3">
      <c r="B34" s="133"/>
      <c r="C34" s="133"/>
    </row>
    <row r="35" spans="1:3">
      <c r="B35" s="85"/>
    </row>
    <row r="36" spans="1:3">
      <c r="A36" s="42">
        <v>4</v>
      </c>
      <c r="B36" s="141" t="s">
        <v>141</v>
      </c>
      <c r="C36" s="141"/>
    </row>
    <row r="37" spans="1:3" ht="78.75" customHeight="1">
      <c r="B37" s="139" t="s">
        <v>142</v>
      </c>
      <c r="C37" s="139"/>
    </row>
    <row r="38" spans="1:3" ht="65.25" customHeight="1">
      <c r="B38" s="139" t="s">
        <v>124</v>
      </c>
      <c r="C38" s="139"/>
    </row>
    <row r="39" spans="1:3" ht="31.5" customHeight="1">
      <c r="B39" s="139" t="s">
        <v>123</v>
      </c>
      <c r="C39" s="139"/>
    </row>
    <row r="40" spans="1:3" ht="30" customHeight="1">
      <c r="B40" s="139" t="s">
        <v>125</v>
      </c>
      <c r="C40" s="139"/>
    </row>
    <row r="41" spans="1:3">
      <c r="B41" s="133"/>
      <c r="C41" s="133"/>
    </row>
    <row r="42" spans="1:3" ht="47.25" customHeight="1">
      <c r="B42" s="90" t="s">
        <v>110</v>
      </c>
      <c r="C42" s="41" t="s">
        <v>87</v>
      </c>
    </row>
    <row r="43" spans="1:3" ht="33.75" customHeight="1">
      <c r="B43" s="90" t="s">
        <v>112</v>
      </c>
      <c r="C43" s="41" t="s">
        <v>111</v>
      </c>
    </row>
    <row r="44" spans="1:3" ht="15.4">
      <c r="B44" s="90" t="s">
        <v>115</v>
      </c>
      <c r="C44" s="41" t="s">
        <v>113</v>
      </c>
    </row>
    <row r="45" spans="1:3" ht="15.4">
      <c r="B45" s="91" t="s">
        <v>116</v>
      </c>
      <c r="C45" s="84" t="s">
        <v>114</v>
      </c>
    </row>
    <row r="46" spans="1:3" ht="15.4">
      <c r="B46" s="88"/>
      <c r="C46" s="84"/>
    </row>
    <row r="48" spans="1:3">
      <c r="A48" s="42">
        <v>5</v>
      </c>
      <c r="B48" s="89" t="s">
        <v>119</v>
      </c>
    </row>
    <row r="49" spans="2:3" ht="29.25" customHeight="1">
      <c r="B49" s="139" t="s">
        <v>135</v>
      </c>
      <c r="C49" s="139"/>
    </row>
    <row r="51" spans="2:3" ht="30" customHeight="1">
      <c r="B51" s="139" t="s">
        <v>120</v>
      </c>
      <c r="C51" s="139"/>
    </row>
    <row r="52" spans="2:3" ht="30" customHeight="1">
      <c r="B52" s="139" t="s">
        <v>88</v>
      </c>
      <c r="C52" s="139"/>
    </row>
    <row r="53" spans="2:3">
      <c r="B53" s="133"/>
      <c r="C53" s="133"/>
    </row>
    <row r="54" spans="2:3">
      <c r="B54" s="136" t="s">
        <v>89</v>
      </c>
    </row>
    <row r="55" spans="2:3">
      <c r="B55" s="92" t="s">
        <v>90</v>
      </c>
      <c r="C55" s="41" t="s">
        <v>91</v>
      </c>
    </row>
    <row r="56" spans="2:3" ht="45.4">
      <c r="B56" s="92"/>
      <c r="C56" s="41" t="s">
        <v>156</v>
      </c>
    </row>
    <row r="57" spans="2:3">
      <c r="B57" s="92"/>
      <c r="C57" s="40" t="s">
        <v>92</v>
      </c>
    </row>
    <row r="58" spans="2:3">
      <c r="B58" s="92"/>
      <c r="C58" s="40" t="s">
        <v>93</v>
      </c>
    </row>
    <row r="59" spans="2:3" ht="21" customHeight="1">
      <c r="B59" s="93" t="s">
        <v>96</v>
      </c>
      <c r="C59" s="40" t="s">
        <v>95</v>
      </c>
    </row>
    <row r="60" spans="2:3" ht="18.75" customHeight="1">
      <c r="B60" s="93"/>
      <c r="C60" s="41" t="s">
        <v>94</v>
      </c>
    </row>
    <row r="61" spans="2:3">
      <c r="B61" s="93"/>
      <c r="C61" s="40" t="s">
        <v>97</v>
      </c>
    </row>
    <row r="62" spans="2:3">
      <c r="B62" s="93"/>
      <c r="C62" s="40" t="s">
        <v>98</v>
      </c>
    </row>
    <row r="63" spans="2:3">
      <c r="B63" s="93" t="s">
        <v>100</v>
      </c>
      <c r="C63" s="40" t="s">
        <v>99</v>
      </c>
    </row>
    <row r="64" spans="2:3" ht="45">
      <c r="B64" s="93"/>
      <c r="C64" s="133" t="s">
        <v>101</v>
      </c>
    </row>
    <row r="65" spans="1:3">
      <c r="B65" s="93"/>
      <c r="C65" s="40" t="s">
        <v>102</v>
      </c>
    </row>
    <row r="66" spans="1:3">
      <c r="B66" s="93"/>
      <c r="C66" s="40" t="s">
        <v>126</v>
      </c>
    </row>
    <row r="67" spans="1:3">
      <c r="B67" s="93" t="s">
        <v>104</v>
      </c>
      <c r="C67" s="40" t="s">
        <v>103</v>
      </c>
    </row>
    <row r="68" spans="1:3" ht="45">
      <c r="B68" s="93"/>
      <c r="C68" s="133" t="s">
        <v>144</v>
      </c>
    </row>
    <row r="69" spans="1:3" ht="30">
      <c r="B69" s="93"/>
      <c r="C69" s="133" t="s">
        <v>145</v>
      </c>
    </row>
    <row r="70" spans="1:3">
      <c r="B70" s="93" t="s">
        <v>106</v>
      </c>
      <c r="C70" s="40" t="s">
        <v>105</v>
      </c>
    </row>
    <row r="71" spans="1:3" ht="30">
      <c r="B71" s="93"/>
      <c r="C71" s="133" t="s">
        <v>107</v>
      </c>
    </row>
    <row r="72" spans="1:3">
      <c r="B72" s="93" t="s">
        <v>146</v>
      </c>
      <c r="C72" s="133" t="s">
        <v>137</v>
      </c>
    </row>
    <row r="73" spans="1:3" ht="45">
      <c r="B73" s="93"/>
      <c r="C73" s="133" t="s">
        <v>148</v>
      </c>
    </row>
    <row r="74" spans="1:3">
      <c r="B74" s="93" t="s">
        <v>147</v>
      </c>
      <c r="C74" s="133" t="s">
        <v>149</v>
      </c>
    </row>
    <row r="75" spans="1:3" ht="30">
      <c r="B75" s="93"/>
      <c r="C75" s="133" t="s">
        <v>127</v>
      </c>
    </row>
    <row r="76" spans="1:3">
      <c r="B76" s="93"/>
      <c r="C76" s="133"/>
    </row>
    <row r="77" spans="1:3">
      <c r="A77" s="42">
        <v>6</v>
      </c>
      <c r="B77" s="137" t="s">
        <v>151</v>
      </c>
      <c r="C77" s="133"/>
    </row>
    <row r="78" spans="1:3" ht="59.25" customHeight="1">
      <c r="B78" s="140" t="s">
        <v>152</v>
      </c>
      <c r="C78" s="140"/>
    </row>
    <row r="79" spans="1:3">
      <c r="B79" s="87"/>
      <c r="C79" s="133"/>
    </row>
    <row r="81" spans="1:3" ht="30.75" customHeight="1">
      <c r="A81" s="42">
        <v>7</v>
      </c>
      <c r="B81" s="139" t="s">
        <v>153</v>
      </c>
      <c r="C81" s="139"/>
    </row>
    <row r="82" spans="1:3">
      <c r="B82" s="133"/>
      <c r="C82" s="133"/>
    </row>
    <row r="83" spans="1:3" ht="15.75" customHeight="1">
      <c r="B83" s="142" t="s">
        <v>108</v>
      </c>
      <c r="C83" s="14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topLeftCell="A61" zoomScaleNormal="100" zoomScaleSheetLayoutView="100" workbookViewId="0">
      <selection activeCell="C60" sqref="C60"/>
    </sheetView>
  </sheetViews>
  <sheetFormatPr defaultColWidth="9.1328125" defaultRowHeight="13.5"/>
  <cols>
    <col min="1" max="1" width="10.265625" style="1" customWidth="1"/>
    <col min="2" max="2" width="53.86328125" style="1" customWidth="1"/>
    <col min="3" max="3" width="28.1328125" style="1" customWidth="1"/>
    <col min="4" max="4" width="23.1328125" style="1" customWidth="1"/>
    <col min="5" max="5" width="19.1328125" style="1" customWidth="1"/>
    <col min="6" max="6" width="24.3984375" style="1" customWidth="1"/>
    <col min="7" max="7" width="15.86328125" style="1" customWidth="1"/>
    <col min="8" max="8" width="18.1328125" style="1" customWidth="1"/>
    <col min="9" max="9" width="17.73046875" style="1" customWidth="1"/>
    <col min="10" max="10" width="17.265625" style="1" customWidth="1"/>
    <col min="11" max="11" width="18.1328125" style="1" customWidth="1"/>
    <col min="12" max="12" width="10.73046875" style="1" customWidth="1"/>
    <col min="13" max="13" width="10.265625" style="1" customWidth="1"/>
    <col min="14" max="14" width="11.86328125" style="1" customWidth="1"/>
    <col min="15" max="15" width="10.73046875" style="1" customWidth="1"/>
    <col min="16" max="16" width="10.265625" style="1" customWidth="1"/>
    <col min="17" max="17" width="10.73046875" style="1" customWidth="1"/>
    <col min="18" max="18" width="10.59765625" style="1" customWidth="1"/>
    <col min="19" max="19" width="11" style="1" customWidth="1"/>
    <col min="20" max="20" width="13" style="1" customWidth="1"/>
    <col min="21" max="21" width="10.86328125" style="1" customWidth="1"/>
    <col min="22" max="22" width="11.265625" style="1" customWidth="1"/>
    <col min="23" max="16384" width="9.1328125" style="1"/>
  </cols>
  <sheetData>
    <row r="12" spans="1:24" ht="13.9">
      <c r="A12" s="47" t="s">
        <v>48</v>
      </c>
      <c r="B12" s="4"/>
      <c r="C12" s="47"/>
    </row>
    <row r="13" spans="1:24">
      <c r="A13" s="4"/>
      <c r="B13" s="4"/>
      <c r="C13" s="4"/>
    </row>
    <row r="14" spans="1:24" ht="13.9">
      <c r="A14" s="4"/>
      <c r="B14" s="4" t="s">
        <v>32</v>
      </c>
      <c r="C14" s="23"/>
      <c r="D14" s="4"/>
      <c r="E14" s="4"/>
      <c r="F14" s="4"/>
      <c r="X14" s="1">
        <v>2014</v>
      </c>
    </row>
    <row r="15" spans="1:24" ht="13.9">
      <c r="A15" s="4"/>
      <c r="B15" s="4" t="s">
        <v>60</v>
      </c>
      <c r="C15" s="55"/>
      <c r="D15" s="4"/>
      <c r="E15" s="4"/>
      <c r="F15" s="4"/>
    </row>
    <row r="16" spans="1:24" ht="13.9">
      <c r="A16" s="4"/>
      <c r="B16" s="14"/>
      <c r="C16" s="14"/>
      <c r="D16" s="4"/>
      <c r="E16" s="4"/>
      <c r="F16" s="4"/>
      <c r="X16" s="1">
        <v>2015</v>
      </c>
    </row>
    <row r="17" spans="1:24" ht="13.9">
      <c r="A17" s="4" t="s">
        <v>33</v>
      </c>
      <c r="B17" s="14" t="s">
        <v>130</v>
      </c>
      <c r="C17" s="24">
        <v>1</v>
      </c>
      <c r="D17" s="4"/>
      <c r="E17" s="4"/>
      <c r="F17" s="4"/>
      <c r="X17" s="1">
        <v>2016</v>
      </c>
    </row>
    <row r="18" spans="1:24" ht="13.9">
      <c r="A18" s="4"/>
      <c r="B18" s="14"/>
      <c r="C18" s="14"/>
      <c r="D18" s="4"/>
      <c r="E18" s="4"/>
      <c r="F18" s="4"/>
    </row>
    <row r="19" spans="1:24" ht="13.9">
      <c r="A19" s="4"/>
      <c r="B19" s="14"/>
      <c r="C19" s="14"/>
      <c r="D19" s="4"/>
      <c r="E19" s="4"/>
      <c r="F19" s="4"/>
    </row>
    <row r="20" spans="1:24" ht="13.9">
      <c r="A20" s="4" t="s">
        <v>34</v>
      </c>
      <c r="B20" s="22" t="s">
        <v>82</v>
      </c>
      <c r="C20" s="21"/>
      <c r="D20" s="21"/>
      <c r="E20" s="21"/>
      <c r="F20" s="21"/>
      <c r="I20" s="79"/>
      <c r="J20" s="79"/>
      <c r="K20" s="79"/>
      <c r="L20" s="79"/>
      <c r="M20" s="79"/>
      <c r="N20" s="79"/>
      <c r="O20" s="79"/>
      <c r="P20" s="79"/>
      <c r="Q20" s="79"/>
      <c r="R20" s="79"/>
      <c r="S20" s="79"/>
    </row>
    <row r="21" spans="1:24" ht="13.9">
      <c r="A21" s="4"/>
      <c r="B21" s="151" t="s">
        <v>25</v>
      </c>
      <c r="C21" s="151"/>
      <c r="D21" s="24">
        <v>2015</v>
      </c>
      <c r="E21" s="152"/>
      <c r="F21" s="153"/>
      <c r="G21" s="79"/>
      <c r="H21" s="79"/>
      <c r="I21" s="79"/>
      <c r="J21" s="79"/>
      <c r="K21" s="79"/>
      <c r="L21" s="79"/>
      <c r="M21" s="79"/>
      <c r="N21" s="79"/>
      <c r="O21" s="79"/>
      <c r="P21" s="79"/>
      <c r="Q21" s="79"/>
    </row>
    <row r="22" spans="1:24" ht="13.9" thickBot="1">
      <c r="A22" s="4"/>
      <c r="B22" s="5" t="s">
        <v>3</v>
      </c>
      <c r="C22" s="5" t="s">
        <v>2</v>
      </c>
      <c r="D22" s="117">
        <f>D23+D24</f>
        <v>1078156489</v>
      </c>
      <c r="E22" s="6" t="s">
        <v>0</v>
      </c>
      <c r="F22" s="7">
        <v>1</v>
      </c>
      <c r="G22" s="79"/>
      <c r="H22" s="79"/>
      <c r="I22" s="79"/>
      <c r="J22" s="79"/>
      <c r="K22" s="79"/>
      <c r="L22" s="79"/>
      <c r="M22" s="79"/>
      <c r="N22" s="79"/>
      <c r="O22" s="79"/>
      <c r="P22" s="79"/>
      <c r="Q22" s="79"/>
    </row>
    <row r="23" spans="1:24">
      <c r="B23" s="5" t="s">
        <v>7</v>
      </c>
      <c r="C23" s="5" t="s">
        <v>1</v>
      </c>
      <c r="D23" s="118">
        <v>657341053</v>
      </c>
      <c r="E23" s="6" t="s">
        <v>0</v>
      </c>
      <c r="F23" s="8">
        <f>IFERROR(D23/$D$22,0)</f>
        <v>0.60968983603640858</v>
      </c>
    </row>
    <row r="24" spans="1:24" ht="13.9" thickBot="1">
      <c r="B24" s="5" t="s">
        <v>8</v>
      </c>
      <c r="C24" s="5" t="s">
        <v>6</v>
      </c>
      <c r="D24" s="117">
        <f>D25+D26</f>
        <v>420815436</v>
      </c>
      <c r="E24" s="6" t="s">
        <v>0</v>
      </c>
      <c r="F24" s="8">
        <f>IFERROR(D24/$D$22,0)</f>
        <v>0.39031016396359136</v>
      </c>
    </row>
    <row r="25" spans="1:24">
      <c r="B25" s="5" t="s">
        <v>9</v>
      </c>
      <c r="C25" s="5" t="s">
        <v>4</v>
      </c>
      <c r="D25" s="118">
        <v>41948976</v>
      </c>
      <c r="E25" s="6" t="s">
        <v>0</v>
      </c>
      <c r="F25" s="8">
        <f>IFERROR(D25/$D$22,0)</f>
        <v>3.8908058735432793E-2</v>
      </c>
    </row>
    <row r="26" spans="1:24">
      <c r="B26" s="5" t="s">
        <v>61</v>
      </c>
      <c r="C26" s="5" t="s">
        <v>5</v>
      </c>
      <c r="D26" s="119">
        <f>1078156489-D25-D23</f>
        <v>378866460</v>
      </c>
      <c r="E26" s="6" t="s">
        <v>0</v>
      </c>
      <c r="F26" s="8">
        <f>IFERROR(D26/$D$22,0)</f>
        <v>0.35140210522815857</v>
      </c>
      <c r="G26" s="29"/>
      <c r="H26" s="29"/>
    </row>
    <row r="27" spans="1:24" ht="34.5" customHeight="1">
      <c r="B27" s="154" t="s">
        <v>77</v>
      </c>
      <c r="C27" s="154"/>
      <c r="D27" s="154"/>
      <c r="E27" s="154"/>
      <c r="F27" s="154"/>
      <c r="G27" s="155"/>
      <c r="H27" s="155"/>
    </row>
    <row r="28" spans="1:24">
      <c r="D28" s="120"/>
      <c r="E28" s="35"/>
      <c r="F28" s="35"/>
      <c r="G28" s="35"/>
    </row>
    <row r="29" spans="1:24" ht="13.9">
      <c r="A29" s="1" t="s">
        <v>35</v>
      </c>
      <c r="B29" s="3" t="s">
        <v>41</v>
      </c>
    </row>
    <row r="30" spans="1:24" ht="13.9">
      <c r="B30" s="3"/>
    </row>
    <row r="31" spans="1:24" ht="13.9">
      <c r="B31" s="2" t="s">
        <v>22</v>
      </c>
      <c r="C31" s="52" t="s">
        <v>162</v>
      </c>
      <c r="E31" s="79"/>
      <c r="F31" s="35"/>
      <c r="G31" s="35"/>
      <c r="H31" s="35"/>
      <c r="I31" s="35"/>
      <c r="J31" s="35"/>
      <c r="K31" s="35"/>
    </row>
    <row r="32" spans="1:24">
      <c r="E32" s="79"/>
      <c r="F32" s="35"/>
      <c r="G32" s="35"/>
      <c r="H32" s="35"/>
      <c r="I32" s="35"/>
      <c r="J32" s="35"/>
      <c r="K32" s="35"/>
    </row>
    <row r="33" spans="1:23" ht="13.9">
      <c r="B33" s="2" t="s">
        <v>42</v>
      </c>
    </row>
    <row r="34" spans="1:23" ht="15" customHeight="1">
      <c r="B34" s="36"/>
      <c r="C34" s="36"/>
      <c r="D34" s="36"/>
      <c r="E34" s="36"/>
      <c r="F34" s="36"/>
      <c r="G34" s="36"/>
      <c r="H34" s="36"/>
    </row>
    <row r="35" spans="1:23" ht="15" customHeight="1">
      <c r="B35" s="36"/>
      <c r="C35" s="36"/>
      <c r="D35" s="36"/>
      <c r="E35" s="36"/>
      <c r="F35" s="36"/>
      <c r="G35" s="36"/>
      <c r="H35" s="36"/>
    </row>
    <row r="36" spans="1:23" ht="15" customHeight="1">
      <c r="B36" s="36"/>
      <c r="C36" s="36"/>
      <c r="D36" s="36"/>
      <c r="E36" s="36"/>
      <c r="F36" s="36"/>
      <c r="G36" s="36"/>
      <c r="H36" s="36"/>
    </row>
    <row r="37" spans="1:23" ht="15" customHeight="1">
      <c r="B37" s="36"/>
      <c r="C37" s="36"/>
      <c r="D37" s="36"/>
      <c r="E37" s="36"/>
      <c r="F37" s="36"/>
      <c r="G37" s="36"/>
      <c r="H37" s="36"/>
    </row>
    <row r="38" spans="1:23" ht="14.25" customHeight="1">
      <c r="B38" s="36"/>
      <c r="C38" s="36"/>
      <c r="D38" s="36"/>
      <c r="E38" s="36"/>
      <c r="F38" s="36"/>
      <c r="G38" s="36"/>
      <c r="H38" s="36"/>
    </row>
    <row r="39" spans="1:23" ht="14.25" customHeight="1">
      <c r="B39" s="36"/>
      <c r="C39" s="36"/>
      <c r="D39" s="36"/>
      <c r="E39" s="36"/>
      <c r="F39" s="36"/>
      <c r="G39" s="36"/>
      <c r="H39" s="36"/>
    </row>
    <row r="40" spans="1:23" s="35" customFormat="1" ht="14.25" customHeight="1">
      <c r="B40" s="36"/>
      <c r="C40" s="36"/>
      <c r="D40" s="36"/>
      <c r="E40" s="36"/>
      <c r="F40" s="36"/>
      <c r="G40" s="36"/>
      <c r="H40" s="36"/>
    </row>
    <row r="41" spans="1:23" s="35" customFormat="1" ht="14.25" customHeight="1">
      <c r="B41" s="36"/>
      <c r="C41" s="36"/>
      <c r="D41" s="36"/>
      <c r="E41" s="36"/>
      <c r="F41" s="36"/>
      <c r="G41" s="36"/>
      <c r="H41" s="36"/>
    </row>
    <row r="43" spans="1:23" ht="13.9">
      <c r="A43" s="1" t="s">
        <v>36</v>
      </c>
      <c r="B43" s="47" t="s">
        <v>141</v>
      </c>
      <c r="C43" s="3"/>
    </row>
    <row r="44" spans="1:23" ht="14.25" thickBot="1">
      <c r="B44" s="2" t="s">
        <v>25</v>
      </c>
      <c r="C44" s="96"/>
      <c r="D44" s="79"/>
      <c r="E44" s="79"/>
      <c r="F44" s="80"/>
      <c r="G44" s="33"/>
      <c r="H44" s="33"/>
      <c r="I44" s="33"/>
      <c r="J44" s="33"/>
      <c r="K44" s="33"/>
      <c r="N44" s="3" t="s">
        <v>29</v>
      </c>
    </row>
    <row r="45" spans="1:23" s="9" customFormat="1" ht="80.25" customHeight="1" thickBot="1">
      <c r="B45" s="50" t="s">
        <v>39</v>
      </c>
      <c r="C45" s="62" t="s">
        <v>139</v>
      </c>
      <c r="D45" s="81" t="s">
        <v>83</v>
      </c>
      <c r="E45" s="82" t="s">
        <v>84</v>
      </c>
      <c r="F45" s="67" t="s">
        <v>128</v>
      </c>
      <c r="G45" s="26" t="s">
        <v>49</v>
      </c>
      <c r="H45" s="26" t="s">
        <v>23</v>
      </c>
      <c r="I45" s="26" t="s">
        <v>50</v>
      </c>
      <c r="J45" s="26" t="s">
        <v>76</v>
      </c>
      <c r="K45" s="68" t="s">
        <v>78</v>
      </c>
      <c r="N45" s="11"/>
      <c r="O45" s="147">
        <v>2016</v>
      </c>
      <c r="P45" s="147"/>
      <c r="Q45" s="147"/>
      <c r="R45" s="147">
        <v>2015</v>
      </c>
      <c r="S45" s="147"/>
      <c r="T45" s="147"/>
      <c r="U45" s="147">
        <v>2014</v>
      </c>
      <c r="V45" s="147"/>
      <c r="W45" s="147"/>
    </row>
    <row r="46" spans="1:23" s="9" customFormat="1" ht="27.7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c r="B47" s="13" t="s">
        <v>10</v>
      </c>
      <c r="C47" s="94">
        <v>44778593.713228256</v>
      </c>
      <c r="D47" s="94">
        <v>43489368.254110731</v>
      </c>
      <c r="E47" s="60">
        <v>48141393.353228256</v>
      </c>
      <c r="F47" s="51">
        <f>C47-D47+E47</f>
        <v>49430618.81234578</v>
      </c>
      <c r="G47" s="111">
        <v>5.5490000000000005E-2</v>
      </c>
      <c r="H47" s="15">
        <f>F47*G47</f>
        <v>2742905.0378970676</v>
      </c>
      <c r="I47" s="111">
        <v>5.0680000000000003E-2</v>
      </c>
      <c r="J47" s="17">
        <f>F47*I47</f>
        <v>2505143.7614096841</v>
      </c>
      <c r="K47" s="16">
        <f>J47-H47</f>
        <v>-237761.27648738353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c r="B48" s="13" t="s">
        <v>11</v>
      </c>
      <c r="C48" s="94">
        <v>42425939.254371069</v>
      </c>
      <c r="D48" s="94">
        <f>E47</f>
        <v>48141393.353228256</v>
      </c>
      <c r="E48" s="60">
        <v>45656660.584371068</v>
      </c>
      <c r="F48" s="51">
        <f t="shared" ref="F48:F58" si="0">C48-D48+E48</f>
        <v>39941206.485513881</v>
      </c>
      <c r="G48" s="111">
        <v>6.9809999999999997E-2</v>
      </c>
      <c r="H48" s="15">
        <f t="shared" ref="H48:H58" si="1">F48*G48</f>
        <v>2788295.6247537239</v>
      </c>
      <c r="I48" s="111">
        <v>3.9609999999999999E-2</v>
      </c>
      <c r="J48" s="17">
        <f t="shared" ref="J48:J58" si="2">F48*I48</f>
        <v>1582071.1888912048</v>
      </c>
      <c r="K48" s="16">
        <f t="shared" ref="K48:K58" si="3">J48-H48</f>
        <v>-1206224.4358625191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c r="B49" s="13" t="s">
        <v>12</v>
      </c>
      <c r="C49" s="94">
        <v>39685787.352496326</v>
      </c>
      <c r="D49" s="94">
        <f t="shared" ref="D49:D58" si="4">E48</f>
        <v>45656660.584371068</v>
      </c>
      <c r="E49" s="60">
        <v>43264278.222496323</v>
      </c>
      <c r="F49" s="51">
        <f t="shared" si="0"/>
        <v>37293404.990621582</v>
      </c>
      <c r="G49" s="111">
        <v>3.6040000000000003E-2</v>
      </c>
      <c r="H49" s="15">
        <f t="shared" si="1"/>
        <v>1344054.3158620019</v>
      </c>
      <c r="I49" s="111">
        <v>6.2899999999999998E-2</v>
      </c>
      <c r="J49" s="17">
        <f t="shared" si="2"/>
        <v>2345755.1739100972</v>
      </c>
      <c r="K49" s="16">
        <f t="shared" si="3"/>
        <v>1001700.8580480954</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c r="B50" s="13" t="s">
        <v>13</v>
      </c>
      <c r="C50" s="94">
        <v>32589233.337813258</v>
      </c>
      <c r="D50" s="94">
        <f t="shared" si="4"/>
        <v>43264278.222496323</v>
      </c>
      <c r="E50" s="60">
        <v>35917053.947813258</v>
      </c>
      <c r="F50" s="51">
        <f t="shared" si="0"/>
        <v>25242009.063130192</v>
      </c>
      <c r="G50" s="111">
        <v>6.7049999999999998E-2</v>
      </c>
      <c r="H50" s="15">
        <f t="shared" si="1"/>
        <v>1692476.7076828794</v>
      </c>
      <c r="I50" s="111">
        <v>9.5590000000000008E-2</v>
      </c>
      <c r="J50" s="17">
        <f t="shared" si="2"/>
        <v>2412883.6463446151</v>
      </c>
      <c r="K50" s="16">
        <f t="shared" si="3"/>
        <v>720406.93866173574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c r="B51" s="13" t="s">
        <v>14</v>
      </c>
      <c r="C51" s="94">
        <v>30968962.267537128</v>
      </c>
      <c r="D51" s="94">
        <f t="shared" si="4"/>
        <v>35917053.947813258</v>
      </c>
      <c r="E51" s="60">
        <v>34655932.887537129</v>
      </c>
      <c r="F51" s="51">
        <f t="shared" si="0"/>
        <v>29707841.207261</v>
      </c>
      <c r="G51" s="111">
        <v>9.4159999999999994E-2</v>
      </c>
      <c r="H51" s="15">
        <f t="shared" si="1"/>
        <v>2797290.3280756958</v>
      </c>
      <c r="I51" s="111">
        <v>9.6680000000000002E-2</v>
      </c>
      <c r="J51" s="17">
        <f t="shared" si="2"/>
        <v>2872154.0879179933</v>
      </c>
      <c r="K51" s="16">
        <f t="shared" si="3"/>
        <v>74863.759842297528</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c r="B52" s="13" t="s">
        <v>15</v>
      </c>
      <c r="C52" s="94">
        <v>31808488.636450231</v>
      </c>
      <c r="D52" s="94">
        <f t="shared" si="4"/>
        <v>34655932.887537129</v>
      </c>
      <c r="E52" s="60">
        <v>35379771.136450231</v>
      </c>
      <c r="F52" s="51">
        <f t="shared" si="0"/>
        <v>32532326.885363333</v>
      </c>
      <c r="G52" s="111">
        <v>9.2280000000000001E-2</v>
      </c>
      <c r="H52" s="15">
        <f t="shared" si="1"/>
        <v>3002083.1249813284</v>
      </c>
      <c r="I52" s="111">
        <v>9.5400000000000013E-2</v>
      </c>
      <c r="J52" s="17">
        <f t="shared" si="2"/>
        <v>3103583.9848636622</v>
      </c>
      <c r="K52" s="16">
        <f t="shared" si="3"/>
        <v>101500.85988233378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c r="B53" s="13" t="s">
        <v>16</v>
      </c>
      <c r="C53" s="60">
        <v>38292037.421888672</v>
      </c>
      <c r="D53" s="94">
        <f t="shared" si="4"/>
        <v>35379771.136450231</v>
      </c>
      <c r="E53" s="60">
        <v>42257408.00188867</v>
      </c>
      <c r="F53" s="51">
        <f t="shared" si="0"/>
        <v>45169674.287327111</v>
      </c>
      <c r="G53" s="111">
        <v>8.8880000000000001E-2</v>
      </c>
      <c r="H53" s="15">
        <f t="shared" si="1"/>
        <v>4014680.6506576338</v>
      </c>
      <c r="I53" s="111">
        <v>7.8829999999999997E-2</v>
      </c>
      <c r="J53" s="17">
        <f t="shared" si="2"/>
        <v>3560725.424069996</v>
      </c>
      <c r="K53" s="16">
        <f t="shared" si="3"/>
        <v>-453955.22658763779</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c r="B54" s="13" t="s">
        <v>17</v>
      </c>
      <c r="C54" s="60">
        <v>36381676.015232369</v>
      </c>
      <c r="D54" s="94">
        <f t="shared" si="4"/>
        <v>42257408.00188867</v>
      </c>
      <c r="E54" s="60">
        <v>40378694.005232371</v>
      </c>
      <c r="F54" s="51">
        <f t="shared" si="0"/>
        <v>34502962.018576071</v>
      </c>
      <c r="G54" s="111">
        <v>8.8050000000000003E-2</v>
      </c>
      <c r="H54" s="15">
        <f t="shared" si="1"/>
        <v>3037985.805735623</v>
      </c>
      <c r="I54" s="111">
        <v>8.0099999999999991E-2</v>
      </c>
      <c r="J54" s="17">
        <f t="shared" si="2"/>
        <v>2763687.2576879431</v>
      </c>
      <c r="K54" s="16">
        <f t="shared" si="3"/>
        <v>-274298.54804767994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c r="B55" s="13" t="s">
        <v>18</v>
      </c>
      <c r="C55" s="60">
        <v>35030701.692169085</v>
      </c>
      <c r="D55" s="94">
        <f t="shared" si="4"/>
        <v>40378694.005232371</v>
      </c>
      <c r="E55" s="60">
        <v>38925122.102169089</v>
      </c>
      <c r="F55" s="51">
        <f t="shared" si="0"/>
        <v>33577129.789105803</v>
      </c>
      <c r="G55" s="111">
        <v>8.270000000000001E-2</v>
      </c>
      <c r="H55" s="15">
        <f t="shared" si="1"/>
        <v>2776828.63355905</v>
      </c>
      <c r="I55" s="111">
        <v>6.7030000000000006E-2</v>
      </c>
      <c r="J55" s="17">
        <f t="shared" si="2"/>
        <v>2250675.0097637624</v>
      </c>
      <c r="K55" s="16">
        <f t="shared" si="3"/>
        <v>-526153.62379528768</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c r="B56" s="13" t="s">
        <v>19</v>
      </c>
      <c r="C56" s="60">
        <v>32104019.710570436</v>
      </c>
      <c r="D56" s="94">
        <f t="shared" si="4"/>
        <v>38925122.102169089</v>
      </c>
      <c r="E56" s="60">
        <v>35588339.150570437</v>
      </c>
      <c r="F56" s="51">
        <f t="shared" si="0"/>
        <v>28767236.758971784</v>
      </c>
      <c r="G56" s="111">
        <v>6.3710000000000003E-2</v>
      </c>
      <c r="H56" s="15">
        <f t="shared" si="1"/>
        <v>1832760.6539140923</v>
      </c>
      <c r="I56" s="111">
        <v>7.5439999999999993E-2</v>
      </c>
      <c r="J56" s="17">
        <f t="shared" si="2"/>
        <v>2170200.341096831</v>
      </c>
      <c r="K56" s="16">
        <f t="shared" si="3"/>
        <v>337439.68718273868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c r="B57" s="13" t="s">
        <v>20</v>
      </c>
      <c r="C57" s="60">
        <v>33564696.758879647</v>
      </c>
      <c r="D57" s="94">
        <f t="shared" si="4"/>
        <v>35588339.150570437</v>
      </c>
      <c r="E57" s="60">
        <v>37039442.59887965</v>
      </c>
      <c r="F57" s="51">
        <f t="shared" si="0"/>
        <v>35015800.20718886</v>
      </c>
      <c r="G57" s="111">
        <v>7.6230000000000006E-2</v>
      </c>
      <c r="H57" s="15">
        <f t="shared" si="1"/>
        <v>2669254.449794007</v>
      </c>
      <c r="I57" s="111">
        <v>0.11320000000000001</v>
      </c>
      <c r="J57" s="17">
        <f t="shared" si="2"/>
        <v>3963788.5834537791</v>
      </c>
      <c r="K57" s="16">
        <f t="shared" si="3"/>
        <v>1294534.1336597721</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c r="B58" s="13" t="s">
        <v>21</v>
      </c>
      <c r="C58" s="95">
        <v>35332067.74649433</v>
      </c>
      <c r="D58" s="94">
        <f t="shared" si="4"/>
        <v>37039442.59887965</v>
      </c>
      <c r="E58" s="60">
        <v>38373818.796494327</v>
      </c>
      <c r="F58" s="51">
        <f t="shared" si="0"/>
        <v>36666443.944109008</v>
      </c>
      <c r="G58" s="111">
        <v>0.11462</v>
      </c>
      <c r="H58" s="15">
        <f t="shared" si="1"/>
        <v>4202707.8048737748</v>
      </c>
      <c r="I58" s="111">
        <v>9.4709999999999989E-2</v>
      </c>
      <c r="J58" s="17">
        <f t="shared" si="2"/>
        <v>3472678.9059465639</v>
      </c>
      <c r="K58" s="16">
        <f t="shared" si="3"/>
        <v>-730028.89892721083</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15" thickBot="1">
      <c r="B59" s="128" t="s">
        <v>133</v>
      </c>
      <c r="C59" s="97">
        <f>SUM(C47:C58)</f>
        <v>432962203.90713084</v>
      </c>
      <c r="D59" s="97">
        <f>SUM(D47:D58)</f>
        <v>480693464.24474728</v>
      </c>
      <c r="E59" s="97">
        <f>SUM(E47:E58)</f>
        <v>475577914.78713083</v>
      </c>
      <c r="F59" s="97">
        <f>SUM(F47:F58)</f>
        <v>427846654.44951445</v>
      </c>
      <c r="G59" s="37"/>
      <c r="H59" s="38">
        <f>SUM(H47:H58)</f>
        <v>32901323.13778688</v>
      </c>
      <c r="I59" s="37"/>
      <c r="J59" s="38">
        <f>SUM(J47:J58)</f>
        <v>33003347.365356129</v>
      </c>
      <c r="K59" s="39">
        <f>SUM(K47:K58)</f>
        <v>102024.22756925435</v>
      </c>
      <c r="N59" s="31"/>
      <c r="O59" s="32"/>
      <c r="P59" s="32"/>
      <c r="Q59" s="32"/>
      <c r="R59" s="32"/>
      <c r="S59" s="32"/>
      <c r="T59" s="32"/>
      <c r="U59" s="32"/>
      <c r="V59" s="32"/>
      <c r="W59" s="32"/>
    </row>
    <row r="60" spans="1:24">
      <c r="G60" s="4"/>
      <c r="H60" s="4"/>
      <c r="I60" s="4"/>
      <c r="J60" s="69"/>
      <c r="K60" s="126"/>
      <c r="N60" s="29"/>
      <c r="O60" s="30"/>
      <c r="P60" s="30"/>
      <c r="Q60" s="30"/>
      <c r="R60" s="30"/>
      <c r="S60" s="30"/>
      <c r="T60" s="30"/>
      <c r="U60" s="30"/>
      <c r="V60" s="30"/>
      <c r="W60" s="30"/>
    </row>
    <row r="61" spans="1:24">
      <c r="N61" s="29"/>
      <c r="O61" s="30"/>
      <c r="P61" s="30"/>
      <c r="Q61" s="30"/>
      <c r="R61" s="30"/>
      <c r="S61" s="30"/>
      <c r="T61" s="30"/>
      <c r="U61" s="30"/>
      <c r="V61" s="30"/>
      <c r="W61" s="30"/>
    </row>
    <row r="62" spans="1:24" ht="13.9">
      <c r="A62" s="1" t="s">
        <v>143</v>
      </c>
      <c r="B62" s="47" t="s">
        <v>136</v>
      </c>
      <c r="C62" s="2"/>
      <c r="K62" s="115"/>
      <c r="N62" s="29"/>
      <c r="O62" s="30"/>
      <c r="P62" s="30"/>
      <c r="Q62" s="30"/>
      <c r="R62" s="30"/>
      <c r="S62" s="30"/>
      <c r="T62" s="30"/>
      <c r="U62" s="30"/>
      <c r="V62" s="30"/>
      <c r="W62" s="30"/>
    </row>
    <row r="63" spans="1:24" ht="13.9">
      <c r="B63" s="3"/>
      <c r="C63" s="2"/>
      <c r="K63" s="123"/>
      <c r="N63" s="29"/>
      <c r="O63" s="29"/>
      <c r="P63" s="29"/>
      <c r="Q63" s="29"/>
      <c r="R63" s="29"/>
      <c r="S63" s="29"/>
      <c r="T63" s="29"/>
      <c r="U63" s="29"/>
      <c r="V63" s="29"/>
      <c r="W63" s="29"/>
    </row>
    <row r="64" spans="1:24" ht="41.65">
      <c r="A64" s="11"/>
      <c r="B64" s="102" t="s">
        <v>45</v>
      </c>
      <c r="C64" s="48" t="s">
        <v>67</v>
      </c>
      <c r="D64" s="48" t="s">
        <v>121</v>
      </c>
      <c r="E64" s="156" t="s">
        <v>44</v>
      </c>
      <c r="F64" s="156"/>
      <c r="G64" s="156"/>
      <c r="H64" s="156"/>
      <c r="I64" s="156"/>
      <c r="K64" s="121"/>
      <c r="O64" s="29"/>
      <c r="P64" s="29"/>
      <c r="Q64" s="29"/>
      <c r="R64" s="29"/>
      <c r="S64" s="29"/>
      <c r="T64" s="29"/>
      <c r="U64" s="29"/>
      <c r="V64" s="29"/>
      <c r="W64" s="29"/>
      <c r="X64" s="29"/>
    </row>
    <row r="65" spans="1:24" ht="30.75" customHeight="1">
      <c r="A65" s="157" t="s">
        <v>134</v>
      </c>
      <c r="B65" s="158"/>
      <c r="C65" s="159"/>
      <c r="D65" s="127">
        <v>-198798</v>
      </c>
      <c r="E65" s="148"/>
      <c r="F65" s="149"/>
      <c r="G65" s="149"/>
      <c r="H65" s="149"/>
      <c r="I65" s="150"/>
      <c r="K65" s="121"/>
      <c r="O65" s="29"/>
      <c r="P65" s="29"/>
      <c r="Q65" s="29"/>
      <c r="R65" s="29"/>
      <c r="S65" s="29"/>
      <c r="T65" s="29"/>
      <c r="U65" s="29"/>
      <c r="V65" s="29"/>
      <c r="W65" s="29"/>
      <c r="X65" s="29"/>
    </row>
    <row r="66" spans="1:24" ht="27">
      <c r="A66" s="70" t="s">
        <v>51</v>
      </c>
      <c r="B66" s="49" t="s">
        <v>62</v>
      </c>
      <c r="C66" s="112"/>
      <c r="D66" s="98"/>
      <c r="E66" s="146"/>
      <c r="F66" s="146"/>
      <c r="G66" s="146"/>
      <c r="H66" s="146"/>
      <c r="I66" s="146"/>
      <c r="K66" s="121"/>
      <c r="O66" s="29"/>
      <c r="P66" s="29"/>
      <c r="Q66" s="29"/>
      <c r="R66" s="29"/>
      <c r="S66" s="29"/>
      <c r="T66" s="29"/>
      <c r="U66" s="29"/>
      <c r="V66" s="29"/>
      <c r="W66" s="29"/>
      <c r="X66" s="29"/>
    </row>
    <row r="67" spans="1:24" ht="27">
      <c r="A67" s="70" t="s">
        <v>52</v>
      </c>
      <c r="B67" s="49" t="s">
        <v>79</v>
      </c>
      <c r="C67" s="113"/>
      <c r="D67" s="114"/>
      <c r="E67" s="143"/>
      <c r="F67" s="144"/>
      <c r="G67" s="144"/>
      <c r="H67" s="144"/>
      <c r="I67" s="145"/>
      <c r="J67" s="79"/>
      <c r="K67" s="122"/>
      <c r="L67" s="79"/>
      <c r="M67" s="79"/>
      <c r="N67" s="79"/>
      <c r="O67" s="79"/>
      <c r="P67" s="79"/>
      <c r="Q67" s="79"/>
    </row>
    <row r="68" spans="1:24">
      <c r="A68" s="70" t="s">
        <v>65</v>
      </c>
      <c r="B68" s="49" t="s">
        <v>64</v>
      </c>
      <c r="C68" s="112"/>
      <c r="D68" s="114"/>
      <c r="E68" s="146"/>
      <c r="F68" s="146"/>
      <c r="G68" s="146"/>
      <c r="H68" s="146"/>
      <c r="I68" s="146"/>
      <c r="J68" s="79"/>
      <c r="K68" s="122"/>
      <c r="L68" s="79"/>
      <c r="M68" s="79"/>
      <c r="N68" s="79"/>
      <c r="O68" s="79"/>
      <c r="P68" s="79"/>
      <c r="Q68" s="79"/>
    </row>
    <row r="69" spans="1:24">
      <c r="A69" s="70" t="s">
        <v>66</v>
      </c>
      <c r="B69" s="49" t="s">
        <v>63</v>
      </c>
      <c r="C69" s="113"/>
      <c r="D69" s="114"/>
      <c r="E69" s="143"/>
      <c r="F69" s="144"/>
      <c r="G69" s="144"/>
      <c r="H69" s="144"/>
      <c r="I69" s="145"/>
      <c r="J69" s="79"/>
      <c r="K69" s="125"/>
      <c r="L69" s="79"/>
      <c r="M69" s="79"/>
      <c r="N69" s="79"/>
      <c r="O69" s="79"/>
      <c r="P69" s="79"/>
      <c r="Q69" s="79"/>
    </row>
    <row r="70" spans="1:24" ht="27">
      <c r="A70" s="70" t="s">
        <v>69</v>
      </c>
      <c r="B70" s="49" t="s">
        <v>71</v>
      </c>
      <c r="C70" s="112"/>
      <c r="D70" s="98"/>
      <c r="E70" s="146"/>
      <c r="F70" s="146"/>
      <c r="G70" s="146"/>
      <c r="H70" s="146"/>
      <c r="I70" s="146"/>
      <c r="J70" s="79"/>
      <c r="K70" s="125"/>
      <c r="L70" s="79"/>
      <c r="M70" s="79"/>
      <c r="N70" s="79"/>
      <c r="O70" s="79"/>
      <c r="P70" s="79"/>
      <c r="Q70" s="79"/>
    </row>
    <row r="71" spans="1:24" ht="27">
      <c r="A71" s="70" t="s">
        <v>70</v>
      </c>
      <c r="B71" s="49" t="s">
        <v>72</v>
      </c>
      <c r="C71" s="112"/>
      <c r="D71" s="98"/>
      <c r="E71" s="146"/>
      <c r="F71" s="146"/>
      <c r="G71" s="146"/>
      <c r="H71" s="146"/>
      <c r="I71" s="146"/>
      <c r="J71" s="79"/>
      <c r="K71" s="125"/>
      <c r="L71" s="79"/>
      <c r="M71" s="79"/>
      <c r="N71" s="79"/>
      <c r="O71" s="79"/>
      <c r="P71" s="79"/>
      <c r="Q71" s="79"/>
    </row>
    <row r="72" spans="1:24" ht="33.75" customHeight="1">
      <c r="A72" s="70">
        <v>4</v>
      </c>
      <c r="B72" s="49" t="s">
        <v>68</v>
      </c>
      <c r="C72" s="112"/>
      <c r="D72" s="98"/>
      <c r="E72" s="146"/>
      <c r="F72" s="146"/>
      <c r="G72" s="146"/>
      <c r="H72" s="146"/>
      <c r="I72" s="146"/>
      <c r="J72" s="79"/>
      <c r="K72" s="125"/>
      <c r="L72" s="79"/>
      <c r="M72" s="79"/>
      <c r="N72" s="79"/>
      <c r="O72" s="79"/>
      <c r="P72" s="79"/>
      <c r="Q72" s="79"/>
    </row>
    <row r="73" spans="1:24" ht="40.5">
      <c r="A73" s="70">
        <v>5</v>
      </c>
      <c r="B73" s="49" t="s">
        <v>81</v>
      </c>
      <c r="C73" s="112"/>
      <c r="D73" s="98"/>
      <c r="E73" s="146"/>
      <c r="F73" s="146"/>
      <c r="G73" s="146"/>
      <c r="H73" s="146"/>
      <c r="I73" s="146"/>
      <c r="J73" s="79"/>
      <c r="K73" s="125"/>
      <c r="L73" s="79"/>
      <c r="M73" s="79"/>
      <c r="N73" s="79"/>
      <c r="O73" s="79"/>
      <c r="P73" s="79"/>
      <c r="Q73" s="79"/>
    </row>
    <row r="74" spans="1:24" ht="27">
      <c r="A74" s="54">
        <v>6</v>
      </c>
      <c r="B74" s="129" t="s">
        <v>137</v>
      </c>
      <c r="C74" s="112"/>
      <c r="D74" s="98"/>
      <c r="E74" s="146"/>
      <c r="F74" s="146"/>
      <c r="G74" s="146"/>
      <c r="H74" s="146"/>
      <c r="I74" s="146"/>
      <c r="K74" s="29"/>
    </row>
    <row r="75" spans="1:24">
      <c r="A75" s="54">
        <v>7</v>
      </c>
      <c r="B75" s="46"/>
      <c r="C75" s="10"/>
      <c r="D75" s="98"/>
      <c r="E75" s="146"/>
      <c r="F75" s="146"/>
      <c r="G75" s="146"/>
      <c r="H75" s="146"/>
      <c r="I75" s="146"/>
    </row>
    <row r="76" spans="1:24">
      <c r="A76" s="54">
        <v>8</v>
      </c>
      <c r="B76" s="46"/>
      <c r="C76" s="10"/>
      <c r="D76" s="98"/>
      <c r="E76" s="146"/>
      <c r="F76" s="146"/>
      <c r="G76" s="146"/>
      <c r="H76" s="146"/>
      <c r="I76" s="146"/>
    </row>
    <row r="77" spans="1:24">
      <c r="A77" s="54">
        <v>9</v>
      </c>
      <c r="B77" s="46"/>
      <c r="C77" s="10"/>
      <c r="D77" s="98"/>
      <c r="E77" s="143"/>
      <c r="F77" s="144"/>
      <c r="G77" s="144"/>
      <c r="H77" s="144"/>
      <c r="I77" s="145"/>
    </row>
    <row r="78" spans="1:24">
      <c r="A78" s="54">
        <v>10</v>
      </c>
      <c r="B78" s="46"/>
      <c r="C78" s="10"/>
      <c r="D78" s="98"/>
      <c r="E78" s="146"/>
      <c r="F78" s="146"/>
      <c r="G78" s="146"/>
      <c r="H78" s="146"/>
      <c r="I78" s="146"/>
    </row>
    <row r="79" spans="1:24" ht="13.9">
      <c r="A79" s="1" t="s">
        <v>150</v>
      </c>
      <c r="B79" s="2" t="s">
        <v>131</v>
      </c>
      <c r="C79" s="2"/>
      <c r="D79" s="99">
        <f>SUM(D65:D78)</f>
        <v>-198798</v>
      </c>
      <c r="E79" s="25"/>
      <c r="F79" s="25"/>
      <c r="G79" s="25"/>
      <c r="H79" s="25"/>
    </row>
    <row r="80" spans="1:24" ht="13.9">
      <c r="B80" s="124" t="s">
        <v>132</v>
      </c>
      <c r="C80" s="71"/>
      <c r="D80" s="99">
        <f>K59</f>
        <v>102024.22756925435</v>
      </c>
      <c r="E80" s="25"/>
      <c r="F80" s="25"/>
      <c r="G80" s="25"/>
      <c r="H80" s="25"/>
    </row>
    <row r="81" spans="1:19" ht="13.9">
      <c r="B81" s="71" t="s">
        <v>24</v>
      </c>
      <c r="C81" s="71"/>
      <c r="D81" s="100">
        <f>D79-D80</f>
        <v>-300822.22756925435</v>
      </c>
    </row>
    <row r="82" spans="1:19" ht="14.25" thickBot="1">
      <c r="B82" s="135" t="s">
        <v>73</v>
      </c>
      <c r="C82" s="72"/>
      <c r="D82" s="61">
        <f>IF(ISERROR(D81/J59),0,D81/J59)</f>
        <v>-9.114900505063004E-3</v>
      </c>
      <c r="E82" s="104" t="str">
        <f>IF(AND(D82&lt;0.01,D82&gt;-0.01),"","Unresolved differences of greater than + or - 1% should be explained")</f>
        <v/>
      </c>
      <c r="G82" s="79"/>
      <c r="H82" s="35"/>
      <c r="I82" s="35"/>
      <c r="J82" s="35"/>
      <c r="K82" s="35"/>
      <c r="L82" s="35"/>
    </row>
    <row r="83" spans="1:19" ht="14.25" thickTop="1">
      <c r="B83" s="2"/>
      <c r="C83" s="56"/>
      <c r="D83" s="59"/>
      <c r="G83" s="79"/>
    </row>
    <row r="84" spans="1:19" ht="13.9">
      <c r="B84" s="2"/>
      <c r="C84" s="56"/>
      <c r="D84" s="34"/>
    </row>
    <row r="85" spans="1:19" ht="13.9">
      <c r="A85" s="1" t="s">
        <v>75</v>
      </c>
      <c r="B85" s="73" t="s">
        <v>138</v>
      </c>
      <c r="C85" s="58"/>
      <c r="D85" s="59"/>
    </row>
    <row r="86" spans="1:19" ht="13.9">
      <c r="B86" s="57"/>
      <c r="C86" s="58"/>
      <c r="D86" s="59"/>
    </row>
    <row r="87" spans="1:19" ht="55.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c r="B88" s="116">
        <v>2015</v>
      </c>
      <c r="C88" s="107">
        <f>K59</f>
        <v>102024.22756925435</v>
      </c>
      <c r="D88" s="107">
        <f>D65</f>
        <v>-198798</v>
      </c>
      <c r="E88" s="108"/>
      <c r="F88" s="131">
        <f>SUM(D88:E88)</f>
        <v>-198798</v>
      </c>
      <c r="G88" s="109">
        <f>F88-C88</f>
        <v>-300822.22756925435</v>
      </c>
      <c r="H88" s="108">
        <f>J59</f>
        <v>33003347.365356129</v>
      </c>
      <c r="I88" s="105">
        <f>IF(ISERROR(G88/H88),0,G88/H88)</f>
        <v>-9.114900505063004E-3</v>
      </c>
      <c r="J88" s="79"/>
      <c r="K88" s="79"/>
      <c r="L88" s="35"/>
      <c r="M88" s="35"/>
      <c r="N88" s="35"/>
      <c r="O88" s="35"/>
      <c r="P88" s="35"/>
      <c r="Q88" s="35"/>
      <c r="R88" s="35"/>
      <c r="S88" s="35"/>
    </row>
    <row r="89" spans="1:19">
      <c r="B89" s="116"/>
      <c r="C89" s="107"/>
      <c r="D89" s="107"/>
      <c r="E89" s="108"/>
      <c r="F89" s="131">
        <f t="shared" ref="F89:F91" si="5">SUM(D89:E89)</f>
        <v>0</v>
      </c>
      <c r="G89" s="109">
        <f>F89-C89</f>
        <v>0</v>
      </c>
      <c r="H89" s="108"/>
      <c r="I89" s="105">
        <f>IF(ISERROR(G89/H89),0,G89/H89)</f>
        <v>0</v>
      </c>
      <c r="J89" s="79"/>
      <c r="K89" s="79"/>
      <c r="L89" s="35"/>
      <c r="M89" s="35"/>
      <c r="N89" s="35"/>
      <c r="O89" s="35"/>
      <c r="P89" s="35"/>
      <c r="Q89" s="35"/>
      <c r="R89" s="35"/>
      <c r="S89" s="35"/>
    </row>
    <row r="90" spans="1:19">
      <c r="B90" s="116"/>
      <c r="C90" s="107"/>
      <c r="D90" s="107"/>
      <c r="E90" s="108"/>
      <c r="F90" s="131">
        <f t="shared" si="5"/>
        <v>0</v>
      </c>
      <c r="G90" s="109">
        <f>F90-C90</f>
        <v>0</v>
      </c>
      <c r="H90" s="108"/>
      <c r="I90" s="105">
        <f>IF(ISERROR(G90/H90),0,G90/H90)</f>
        <v>0</v>
      </c>
      <c r="J90" s="79"/>
      <c r="K90" s="79"/>
      <c r="L90" s="35"/>
      <c r="M90" s="35"/>
      <c r="N90" s="35"/>
      <c r="O90" s="35"/>
      <c r="P90" s="35"/>
      <c r="Q90" s="35"/>
      <c r="R90" s="35"/>
      <c r="S90" s="35"/>
    </row>
    <row r="91" spans="1:19" ht="13.9" thickBot="1">
      <c r="B91" s="116"/>
      <c r="C91" s="110"/>
      <c r="D91" s="110"/>
      <c r="E91" s="110"/>
      <c r="F91" s="131">
        <f t="shared" si="5"/>
        <v>0</v>
      </c>
      <c r="G91" s="109">
        <f>F91-C91</f>
        <v>0</v>
      </c>
      <c r="H91" s="110"/>
      <c r="I91" s="106">
        <f>IF(ISERROR(G91/H91),0,G91/H91)</f>
        <v>0</v>
      </c>
      <c r="J91" s="79"/>
      <c r="K91" s="79"/>
      <c r="L91" s="35"/>
      <c r="M91" s="35"/>
      <c r="N91" s="35"/>
      <c r="O91" s="35"/>
      <c r="P91" s="35"/>
      <c r="Q91" s="35"/>
      <c r="R91" s="35"/>
      <c r="S91" s="35"/>
    </row>
    <row r="92" spans="1:19" ht="14.25" thickBot="1">
      <c r="B92" s="75" t="s">
        <v>74</v>
      </c>
      <c r="C92" s="130">
        <f t="shared" ref="C92:H92" si="6">SUM(C88:C91)</f>
        <v>102024.22756925435</v>
      </c>
      <c r="D92" s="130">
        <f t="shared" si="6"/>
        <v>-198798</v>
      </c>
      <c r="E92" s="130">
        <f t="shared" si="6"/>
        <v>0</v>
      </c>
      <c r="F92" s="132">
        <f t="shared" si="6"/>
        <v>-198798</v>
      </c>
      <c r="G92" s="130">
        <f>SUM(G88:G91)</f>
        <v>-300822.22756925435</v>
      </c>
      <c r="H92" s="77">
        <f t="shared" si="6"/>
        <v>33003347.365356129</v>
      </c>
      <c r="I92" s="78" t="s">
        <v>80</v>
      </c>
      <c r="J92" s="79"/>
      <c r="K92" s="79"/>
      <c r="L92" s="35"/>
      <c r="M92" s="35"/>
      <c r="N92" s="35"/>
      <c r="O92" s="35"/>
      <c r="P92" s="35"/>
      <c r="Q92" s="35"/>
      <c r="R92" s="35"/>
      <c r="S92" s="35"/>
    </row>
    <row r="93" spans="1:19">
      <c r="B93" s="4"/>
      <c r="C93" s="4"/>
      <c r="D93" s="4"/>
      <c r="E93" s="4"/>
      <c r="F93" s="4"/>
      <c r="G93" s="4"/>
      <c r="J93" s="79"/>
      <c r="K93" s="79"/>
      <c r="L93" s="35"/>
      <c r="M93" s="35"/>
      <c r="N93" s="35"/>
      <c r="O93" s="35"/>
      <c r="P93" s="35"/>
      <c r="Q93" s="35"/>
      <c r="R93" s="35"/>
      <c r="S93" s="35"/>
    </row>
    <row r="94" spans="1:19">
      <c r="J94" s="79"/>
      <c r="K94" s="79"/>
      <c r="L94" s="35"/>
      <c r="M94" s="35"/>
      <c r="N94" s="35"/>
      <c r="O94" s="35"/>
      <c r="P94" s="35"/>
      <c r="Q94" s="35"/>
      <c r="R94" s="35"/>
      <c r="S94" s="35"/>
    </row>
    <row r="95" spans="1:19" ht="13.9">
      <c r="B95" s="3" t="s">
        <v>37</v>
      </c>
      <c r="J95" s="79"/>
      <c r="K95" s="79"/>
    </row>
    <row r="96" spans="1:19">
      <c r="B96" s="53"/>
      <c r="C96" s="53"/>
      <c r="D96" s="53"/>
      <c r="E96" s="53"/>
      <c r="F96" s="53"/>
      <c r="G96" s="53"/>
      <c r="H96" s="53"/>
      <c r="J96" s="79"/>
      <c r="K96" s="79"/>
    </row>
    <row r="97" spans="2:11">
      <c r="B97" s="53"/>
      <c r="C97" s="53"/>
      <c r="D97" s="53"/>
      <c r="E97" s="53"/>
      <c r="F97" s="53"/>
      <c r="G97" s="53"/>
      <c r="H97" s="53"/>
      <c r="J97" s="79"/>
      <c r="K97" s="79"/>
    </row>
    <row r="98" spans="2:11">
      <c r="B98" s="53"/>
      <c r="C98" s="53"/>
      <c r="D98" s="53"/>
      <c r="E98" s="53"/>
      <c r="F98" s="53"/>
      <c r="G98" s="53"/>
      <c r="H98" s="53"/>
    </row>
    <row r="99" spans="2:11">
      <c r="B99" s="53"/>
      <c r="C99" s="53"/>
      <c r="D99" s="53"/>
      <c r="E99" s="53"/>
      <c r="F99" s="53"/>
      <c r="G99" s="53"/>
      <c r="H99" s="53"/>
    </row>
    <row r="100" spans="2:11">
      <c r="B100" s="53"/>
      <c r="C100" s="53"/>
      <c r="D100" s="53"/>
      <c r="E100" s="53"/>
      <c r="F100" s="53"/>
      <c r="G100" s="53"/>
      <c r="H100" s="53"/>
    </row>
    <row r="101" spans="2:11">
      <c r="B101" s="53"/>
      <c r="C101" s="53"/>
      <c r="D101" s="53"/>
      <c r="E101" s="53"/>
      <c r="F101" s="53"/>
      <c r="G101" s="53"/>
      <c r="H101" s="53"/>
    </row>
    <row r="102" spans="2:11">
      <c r="B102" s="53"/>
      <c r="C102" s="53"/>
      <c r="D102" s="53"/>
      <c r="E102" s="53"/>
      <c r="F102" s="53"/>
      <c r="G102" s="53"/>
      <c r="H102" s="53"/>
    </row>
    <row r="103" spans="2:11">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11811023622047245" right="0.11811023622047245" top="0.74803149606299213" bottom="0.55118110236220474" header="0.31496062992125984" footer="0.31496062992125984"/>
  <pageSetup scale="54" fitToHeight="0"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2015 </vt:lpstr>
      <vt:lpstr>'GA Analysis 2015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David Savage</cp:lastModifiedBy>
  <cp:lastPrinted>2017-11-13T16:48:52Z</cp:lastPrinted>
  <dcterms:created xsi:type="dcterms:W3CDTF">2017-05-01T19:29:01Z</dcterms:created>
  <dcterms:modified xsi:type="dcterms:W3CDTF">2017-11-13T18:00:41Z</dcterms:modified>
</cp:coreProperties>
</file>