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2017 Cost of Service Application\Linked Models\August 16\"/>
    </mc:Choice>
  </mc:AlternateContent>
  <bookViews>
    <workbookView xWindow="480" yWindow="345" windowWidth="25440" windowHeight="11520" activeTab="1"/>
  </bookViews>
  <sheets>
    <sheet name="Instructions" sheetId="2" r:id="rId1"/>
    <sheet name="GA Analysis" sheetId="1" r:id="rId2"/>
  </sheets>
  <definedNames>
    <definedName name="GARate">#REF!</definedName>
    <definedName name="_xlnm.Print_Area" localSheetId="1">'GA Analysis'!$A$1:$K$137</definedName>
    <definedName name="_xlnm.Print_Area" localSheetId="0">Instructions!$A$1:$C$67</definedName>
  </definedNames>
  <calcPr calcId="162913"/>
</workbook>
</file>

<file path=xl/calcChain.xml><?xml version="1.0" encoding="utf-8"?>
<calcChain xmlns="http://schemas.openxmlformats.org/spreadsheetml/2006/main">
  <c r="D113" i="1" l="1"/>
  <c r="D92" i="1"/>
  <c r="H120" i="1"/>
  <c r="H118" i="1"/>
  <c r="F120" i="1"/>
  <c r="F118" i="1"/>
  <c r="L66" i="1"/>
  <c r="L47" i="1" l="1"/>
  <c r="D111" i="1" l="1"/>
  <c r="D91" i="1"/>
  <c r="D90" i="1"/>
  <c r="D112" i="1"/>
  <c r="D110" i="1"/>
  <c r="D15" i="1" l="1"/>
  <c r="D13" i="1" s="1"/>
  <c r="D11" i="1" s="1"/>
  <c r="F35" i="1" l="1"/>
  <c r="K67" i="1"/>
  <c r="D36" i="1" l="1"/>
  <c r="D37" i="1"/>
  <c r="D38" i="1"/>
  <c r="D39" i="1"/>
  <c r="D40" i="1"/>
  <c r="D41" i="1"/>
  <c r="D42" i="1"/>
  <c r="D43" i="1"/>
  <c r="D44" i="1"/>
  <c r="D45" i="1"/>
  <c r="D46" i="1"/>
  <c r="I35" i="1" l="1"/>
  <c r="G37" i="1"/>
  <c r="G36" i="1"/>
  <c r="G35" i="1"/>
  <c r="D56" i="1" l="1"/>
  <c r="D57" i="1"/>
  <c r="D58" i="1"/>
  <c r="D59" i="1"/>
  <c r="D60" i="1"/>
  <c r="D61" i="1"/>
  <c r="D62" i="1"/>
  <c r="D63" i="1"/>
  <c r="D64" i="1"/>
  <c r="D65" i="1"/>
  <c r="D55" i="1"/>
  <c r="D120" i="1" l="1"/>
  <c r="D118" i="1"/>
  <c r="B120" i="1"/>
  <c r="B118" i="1"/>
  <c r="I46" i="1" l="1"/>
  <c r="I45" i="1"/>
  <c r="I44" i="1"/>
  <c r="I43" i="1"/>
  <c r="I42" i="1"/>
  <c r="I41" i="1"/>
  <c r="I40" i="1"/>
  <c r="I39" i="1"/>
  <c r="I38" i="1"/>
  <c r="I37" i="1"/>
  <c r="I36" i="1"/>
  <c r="G46" i="1"/>
  <c r="G45" i="1"/>
  <c r="G44" i="1"/>
  <c r="G43" i="1"/>
  <c r="G42" i="1"/>
  <c r="G41" i="1"/>
  <c r="G40" i="1"/>
  <c r="G39" i="1"/>
  <c r="G38" i="1"/>
  <c r="E47" i="1"/>
  <c r="C47" i="1"/>
  <c r="F46" i="1"/>
  <c r="F45" i="1"/>
  <c r="F44" i="1"/>
  <c r="F43" i="1"/>
  <c r="F42" i="1"/>
  <c r="F41" i="1"/>
  <c r="F40" i="1"/>
  <c r="F39" i="1"/>
  <c r="F37" i="1"/>
  <c r="F36" i="1"/>
  <c r="H39" i="1" l="1"/>
  <c r="D47" i="1"/>
  <c r="H43" i="1"/>
  <c r="H44" i="1"/>
  <c r="J44" i="1"/>
  <c r="J37" i="1"/>
  <c r="H37" i="1"/>
  <c r="J42" i="1"/>
  <c r="H42" i="1"/>
  <c r="J36" i="1"/>
  <c r="H36" i="1"/>
  <c r="J41" i="1"/>
  <c r="H41" i="1"/>
  <c r="J46" i="1"/>
  <c r="H46" i="1"/>
  <c r="H40" i="1"/>
  <c r="J40" i="1"/>
  <c r="J45" i="1"/>
  <c r="H45" i="1"/>
  <c r="F38" i="1"/>
  <c r="J35" i="1"/>
  <c r="J39" i="1"/>
  <c r="K39" i="1" s="1"/>
  <c r="J43" i="1"/>
  <c r="H35" i="1"/>
  <c r="I54" i="1"/>
  <c r="K35" i="1" l="1"/>
  <c r="K40" i="1"/>
  <c r="K44" i="1"/>
  <c r="K43" i="1"/>
  <c r="K46" i="1"/>
  <c r="K36" i="1"/>
  <c r="K37" i="1"/>
  <c r="J38" i="1"/>
  <c r="J47" i="1" s="1"/>
  <c r="H38" i="1"/>
  <c r="H47" i="1" s="1"/>
  <c r="F47" i="1"/>
  <c r="K41" i="1"/>
  <c r="K42" i="1"/>
  <c r="K45" i="1"/>
  <c r="I65" i="1"/>
  <c r="I64" i="1"/>
  <c r="I63" i="1"/>
  <c r="I62" i="1"/>
  <c r="I61" i="1"/>
  <c r="I60" i="1"/>
  <c r="I59" i="1"/>
  <c r="I58" i="1"/>
  <c r="I57" i="1"/>
  <c r="I56" i="1"/>
  <c r="I55" i="1"/>
  <c r="G65" i="1"/>
  <c r="G64" i="1"/>
  <c r="G63" i="1"/>
  <c r="G62" i="1"/>
  <c r="G61" i="1"/>
  <c r="G60" i="1"/>
  <c r="G59" i="1"/>
  <c r="G58" i="1"/>
  <c r="G57" i="1"/>
  <c r="G56" i="1"/>
  <c r="G55" i="1"/>
  <c r="G54" i="1"/>
  <c r="K38" i="1" l="1"/>
  <c r="K47" i="1" s="1"/>
  <c r="K49" i="1" s="1"/>
  <c r="F15" i="1"/>
  <c r="E118" i="1" l="1"/>
  <c r="C118" i="1"/>
  <c r="D89" i="1" l="1"/>
  <c r="G118" i="1" l="1"/>
  <c r="I118" i="1" s="1"/>
  <c r="H122" i="1" l="1"/>
  <c r="C66" i="1"/>
  <c r="D66" i="1"/>
  <c r="E66" i="1"/>
  <c r="F13" i="1" l="1"/>
  <c r="F11" i="1" s="1"/>
  <c r="G119" i="1" l="1"/>
  <c r="I119" i="1" s="1"/>
  <c r="G121" i="1"/>
  <c r="I121" i="1" s="1"/>
  <c r="F122" i="1"/>
  <c r="D122" i="1" l="1"/>
  <c r="F55" i="1" l="1"/>
  <c r="F56" i="1"/>
  <c r="F57" i="1"/>
  <c r="F58" i="1"/>
  <c r="F59" i="1"/>
  <c r="F60" i="1"/>
  <c r="F61" i="1"/>
  <c r="F62" i="1"/>
  <c r="F63" i="1"/>
  <c r="F64" i="1"/>
  <c r="F65" i="1"/>
  <c r="F54" i="1"/>
  <c r="J54" i="1" s="1"/>
  <c r="H65" i="1" l="1"/>
  <c r="J65" i="1"/>
  <c r="H61" i="1"/>
  <c r="J61" i="1"/>
  <c r="J57" i="1"/>
  <c r="H57" i="1"/>
  <c r="H64" i="1"/>
  <c r="J64" i="1"/>
  <c r="H60" i="1"/>
  <c r="J60" i="1"/>
  <c r="H56" i="1"/>
  <c r="J56" i="1"/>
  <c r="J63" i="1"/>
  <c r="H63" i="1"/>
  <c r="J59" i="1"/>
  <c r="H59" i="1"/>
  <c r="J55" i="1"/>
  <c r="H55" i="1"/>
  <c r="H54" i="1"/>
  <c r="H62" i="1"/>
  <c r="J62" i="1"/>
  <c r="H58" i="1"/>
  <c r="J58" i="1"/>
  <c r="F66" i="1"/>
  <c r="K54" i="1" l="1"/>
  <c r="K64" i="1"/>
  <c r="K60" i="1"/>
  <c r="K63" i="1"/>
  <c r="K61" i="1"/>
  <c r="K62" i="1"/>
  <c r="K58" i="1"/>
  <c r="K59" i="1"/>
  <c r="H15" i="1"/>
  <c r="H14" i="1"/>
  <c r="H13" i="1"/>
  <c r="H12" i="1"/>
  <c r="J66" i="1" l="1"/>
  <c r="K57" i="1"/>
  <c r="K65" i="1"/>
  <c r="K56" i="1"/>
  <c r="K55" i="1"/>
  <c r="H66" i="1"/>
  <c r="K66" i="1" l="1"/>
  <c r="C120" i="1" s="1"/>
  <c r="C122" i="1" s="1"/>
  <c r="K68" i="1" l="1"/>
  <c r="E120" i="1" l="1"/>
  <c r="E122" i="1" l="1"/>
  <c r="G120" i="1"/>
  <c r="I120" i="1" l="1"/>
  <c r="G122" i="1"/>
</calcChain>
</file>

<file path=xl/sharedStrings.xml><?xml version="1.0" encoding="utf-8"?>
<sst xmlns="http://schemas.openxmlformats.org/spreadsheetml/2006/main" count="277" uniqueCount="161">
  <si>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</si>
  <si>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</si>
  <si>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</si>
  <si>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</si>
  <si>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</si>
  <si>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</si>
  <si>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</si>
  <si>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</si>
  <si>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</si>
  <si>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</si>
  <si>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</si>
  <si>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</si>
  <si>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</si>
  <si>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</si>
  <si>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</si>
  <si>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</si>
  <si>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</si>
  <si>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</si>
  <si>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</si>
  <si>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</si>
  <si>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</si>
  <si>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</si>
  <si>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</si>
  <si>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</si>
  <si>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</si>
  <si>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</si>
  <si>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</si>
  <si>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</si>
  <si>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</si>
  <si>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</si>
  <si>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</si>
  <si>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</si>
  <si>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</si>
  <si>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Years Requested for Disposition</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</si>
  <si>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</si>
  <si>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</si>
  <si>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</si>
  <si>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</si>
  <si>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</si>
  <si>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</si>
  <si>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</si>
  <si>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</si>
  <si>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</si>
  <si>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</si>
  <si>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</si>
  <si>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</si>
  <si>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</si>
  <si>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</si>
  <si>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</si>
  <si>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</si>
  <si>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</si>
  <si>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</si>
  <si>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</si>
  <si>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</si>
  <si>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</si>
  <si>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</si>
  <si>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</si>
  <si>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</si>
  <si>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</si>
  <si>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</si>
  <si>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</si>
  <si>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</si>
  <si>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</si>
  <si>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</si>
  <si>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</si>
  <si>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</si>
  <si>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</si>
  <si>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</si>
  <si>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</si>
  <si>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</si>
  <si>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</si>
  <si>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</si>
  <si>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</si>
  <si>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</si>
  <si>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</si>
  <si>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</si>
  <si>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</si>
  <si>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</si>
  <si>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</si>
  <si>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</si>
  <si>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</si>
  <si>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</si>
  <si>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</si>
  <si>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</si>
  <si>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</si>
  <si>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</si>
  <si>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</si>
  <si>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</si>
  <si>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</si>
  <si>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</si>
  <si>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</si>
  <si>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</si>
  <si>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</si>
  <si>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</si>
  <si>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</si>
  <si>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</si>
  <si>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</si>
  <si>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</si>
  <si>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</si>
  <si>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</si>
  <si>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</si>
  <si>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</si>
  <si>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</si>
  <si>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</si>
  <si>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</si>
  <si>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</si>
  <si>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</si>
  <si>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</si>
  <si>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</si>
  <si>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</si>
  <si>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</si>
  <si>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</si>
  <si>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</si>
  <si>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</si>
  <si>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</si>
  <si>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</si>
  <si>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</si>
  <si>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</si>
  <si>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</si>
  <si>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</si>
  <si>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</si>
  <si>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</si>
  <si>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</si>
  <si>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</si>
  <si>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</si>
  <si>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</si>
  <si>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</si>
  <si>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</si>
  <si>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</si>
  <si>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</si>
  <si>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</si>
  <si>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</si>
  <si>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</si>
  <si>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</si>
  <si>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</si>
  <si>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</si>
  <si>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</si>
  <si>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</si>
  <si>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</si>
  <si>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</si>
  <si>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</si>
  <si>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</si>
  <si>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</si>
  <si>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</si>
  <si>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</si>
  <si>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</si>
  <si>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</si>
  <si>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</si>
  <si>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</si>
  <si>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</si>
  <si>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</si>
  <si>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</si>
  <si>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</si>
  <si>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</si>
  <si>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</si>
  <si>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</si>
  <si>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</si>
  <si>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</si>
  <si>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2nd Estimate</t>
  </si>
  <si>
    <t>N</t>
  </si>
  <si>
    <t>2014 and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</si>
</sst>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b/>
      <sz val="11"/>
      <color rgb="FFFF0000"/>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9"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3" fillId="0" borderId="2" xfId="0" applyFont="1" applyFill="1" applyBorder="1" applyAlignment="1">
      <alignment wrapText="1"/>
    </xf>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5" fontId="2" fillId="2" borderId="0" xfId="1" applyNumberFormat="1" applyFont="1" applyFill="1"/>
    <xf numFmtId="44" fontId="2" fillId="0" borderId="0" xfId="1" applyFont="1"/>
    <xf numFmtId="0" fontId="3" fillId="0" borderId="14"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1" xfId="0" applyFont="1" applyBorder="1"/>
    <xf numFmtId="166" fontId="2" fillId="0" borderId="11"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2" borderId="3" xfId="0" applyFont="1" applyFill="1" applyBorder="1" applyAlignment="1">
      <alignment horizontal="left"/>
    </xf>
    <xf numFmtId="0" fontId="3" fillId="0" borderId="17" xfId="0" applyFont="1" applyBorder="1"/>
    <xf numFmtId="165" fontId="3" fillId="0" borderId="17" xfId="1" applyNumberFormat="1" applyFont="1" applyBorder="1"/>
    <xf numFmtId="165" fontId="3" fillId="0" borderId="18"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9"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4" fillId="0" borderId="0" xfId="0" applyFont="1"/>
    <xf numFmtId="0" fontId="14" fillId="0" borderId="0" xfId="0" applyFont="1" applyAlignment="1">
      <alignment horizontal="right"/>
    </xf>
    <xf numFmtId="0" fontId="2" fillId="2" borderId="10" xfId="0" applyFont="1" applyFill="1" applyBorder="1"/>
    <xf numFmtId="44" fontId="2" fillId="0" borderId="11" xfId="1" applyFont="1" applyBorder="1"/>
    <xf numFmtId="0" fontId="15" fillId="0" borderId="0" xfId="0" applyFont="1" applyBorder="1"/>
    <xf numFmtId="44" fontId="13" fillId="0" borderId="0" xfId="1" applyFont="1" applyBorder="1"/>
    <xf numFmtId="9" fontId="13" fillId="0" borderId="0" xfId="4" applyFont="1" applyBorder="1"/>
    <xf numFmtId="0" fontId="12" fillId="2" borderId="2" xfId="0" applyFont="1" applyFill="1" applyBorder="1"/>
    <xf numFmtId="0" fontId="13" fillId="2" borderId="2" xfId="0" applyFont="1" applyFill="1" applyBorder="1"/>
    <xf numFmtId="167" fontId="12" fillId="2" borderId="2" xfId="5" applyNumberFormat="1" applyFont="1" applyFill="1" applyBorder="1" applyAlignment="1">
      <alignment wrapText="1"/>
    </xf>
    <xf numFmtId="167" fontId="2" fillId="2" borderId="2" xfId="5" applyNumberFormat="1" applyFont="1" applyFill="1" applyBorder="1"/>
    <xf numFmtId="164" fontId="2" fillId="0" borderId="25"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6" fillId="0" borderId="13" xfId="0" applyFont="1" applyBorder="1" applyAlignment="1">
      <alignment horizontal="center" wrapText="1"/>
    </xf>
    <xf numFmtId="0" fontId="6" fillId="0" borderId="22"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9" fontId="14" fillId="0" borderId="11" xfId="4" applyFont="1" applyBorder="1"/>
    <xf numFmtId="9" fontId="14" fillId="0" borderId="0" xfId="4" applyFont="1" applyBorder="1"/>
    <xf numFmtId="0" fontId="7" fillId="0" borderId="0" xfId="0" applyFont="1" applyAlignment="1">
      <alignment horizontal="right"/>
    </xf>
    <xf numFmtId="0" fontId="6" fillId="0" borderId="16"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7" fontId="13" fillId="2" borderId="17" xfId="5" applyNumberFormat="1" applyFont="1" applyFill="1" applyBorder="1"/>
    <xf numFmtId="167" fontId="2" fillId="2" borderId="17" xfId="5" applyNumberFormat="1" applyFont="1" applyFill="1" applyBorder="1"/>
    <xf numFmtId="167" fontId="2" fillId="0" borderId="17" xfId="5" applyNumberFormat="1" applyFont="1" applyFill="1" applyBorder="1"/>
    <xf numFmtId="44" fontId="6" fillId="0" borderId="14" xfId="1" applyFont="1" applyBorder="1"/>
    <xf numFmtId="44" fontId="6" fillId="0" borderId="14" xfId="1" applyFont="1" applyBorder="1" applyAlignment="1">
      <alignment horizontal="center"/>
    </xf>
    <xf numFmtId="0" fontId="7" fillId="0" borderId="0" xfId="0" applyFont="1" applyFill="1"/>
    <xf numFmtId="0" fontId="7" fillId="0" borderId="23" xfId="0" applyFont="1" applyFill="1" applyBorder="1" applyAlignment="1"/>
    <xf numFmtId="0" fontId="6" fillId="0" borderId="21" xfId="0" applyFont="1" applyFill="1" applyBorder="1" applyAlignment="1">
      <alignment horizontal="center" wrapText="1"/>
    </xf>
    <xf numFmtId="0" fontId="6" fillId="0" borderId="20"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6"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8" fillId="0" borderId="0" xfId="0" applyFont="1" applyAlignment="1"/>
    <xf numFmtId="0" fontId="10" fillId="0" borderId="0" xfId="0" applyFont="1" applyAlignment="1">
      <alignment horizontal="left"/>
    </xf>
    <xf numFmtId="0" fontId="17" fillId="0" borderId="0" xfId="0" applyFont="1" applyAlignment="1">
      <alignment horizontal="left"/>
    </xf>
    <xf numFmtId="0" fontId="10" fillId="0" borderId="0" xfId="0" applyFont="1" applyAlignment="1">
      <alignment horizontal="left" wrapText="1"/>
    </xf>
    <xf numFmtId="0" fontId="18" fillId="0" borderId="0" xfId="0" applyFont="1" applyAlignment="1">
      <alignment vertical="top" wrapText="1"/>
    </xf>
    <xf numFmtId="0" fontId="18"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4" fontId="2" fillId="0" borderId="2" xfId="4" applyNumberFormat="1" applyFont="1" applyFill="1" applyBorder="1"/>
    <xf numFmtId="164" fontId="2" fillId="0" borderId="17" xfId="4" applyNumberFormat="1" applyFont="1" applyFill="1" applyBorder="1"/>
    <xf numFmtId="166" fontId="2" fillId="2" borderId="2" xfId="0" applyNumberFormat="1" applyFont="1" applyFill="1" applyBorder="1"/>
    <xf numFmtId="167" fontId="7" fillId="0" borderId="17" xfId="5" applyNumberFormat="1" applyFont="1" applyFill="1" applyBorder="1" applyAlignment="1">
      <alignment horizontal="center" vertical="center"/>
    </xf>
    <xf numFmtId="167" fontId="7" fillId="2" borderId="26" xfId="5" applyNumberFormat="1" applyFont="1" applyFill="1" applyBorder="1" applyAlignment="1">
      <alignment horizontal="center" vertical="center"/>
    </xf>
    <xf numFmtId="167" fontId="7" fillId="2" borderId="2" xfId="5" applyNumberFormat="1" applyFont="1" applyFill="1" applyBorder="1" applyAlignment="1">
      <alignment horizontal="center" vertical="center"/>
    </xf>
    <xf numFmtId="167" fontId="2" fillId="2" borderId="1" xfId="5" applyNumberFormat="1" applyFont="1" applyFill="1" applyBorder="1"/>
    <xf numFmtId="167" fontId="2" fillId="2" borderId="3" xfId="5" applyNumberFormat="1" applyFont="1" applyFill="1" applyBorder="1"/>
    <xf numFmtId="167" fontId="2" fillId="2" borderId="12" xfId="5" applyNumberFormat="1" applyFont="1" applyFill="1" applyBorder="1"/>
    <xf numFmtId="167" fontId="3" fillId="0" borderId="17" xfId="5" applyNumberFormat="1" applyFont="1" applyBorder="1"/>
    <xf numFmtId="0" fontId="3" fillId="0" borderId="2" xfId="0" applyFont="1" applyBorder="1" applyAlignment="1">
      <alignment horizontal="center"/>
    </xf>
    <xf numFmtId="43" fontId="2" fillId="0" borderId="0" xfId="0" applyNumberFormat="1" applyFont="1"/>
    <xf numFmtId="166" fontId="2" fillId="0" borderId="0" xfId="0" applyNumberFormat="1" applyFont="1"/>
    <xf numFmtId="167" fontId="2" fillId="0" borderId="0" xfId="5"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7"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11"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24" xfId="0" applyFont="1" applyFill="1" applyBorder="1" applyAlignment="1">
      <alignment horizontal="left" wrapText="1"/>
    </xf>
    <xf numFmtId="0" fontId="2" fillId="2" borderId="1" xfId="0" applyFont="1" applyFill="1" applyBorder="1" applyAlignment="1">
      <alignment horizontal="left" wrapText="1"/>
    </xf>
    <xf numFmtId="165" fontId="2" fillId="0" borderId="0" xfId="1" applyNumberFormat="1" applyFont="1"/>
    <xf numFmtId="165" fontId="2" fillId="0" borderId="27" xfId="0" applyNumberFormat="1" applyFont="1" applyBorder="1"/>
    <xf numFmtId="165" fontId="2" fillId="0" borderId="0" xfId="0" applyNumberFormat="1" applyFont="1"/>
    <xf numFmtId="165" fontId="3" fillId="0" borderId="0" xfId="0" applyNumberFormat="1" applyFont="1" applyAlignment="1">
      <alignmen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As of</a:t>
          </a:r>
          <a:r>
            <a:rPr lang="en-CA" sz="1100" baseline="0"/>
            <a:t> June 2016 WPI using the</a:t>
          </a:r>
          <a:r>
            <a:rPr lang="en-CA" sz="1100"/>
            <a:t> 2nd Estimate GA rate for</a:t>
          </a:r>
          <a:r>
            <a:rPr lang="en-CA" sz="1100" baseline="0"/>
            <a:t> all non-RPP Class B customers prior to this time WPI used the 1st estimate.  WPI's billing cycle is monthly so most accounts are billed during a single load period.  For occassions where there are multiple load periods on a bill each load cycle is billed individually and the GA rate which is applicable  to that periodis applied. This methodology is also applied for the calculation of unbilled revenue. </a:t>
          </a:r>
          <a:endParaRPr lang="en-CA" sz="1100"/>
        </a:p>
      </xdr:txBody>
    </xdr:sp>
    <xdr:clientData/>
  </xdr:twoCellAnchor>
  <xdr:twoCellAnchor>
    <xdr:from>
      <xdr:col>1</xdr:col>
      <xdr:colOff>38100</xdr:colOff>
      <xdr:row>125</xdr:row>
      <xdr:rowOff>123825</xdr:rowOff>
    </xdr:from>
    <xdr:to>
      <xdr:col>8</xdr:col>
      <xdr:colOff>0</xdr:colOff>
      <xdr:row>137</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For both</a:t>
          </a:r>
          <a:r>
            <a:rPr lang="en-CA" sz="1100" baseline="0"/>
            <a:t> 2014 and 2015 the actual amount billed was calculated differently from the above OEB models.  WPI was basing the RPP customer portion of GA based off the previous 2 years data rather than using the actual data for the current month in order to complete regulatory filing in a more timely manner.  The result was that Non-RPP customer portion of consumption was often different from what the actual result ended up being and this resulted in variances that were different from the above calculated amounts.  For 2014 the result was that WPI's actual variance between  global adjustment recovered from customers and the amount paid was only $459,801 compared to the OEB calculated amount of $1,415,082.  For 2016 there was also an error in the DVA schedule filed for the year resulting in a difference of $(106,370), the transactions for the year should have been $(721,707) instead of $(615.337).  This error has been corrected in 2017 and will be reflected as a principal adjustment in 2017.  The result for 2016 using a different method of calculating GA was that the total for the year was $434,186 further from balancing.  WPI will be adjusting the way GA variances are calculated going forward to be in line with the OEB model above.</a:t>
          </a:r>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B13" sqref="B13:C13"/>
    </sheetView>
  </sheetViews>
  <sheetFormatPr defaultRowHeight="15" x14ac:dyDescent="0.2"/>
  <cols>
    <col min="1" max="1" width="5.5703125" style="47" customWidth="1"/>
    <col min="2" max="2" width="16.140625" style="104" customWidth="1"/>
    <col min="3" max="3" width="164.5703125" style="45" customWidth="1"/>
    <col min="4" max="16384" width="9.140625" style="45"/>
  </cols>
  <sheetData>
    <row r="1" spans="1:3" ht="15.75" x14ac:dyDescent="0.2">
      <c r="A1" s="48" t="s">
        <v>138</v>
      </c>
    </row>
    <row r="3" spans="1:3" ht="15.75" x14ac:dyDescent="0.2">
      <c r="A3" s="49" t="s">
        <v>32</v>
      </c>
    </row>
    <row r="4" spans="1:3" ht="34.5" customHeight="1" x14ac:dyDescent="0.2">
      <c r="A4" s="132" t="s">
        <v>97</v>
      </c>
      <c r="B4" s="132"/>
      <c r="C4" s="132"/>
    </row>
    <row r="6" spans="1:3" ht="15.75" x14ac:dyDescent="0.2">
      <c r="A6" s="49" t="s">
        <v>53</v>
      </c>
    </row>
    <row r="7" spans="1:3" x14ac:dyDescent="0.2">
      <c r="A7" s="47" t="s">
        <v>54</v>
      </c>
    </row>
    <row r="8" spans="1:3" ht="33" customHeight="1" x14ac:dyDescent="0.2">
      <c r="A8" s="133" t="s">
        <v>98</v>
      </c>
      <c r="B8" s="133"/>
      <c r="C8" s="133"/>
    </row>
    <row r="10" spans="1:3" x14ac:dyDescent="0.2">
      <c r="A10" s="47">
        <v>1</v>
      </c>
      <c r="B10" s="135" t="s">
        <v>42</v>
      </c>
      <c r="C10" s="135"/>
    </row>
    <row r="11" spans="1:3" x14ac:dyDescent="0.2">
      <c r="B11" s="111"/>
      <c r="C11" s="111"/>
    </row>
    <row r="13" spans="1:3" ht="31.5" customHeight="1" x14ac:dyDescent="0.2">
      <c r="A13" s="47">
        <v>2</v>
      </c>
      <c r="B13" s="132" t="s">
        <v>99</v>
      </c>
      <c r="C13" s="132"/>
    </row>
    <row r="14" spans="1:3" x14ac:dyDescent="0.2">
      <c r="B14" s="76"/>
      <c r="C14" s="76"/>
    </row>
    <row r="16" spans="1:3" x14ac:dyDescent="0.2">
      <c r="A16" s="47">
        <v>3</v>
      </c>
      <c r="B16" s="134" t="s">
        <v>123</v>
      </c>
      <c r="C16" s="134"/>
    </row>
    <row r="17" spans="1:26" ht="32.25" customHeight="1" x14ac:dyDescent="0.2">
      <c r="B17" s="132" t="s">
        <v>133</v>
      </c>
      <c r="C17" s="132"/>
    </row>
    <row r="18" spans="1:26" ht="63" customHeight="1" x14ac:dyDescent="0.2">
      <c r="B18" s="132" t="s">
        <v>156</v>
      </c>
      <c r="C18" s="132"/>
      <c r="D18" s="50"/>
      <c r="E18" s="46"/>
      <c r="F18" s="46"/>
      <c r="G18" s="46"/>
      <c r="H18" s="46"/>
      <c r="I18" s="46"/>
      <c r="J18" s="46"/>
      <c r="K18" s="46"/>
      <c r="L18" s="46"/>
      <c r="M18" s="46"/>
      <c r="N18" s="46"/>
      <c r="O18" s="46"/>
      <c r="P18" s="46"/>
      <c r="Q18" s="46"/>
      <c r="R18" s="46"/>
      <c r="S18" s="46"/>
      <c r="T18" s="46"/>
      <c r="U18" s="46"/>
      <c r="V18" s="46"/>
      <c r="W18" s="46"/>
      <c r="X18" s="46"/>
      <c r="Y18" s="46"/>
      <c r="Z18" s="46"/>
    </row>
    <row r="19" spans="1:26" ht="30" customHeight="1" x14ac:dyDescent="0.2">
      <c r="B19" s="132" t="s">
        <v>134</v>
      </c>
      <c r="C19" s="132"/>
      <c r="D19" s="50"/>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
      <c r="B20" s="108" t="s">
        <v>49</v>
      </c>
    </row>
    <row r="21" spans="1:26" x14ac:dyDescent="0.2">
      <c r="B21" s="108"/>
    </row>
    <row r="22" spans="1:26" x14ac:dyDescent="0.2">
      <c r="B22" s="106"/>
    </row>
    <row r="23" spans="1:26" x14ac:dyDescent="0.2">
      <c r="A23" s="47">
        <v>4</v>
      </c>
      <c r="B23" s="134" t="s">
        <v>124</v>
      </c>
      <c r="C23" s="134"/>
    </row>
    <row r="24" spans="1:26" ht="35.25" customHeight="1" x14ac:dyDescent="0.2">
      <c r="B24" s="132" t="s">
        <v>139</v>
      </c>
      <c r="C24" s="132"/>
    </row>
    <row r="25" spans="1:26" x14ac:dyDescent="0.2">
      <c r="B25" s="113"/>
      <c r="C25" s="113"/>
    </row>
    <row r="26" spans="1:26" ht="62.25" customHeight="1" x14ac:dyDescent="0.2">
      <c r="B26" s="132" t="s">
        <v>125</v>
      </c>
      <c r="C26" s="132"/>
    </row>
    <row r="27" spans="1:26" ht="65.25" customHeight="1" x14ac:dyDescent="0.2">
      <c r="B27" s="132" t="s">
        <v>141</v>
      </c>
      <c r="C27" s="132"/>
    </row>
    <row r="28" spans="1:26" ht="31.5" customHeight="1" x14ac:dyDescent="0.2">
      <c r="B28" s="132" t="s">
        <v>140</v>
      </c>
      <c r="C28" s="132"/>
    </row>
    <row r="29" spans="1:26" ht="30" customHeight="1" x14ac:dyDescent="0.2">
      <c r="B29" s="132" t="s">
        <v>142</v>
      </c>
      <c r="C29" s="132"/>
    </row>
    <row r="30" spans="1:26" x14ac:dyDescent="0.2">
      <c r="B30" s="113"/>
      <c r="C30" s="113"/>
    </row>
    <row r="31" spans="1:26" ht="47.25" customHeight="1" x14ac:dyDescent="0.2">
      <c r="B31" s="114" t="s">
        <v>126</v>
      </c>
      <c r="C31" s="46" t="s">
        <v>100</v>
      </c>
    </row>
    <row r="32" spans="1:26" ht="33.75" customHeight="1" x14ac:dyDescent="0.2">
      <c r="B32" s="114" t="s">
        <v>128</v>
      </c>
      <c r="C32" s="46" t="s">
        <v>127</v>
      </c>
    </row>
    <row r="33" spans="1:3" x14ac:dyDescent="0.2">
      <c r="B33" s="114" t="s">
        <v>131</v>
      </c>
      <c r="C33" s="46" t="s">
        <v>129</v>
      </c>
    </row>
    <row r="34" spans="1:3" x14ac:dyDescent="0.2">
      <c r="B34" s="115" t="s">
        <v>132</v>
      </c>
      <c r="C34" s="105" t="s">
        <v>130</v>
      </c>
    </row>
    <row r="35" spans="1:3" x14ac:dyDescent="0.2">
      <c r="B35" s="110"/>
      <c r="C35" s="105"/>
    </row>
    <row r="37" spans="1:3" ht="29.25" customHeight="1" x14ac:dyDescent="0.2">
      <c r="A37" s="47">
        <v>5</v>
      </c>
      <c r="B37" s="132" t="s">
        <v>143</v>
      </c>
      <c r="C37" s="132"/>
    </row>
    <row r="38" spans="1:3" x14ac:dyDescent="0.2">
      <c r="B38" s="111"/>
      <c r="C38" s="111"/>
    </row>
    <row r="40" spans="1:3" x14ac:dyDescent="0.2">
      <c r="A40" s="47">
        <v>6</v>
      </c>
      <c r="B40" s="112" t="s">
        <v>135</v>
      </c>
    </row>
    <row r="41" spans="1:3" ht="30" customHeight="1" x14ac:dyDescent="0.2">
      <c r="B41" s="132" t="s">
        <v>136</v>
      </c>
      <c r="C41" s="132"/>
    </row>
    <row r="42" spans="1:3" ht="30" customHeight="1" x14ac:dyDescent="0.2">
      <c r="B42" s="132" t="s">
        <v>101</v>
      </c>
      <c r="C42" s="132"/>
    </row>
    <row r="43" spans="1:3" x14ac:dyDescent="0.2">
      <c r="B43" s="76"/>
      <c r="C43" s="76"/>
    </row>
    <row r="44" spans="1:3" x14ac:dyDescent="0.2">
      <c r="B44" s="107" t="s">
        <v>102</v>
      </c>
    </row>
    <row r="45" spans="1:3" x14ac:dyDescent="0.2">
      <c r="B45" s="116" t="s">
        <v>103</v>
      </c>
      <c r="C45" s="46" t="s">
        <v>104</v>
      </c>
    </row>
    <row r="46" spans="1:3" ht="30" x14ac:dyDescent="0.2">
      <c r="B46" s="116"/>
      <c r="C46" s="46" t="s">
        <v>145</v>
      </c>
    </row>
    <row r="47" spans="1:3" x14ac:dyDescent="0.2">
      <c r="B47" s="116"/>
      <c r="C47" s="45" t="s">
        <v>105</v>
      </c>
    </row>
    <row r="48" spans="1:3" x14ac:dyDescent="0.2">
      <c r="B48" s="116"/>
      <c r="C48" s="45" t="s">
        <v>106</v>
      </c>
    </row>
    <row r="49" spans="2:3" x14ac:dyDescent="0.2">
      <c r="B49" s="117" t="s">
        <v>109</v>
      </c>
      <c r="C49" s="45" t="s">
        <v>108</v>
      </c>
    </row>
    <row r="50" spans="2:3" ht="18" customHeight="1" x14ac:dyDescent="0.2">
      <c r="B50" s="117"/>
      <c r="C50" s="46" t="s">
        <v>107</v>
      </c>
    </row>
    <row r="51" spans="2:3" x14ac:dyDescent="0.2">
      <c r="B51" s="117"/>
      <c r="C51" s="45" t="s">
        <v>110</v>
      </c>
    </row>
    <row r="52" spans="2:3" x14ac:dyDescent="0.2">
      <c r="B52" s="117"/>
      <c r="C52" s="45" t="s">
        <v>111</v>
      </c>
    </row>
    <row r="53" spans="2:3" x14ac:dyDescent="0.2">
      <c r="B53" s="117" t="s">
        <v>113</v>
      </c>
      <c r="C53" s="45" t="s">
        <v>112</v>
      </c>
    </row>
    <row r="54" spans="2:3" ht="45" x14ac:dyDescent="0.2">
      <c r="B54" s="117"/>
      <c r="C54" s="76" t="s">
        <v>114</v>
      </c>
    </row>
    <row r="55" spans="2:3" x14ac:dyDescent="0.2">
      <c r="B55" s="117"/>
      <c r="C55" s="45" t="s">
        <v>115</v>
      </c>
    </row>
    <row r="56" spans="2:3" x14ac:dyDescent="0.2">
      <c r="B56" s="117"/>
      <c r="C56" s="45" t="s">
        <v>146</v>
      </c>
    </row>
    <row r="57" spans="2:3" x14ac:dyDescent="0.2">
      <c r="B57" s="117" t="s">
        <v>117</v>
      </c>
      <c r="C57" s="45" t="s">
        <v>116</v>
      </c>
    </row>
    <row r="58" spans="2:3" ht="61.5" customHeight="1" x14ac:dyDescent="0.2">
      <c r="B58" s="117"/>
      <c r="C58" s="76" t="s">
        <v>157</v>
      </c>
    </row>
    <row r="59" spans="2:3" x14ac:dyDescent="0.2">
      <c r="B59" s="117" t="s">
        <v>119</v>
      </c>
      <c r="C59" s="45" t="s">
        <v>118</v>
      </c>
    </row>
    <row r="60" spans="2:3" ht="30" x14ac:dyDescent="0.2">
      <c r="B60" s="117"/>
      <c r="C60" s="76" t="s">
        <v>120</v>
      </c>
    </row>
    <row r="61" spans="2:3" x14ac:dyDescent="0.2">
      <c r="B61" s="117" t="s">
        <v>121</v>
      </c>
      <c r="C61" s="76" t="s">
        <v>147</v>
      </c>
    </row>
    <row r="62" spans="2:3" ht="30" x14ac:dyDescent="0.2">
      <c r="B62" s="117"/>
      <c r="C62" s="113" t="s">
        <v>148</v>
      </c>
    </row>
    <row r="63" spans="2:3" x14ac:dyDescent="0.2">
      <c r="B63" s="109"/>
      <c r="C63" s="76"/>
    </row>
    <row r="65" spans="1:3" ht="30.75" customHeight="1" x14ac:dyDescent="0.2">
      <c r="A65" s="47">
        <v>7</v>
      </c>
      <c r="B65" s="132" t="s">
        <v>149</v>
      </c>
      <c r="C65" s="132"/>
    </row>
    <row r="66" spans="1:3" x14ac:dyDescent="0.2">
      <c r="B66" s="76"/>
      <c r="C66" s="76"/>
    </row>
    <row r="67" spans="1:3" ht="15.75" customHeight="1" x14ac:dyDescent="0.2">
      <c r="B67" s="135" t="s">
        <v>122</v>
      </c>
      <c r="C67" s="135"/>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tabSelected="1" topLeftCell="A97" zoomScale="80" zoomScaleNormal="80" zoomScaleSheetLayoutView="100" workbookViewId="0">
      <selection activeCell="C78" sqref="C78"/>
    </sheetView>
  </sheetViews>
  <sheetFormatPr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7" style="1" customWidth="1"/>
    <col min="8" max="8" width="18.140625" style="1" customWidth="1"/>
    <col min="9" max="9" width="17.7109375" style="1" customWidth="1"/>
    <col min="10" max="10" width="17.28515625" style="1" customWidth="1"/>
    <col min="11" max="11" width="18.140625" style="1" customWidth="1"/>
    <col min="12" max="12" width="17.5703125" style="1" customWidth="1"/>
    <col min="13" max="13" width="10.28515625" style="1" customWidth="1"/>
    <col min="14" max="14" width="9.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3" width="10" style="1" customWidth="1"/>
    <col min="24" max="16384" width="9.140625" style="1"/>
  </cols>
  <sheetData>
    <row r="1" spans="1:24" ht="15" x14ac:dyDescent="0.25">
      <c r="A1" s="52" t="s">
        <v>56</v>
      </c>
      <c r="B1" s="4"/>
      <c r="C1" s="52"/>
    </row>
    <row r="2" spans="1:24" x14ac:dyDescent="0.2">
      <c r="A2" s="4"/>
      <c r="B2" s="4"/>
      <c r="C2" s="4"/>
    </row>
    <row r="3" spans="1:24" ht="15" x14ac:dyDescent="0.2">
      <c r="A3" s="4"/>
      <c r="B3" s="4" t="s">
        <v>34</v>
      </c>
      <c r="C3" s="26"/>
      <c r="D3" s="4"/>
      <c r="E3" s="4"/>
      <c r="F3" s="4"/>
      <c r="X3" s="1">
        <v>2014</v>
      </c>
    </row>
    <row r="4" spans="1:24" ht="15" x14ac:dyDescent="0.2">
      <c r="A4" s="4"/>
      <c r="B4" s="4" t="s">
        <v>68</v>
      </c>
      <c r="C4" s="61"/>
      <c r="D4" s="4"/>
      <c r="E4" s="4"/>
      <c r="F4" s="4"/>
    </row>
    <row r="5" spans="1:24" ht="15" x14ac:dyDescent="0.2">
      <c r="A5" s="4"/>
      <c r="B5" s="15"/>
      <c r="C5" s="15"/>
      <c r="D5" s="4"/>
      <c r="E5" s="4"/>
      <c r="F5" s="4"/>
      <c r="X5" s="1">
        <v>2015</v>
      </c>
    </row>
    <row r="6" spans="1:24" ht="15" x14ac:dyDescent="0.2">
      <c r="A6" s="4" t="s">
        <v>35</v>
      </c>
      <c r="B6" s="15" t="s">
        <v>33</v>
      </c>
      <c r="C6" s="26" t="s">
        <v>160</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36</v>
      </c>
      <c r="B9" s="25" t="s">
        <v>94</v>
      </c>
      <c r="C9" s="24"/>
      <c r="D9" s="24"/>
      <c r="E9" s="24"/>
      <c r="F9" s="24"/>
      <c r="I9" s="100"/>
      <c r="J9" s="100"/>
      <c r="K9" s="100"/>
      <c r="L9" s="100"/>
      <c r="M9" s="100"/>
      <c r="N9" s="100"/>
      <c r="O9" s="100"/>
      <c r="P9" s="100"/>
      <c r="Q9" s="100"/>
      <c r="R9" s="100"/>
      <c r="S9" s="100"/>
    </row>
    <row r="10" spans="1:24" ht="15" x14ac:dyDescent="0.2">
      <c r="A10" s="4"/>
      <c r="B10" s="137" t="s">
        <v>26</v>
      </c>
      <c r="C10" s="137"/>
      <c r="D10" s="27">
        <v>2014</v>
      </c>
      <c r="E10" s="27"/>
      <c r="F10" s="27">
        <v>2016</v>
      </c>
      <c r="G10" s="138"/>
      <c r="H10" s="139"/>
      <c r="I10" s="100"/>
      <c r="J10" s="100"/>
      <c r="K10" s="100"/>
      <c r="L10" s="100"/>
      <c r="M10" s="100"/>
      <c r="N10" s="100"/>
      <c r="O10" s="100"/>
      <c r="P10" s="100"/>
      <c r="Q10" s="100"/>
      <c r="R10" s="100"/>
      <c r="S10" s="100"/>
    </row>
    <row r="11" spans="1:24" ht="15" thickBot="1" x14ac:dyDescent="0.25">
      <c r="A11" s="4"/>
      <c r="B11" s="5" t="s">
        <v>3</v>
      </c>
      <c r="C11" s="5" t="s">
        <v>2</v>
      </c>
      <c r="D11" s="121">
        <f>D12+D13</f>
        <v>435737606</v>
      </c>
      <c r="E11" s="121"/>
      <c r="F11" s="121">
        <f>F12+F13</f>
        <v>423909862</v>
      </c>
      <c r="G11" s="6" t="s">
        <v>0</v>
      </c>
      <c r="H11" s="7">
        <v>1</v>
      </c>
      <c r="I11" s="100"/>
      <c r="J11" s="100"/>
      <c r="K11" s="100"/>
      <c r="L11" s="100"/>
      <c r="M11" s="100"/>
      <c r="N11" s="100"/>
      <c r="O11" s="100"/>
      <c r="P11" s="100"/>
      <c r="Q11" s="100"/>
      <c r="R11" s="100"/>
      <c r="S11" s="100"/>
    </row>
    <row r="12" spans="1:24" x14ac:dyDescent="0.2">
      <c r="B12" s="5" t="s">
        <v>7</v>
      </c>
      <c r="C12" s="5" t="s">
        <v>1</v>
      </c>
      <c r="D12" s="122">
        <v>244496031</v>
      </c>
      <c r="E12" s="122"/>
      <c r="F12" s="122">
        <v>229532509</v>
      </c>
      <c r="G12" s="6" t="s">
        <v>0</v>
      </c>
      <c r="H12" s="8">
        <f>IFERROR(D12/$D$11,0)</f>
        <v>0.56110840017788133</v>
      </c>
    </row>
    <row r="13" spans="1:24" ht="15" thickBot="1" x14ac:dyDescent="0.25">
      <c r="B13" s="5" t="s">
        <v>8</v>
      </c>
      <c r="C13" s="5" t="s">
        <v>6</v>
      </c>
      <c r="D13" s="121">
        <f>D14+D15</f>
        <v>191241575</v>
      </c>
      <c r="E13" s="121"/>
      <c r="F13" s="121">
        <f>F14+F15</f>
        <v>194377353</v>
      </c>
      <c r="G13" s="6" t="s">
        <v>0</v>
      </c>
      <c r="H13" s="8">
        <f>IFERROR(D13/$D$11,0)</f>
        <v>0.43889159982211862</v>
      </c>
    </row>
    <row r="14" spans="1:24" x14ac:dyDescent="0.2">
      <c r="B14" s="5" t="s">
        <v>9</v>
      </c>
      <c r="C14" s="5" t="s">
        <v>4</v>
      </c>
      <c r="D14" s="122">
        <v>0</v>
      </c>
      <c r="E14" s="122"/>
      <c r="F14" s="122">
        <v>0</v>
      </c>
      <c r="G14" s="6" t="s">
        <v>0</v>
      </c>
      <c r="H14" s="8">
        <f>IFERROR(D14/$D$11,0)</f>
        <v>0</v>
      </c>
    </row>
    <row r="15" spans="1:24" x14ac:dyDescent="0.2">
      <c r="B15" s="5" t="s">
        <v>69</v>
      </c>
      <c r="C15" s="5" t="s">
        <v>5</v>
      </c>
      <c r="D15" s="123">
        <f>92894995+98346580</f>
        <v>191241575</v>
      </c>
      <c r="E15" s="123"/>
      <c r="F15" s="123">
        <f>87771139+106606214</f>
        <v>194377353</v>
      </c>
      <c r="G15" s="6" t="s">
        <v>0</v>
      </c>
      <c r="H15" s="8">
        <f>IFERROR(D15/$D$11,0)</f>
        <v>0.43889159982211862</v>
      </c>
    </row>
    <row r="16" spans="1:24" ht="34.5" customHeight="1" x14ac:dyDescent="0.2">
      <c r="B16" s="140" t="s">
        <v>87</v>
      </c>
      <c r="C16" s="140"/>
      <c r="D16" s="140"/>
      <c r="E16" s="140"/>
      <c r="F16" s="140"/>
      <c r="G16" s="140"/>
      <c r="H16" s="140"/>
    </row>
    <row r="17" spans="1:14" x14ac:dyDescent="0.2">
      <c r="D17" s="39"/>
      <c r="E17" s="39"/>
      <c r="F17" s="39"/>
      <c r="G17" s="39"/>
    </row>
    <row r="18" spans="1:14" ht="15" x14ac:dyDescent="0.25">
      <c r="A18" s="1" t="s">
        <v>37</v>
      </c>
      <c r="B18" s="3" t="s">
        <v>46</v>
      </c>
      <c r="D18" s="129"/>
      <c r="E18" s="129"/>
      <c r="F18" s="129"/>
    </row>
    <row r="19" spans="1:14" ht="15" x14ac:dyDescent="0.25">
      <c r="B19" s="3"/>
    </row>
    <row r="20" spans="1:14" ht="15" x14ac:dyDescent="0.25">
      <c r="B20" s="2" t="s">
        <v>22</v>
      </c>
      <c r="C20" s="58" t="s">
        <v>158</v>
      </c>
      <c r="E20" s="100"/>
      <c r="F20" s="39"/>
      <c r="G20" s="39"/>
      <c r="H20" s="39"/>
      <c r="I20" s="39"/>
      <c r="J20" s="39"/>
      <c r="K20" s="39"/>
    </row>
    <row r="21" spans="1:14" x14ac:dyDescent="0.2">
      <c r="E21" s="100"/>
      <c r="F21" s="39"/>
      <c r="G21" s="39"/>
      <c r="H21" s="39"/>
      <c r="I21" s="39"/>
      <c r="J21" s="39"/>
      <c r="K21" s="39"/>
    </row>
    <row r="22" spans="1:14" ht="15" x14ac:dyDescent="0.25">
      <c r="B22" s="2" t="s">
        <v>47</v>
      </c>
    </row>
    <row r="23" spans="1:14" ht="15" customHeight="1" x14ac:dyDescent="0.25">
      <c r="B23" s="40"/>
      <c r="C23" s="40"/>
      <c r="D23" s="40"/>
      <c r="E23" s="40"/>
      <c r="F23" s="40"/>
      <c r="G23" s="40"/>
      <c r="H23" s="40"/>
    </row>
    <row r="24" spans="1:14" ht="15" customHeight="1" x14ac:dyDescent="0.25">
      <c r="B24" s="40"/>
      <c r="C24" s="40"/>
      <c r="D24" s="40"/>
      <c r="E24" s="40"/>
      <c r="F24" s="40"/>
      <c r="G24" s="40"/>
      <c r="H24" s="40"/>
    </row>
    <row r="25" spans="1:14" ht="15" customHeight="1" x14ac:dyDescent="0.25">
      <c r="B25" s="40"/>
      <c r="C25" s="40"/>
      <c r="D25" s="40"/>
      <c r="E25" s="40"/>
      <c r="F25" s="40"/>
      <c r="G25" s="40"/>
      <c r="H25" s="40"/>
    </row>
    <row r="26" spans="1:14" ht="15" customHeight="1" x14ac:dyDescent="0.25">
      <c r="B26" s="40"/>
      <c r="C26" s="40"/>
      <c r="D26" s="40"/>
      <c r="E26" s="40"/>
      <c r="F26" s="40"/>
      <c r="G26" s="40"/>
      <c r="H26" s="40"/>
    </row>
    <row r="27" spans="1:14" ht="14.25" customHeight="1" x14ac:dyDescent="0.25">
      <c r="B27" s="40"/>
      <c r="C27" s="40"/>
      <c r="D27" s="40"/>
      <c r="E27" s="40"/>
      <c r="F27" s="40"/>
      <c r="G27" s="40"/>
      <c r="H27" s="40"/>
    </row>
    <row r="28" spans="1:14" ht="14.25" customHeight="1" x14ac:dyDescent="0.25">
      <c r="B28" s="40"/>
      <c r="C28" s="40"/>
      <c r="D28" s="40"/>
      <c r="E28" s="40"/>
      <c r="F28" s="40"/>
      <c r="G28" s="40"/>
      <c r="H28" s="40"/>
    </row>
    <row r="29" spans="1:14" s="39" customFormat="1" ht="14.25" customHeight="1" x14ac:dyDescent="0.25">
      <c r="B29" s="40"/>
      <c r="C29" s="40"/>
      <c r="D29" s="40"/>
      <c r="E29" s="40"/>
      <c r="F29" s="40"/>
      <c r="G29" s="40"/>
      <c r="H29" s="40"/>
    </row>
    <row r="31" spans="1:14" ht="15" x14ac:dyDescent="0.25">
      <c r="A31" s="1" t="s">
        <v>38</v>
      </c>
      <c r="B31" s="52" t="s">
        <v>50</v>
      </c>
      <c r="C31" s="3"/>
    </row>
    <row r="32" spans="1:14" ht="15.75" thickBot="1" x14ac:dyDescent="0.3">
      <c r="B32" s="2" t="s">
        <v>26</v>
      </c>
      <c r="C32" s="41">
        <v>2014</v>
      </c>
      <c r="D32" s="100"/>
      <c r="E32" s="100"/>
      <c r="F32" s="101"/>
      <c r="G32" s="37"/>
      <c r="H32" s="37"/>
      <c r="I32" s="37"/>
      <c r="J32" s="37"/>
      <c r="K32" s="37"/>
      <c r="N32" s="3" t="s">
        <v>30</v>
      </c>
    </row>
    <row r="33" spans="1:23" s="9" customFormat="1" ht="80.25" customHeight="1" thickBot="1" x14ac:dyDescent="0.3">
      <c r="B33" s="56" t="s">
        <v>44</v>
      </c>
      <c r="C33" s="77" t="s">
        <v>85</v>
      </c>
      <c r="D33" s="102" t="s">
        <v>95</v>
      </c>
      <c r="E33" s="103" t="s">
        <v>96</v>
      </c>
      <c r="F33" s="82" t="s">
        <v>155</v>
      </c>
      <c r="G33" s="30" t="s">
        <v>57</v>
      </c>
      <c r="H33" s="30" t="s">
        <v>23</v>
      </c>
      <c r="I33" s="30" t="s">
        <v>58</v>
      </c>
      <c r="J33" s="30" t="s">
        <v>86</v>
      </c>
      <c r="K33" s="83" t="s">
        <v>88</v>
      </c>
      <c r="N33" s="11"/>
      <c r="O33" s="136">
        <v>2016</v>
      </c>
      <c r="P33" s="136"/>
      <c r="Q33" s="136"/>
      <c r="R33" s="136">
        <v>2015</v>
      </c>
      <c r="S33" s="136"/>
      <c r="T33" s="136"/>
      <c r="U33" s="136">
        <v>2014</v>
      </c>
      <c r="V33" s="136"/>
      <c r="W33" s="136"/>
    </row>
    <row r="34" spans="1:23" s="9" customFormat="1" ht="45" x14ac:dyDescent="0.25">
      <c r="B34" s="12"/>
      <c r="C34" s="78" t="s">
        <v>45</v>
      </c>
      <c r="D34" s="78" t="s">
        <v>43</v>
      </c>
      <c r="E34" s="79" t="s">
        <v>61</v>
      </c>
      <c r="F34" s="79" t="s">
        <v>62</v>
      </c>
      <c r="G34" s="79" t="s">
        <v>63</v>
      </c>
      <c r="H34" s="80" t="s">
        <v>64</v>
      </c>
      <c r="I34" s="79" t="s">
        <v>65</v>
      </c>
      <c r="J34" s="80" t="s">
        <v>66</v>
      </c>
      <c r="K34" s="81" t="s">
        <v>67</v>
      </c>
      <c r="N34" s="20" t="s">
        <v>31</v>
      </c>
      <c r="O34" s="23" t="s">
        <v>27</v>
      </c>
      <c r="P34" s="23" t="s">
        <v>28</v>
      </c>
      <c r="Q34" s="23" t="s">
        <v>29</v>
      </c>
      <c r="R34" s="23" t="s">
        <v>27</v>
      </c>
      <c r="S34" s="23" t="s">
        <v>28</v>
      </c>
      <c r="T34" s="23" t="s">
        <v>29</v>
      </c>
      <c r="U34" s="23" t="s">
        <v>27</v>
      </c>
      <c r="V34" s="23" t="s">
        <v>28</v>
      </c>
      <c r="W34" s="23" t="s">
        <v>29</v>
      </c>
    </row>
    <row r="35" spans="1:23" x14ac:dyDescent="0.2">
      <c r="B35" s="13" t="s">
        <v>10</v>
      </c>
      <c r="C35" s="124">
        <v>16902848</v>
      </c>
      <c r="D35" s="124">
        <v>18080354</v>
      </c>
      <c r="E35" s="73">
        <v>18335234</v>
      </c>
      <c r="F35" s="57">
        <f>C35-D35+E35</f>
        <v>17157728</v>
      </c>
      <c r="G35" s="120">
        <f>V35</f>
        <v>1.806E-2</v>
      </c>
      <c r="H35" s="57">
        <f>F35*G35</f>
        <v>309868.56767999998</v>
      </c>
      <c r="I35" s="120">
        <f>W35</f>
        <v>1.261E-2</v>
      </c>
      <c r="J35" s="19">
        <f>F35*I35</f>
        <v>216358.95007999998</v>
      </c>
      <c r="K35" s="17">
        <f>J35-H35</f>
        <v>-93509.617599999998</v>
      </c>
      <c r="L35" s="146">
        <v>-530819.32999999996</v>
      </c>
      <c r="N35" s="11" t="s">
        <v>10</v>
      </c>
      <c r="O35" s="21">
        <v>8.4229999999999999E-2</v>
      </c>
      <c r="P35" s="21">
        <v>9.214E-2</v>
      </c>
      <c r="Q35" s="21">
        <v>9.1789999999999997E-2</v>
      </c>
      <c r="R35" s="21">
        <v>5.5490000000000005E-2</v>
      </c>
      <c r="S35" s="21">
        <v>6.1609999999999998E-2</v>
      </c>
      <c r="T35" s="21">
        <v>5.0680000000000003E-2</v>
      </c>
      <c r="U35" s="21">
        <v>3.6260000000000001E-2</v>
      </c>
      <c r="V35" s="21">
        <v>1.806E-2</v>
      </c>
      <c r="W35" s="21">
        <v>1.261E-2</v>
      </c>
    </row>
    <row r="36" spans="1:23" x14ac:dyDescent="0.2">
      <c r="B36" s="13" t="s">
        <v>11</v>
      </c>
      <c r="C36" s="124">
        <v>19301394</v>
      </c>
      <c r="D36" s="124">
        <f>E35</f>
        <v>18335234</v>
      </c>
      <c r="E36" s="73">
        <v>16751603</v>
      </c>
      <c r="F36" s="57">
        <f t="shared" ref="F36:F46" si="0">C36-D36+E36</f>
        <v>17717763</v>
      </c>
      <c r="G36" s="120">
        <f>V36</f>
        <v>1.1180000000000001E-2</v>
      </c>
      <c r="H36" s="57">
        <f t="shared" ref="H36:H46" si="1">F36*G36</f>
        <v>198084.59034000002</v>
      </c>
      <c r="I36" s="120">
        <f t="shared" ref="I36:I46" si="2">W36</f>
        <v>1.3300000000000001E-2</v>
      </c>
      <c r="J36" s="19">
        <f>F36*I36</f>
        <v>235646.24790000002</v>
      </c>
      <c r="K36" s="17">
        <f t="shared" ref="K36:K46" si="3">J36-H36</f>
        <v>37561.657559999992</v>
      </c>
      <c r="L36" s="146">
        <v>-413691.76</v>
      </c>
      <c r="N36" s="11" t="s">
        <v>11</v>
      </c>
      <c r="O36" s="22">
        <v>0.10384</v>
      </c>
      <c r="P36" s="22">
        <v>9.6780000000000005E-2</v>
      </c>
      <c r="Q36" s="22">
        <v>9.851E-2</v>
      </c>
      <c r="R36" s="22">
        <v>6.9809999999999997E-2</v>
      </c>
      <c r="S36" s="22">
        <v>4.095E-2</v>
      </c>
      <c r="T36" s="22">
        <v>3.9609999999999999E-2</v>
      </c>
      <c r="U36" s="22">
        <v>2.231E-2</v>
      </c>
      <c r="V36" s="22">
        <v>1.1180000000000001E-2</v>
      </c>
      <c r="W36" s="22">
        <v>1.3300000000000001E-2</v>
      </c>
    </row>
    <row r="37" spans="1:23" x14ac:dyDescent="0.2">
      <c r="B37" s="13" t="s">
        <v>12</v>
      </c>
      <c r="C37" s="124">
        <v>17434726</v>
      </c>
      <c r="D37" s="124">
        <f t="shared" ref="D37:D45" si="4">E36</f>
        <v>16751603</v>
      </c>
      <c r="E37" s="73">
        <v>18269075</v>
      </c>
      <c r="F37" s="57">
        <f t="shared" si="0"/>
        <v>18952198</v>
      </c>
      <c r="G37" s="120">
        <f>V37</f>
        <v>-8.0000000000000002E-3</v>
      </c>
      <c r="H37" s="57">
        <f t="shared" si="1"/>
        <v>-151617.584</v>
      </c>
      <c r="I37" s="120">
        <f t="shared" si="2"/>
        <v>-2.7E-4</v>
      </c>
      <c r="J37" s="19">
        <f t="shared" ref="J37:J46" si="5">F37*I37</f>
        <v>-5117.0934600000001</v>
      </c>
      <c r="K37" s="17">
        <f t="shared" si="3"/>
        <v>146500.49054</v>
      </c>
      <c r="L37" s="146">
        <v>-33260.299999999967</v>
      </c>
      <c r="N37" s="11" t="s">
        <v>12</v>
      </c>
      <c r="O37" s="22">
        <v>9.0219999999999995E-2</v>
      </c>
      <c r="P37" s="22">
        <v>0.10299</v>
      </c>
      <c r="Q37" s="22">
        <v>0.1061</v>
      </c>
      <c r="R37" s="22">
        <v>3.6040000000000003E-2</v>
      </c>
      <c r="S37" s="22">
        <v>5.74E-2</v>
      </c>
      <c r="T37" s="22">
        <v>6.2899999999999998E-2</v>
      </c>
      <c r="U37" s="22">
        <v>1.103E-2</v>
      </c>
      <c r="V37" s="22">
        <v>-8.0000000000000002E-3</v>
      </c>
      <c r="W37" s="22">
        <v>-2.7E-4</v>
      </c>
    </row>
    <row r="38" spans="1:23" x14ac:dyDescent="0.2">
      <c r="B38" s="13" t="s">
        <v>13</v>
      </c>
      <c r="C38" s="124">
        <v>18148527</v>
      </c>
      <c r="D38" s="124">
        <f t="shared" si="4"/>
        <v>18269075</v>
      </c>
      <c r="E38" s="73">
        <v>14568332</v>
      </c>
      <c r="F38" s="57">
        <f t="shared" si="0"/>
        <v>14447784</v>
      </c>
      <c r="G38" s="120">
        <f t="shared" ref="G38:G46" si="6">U38</f>
        <v>-9.6500000000000006E-3</v>
      </c>
      <c r="H38" s="57">
        <f t="shared" si="1"/>
        <v>-139421.11560000002</v>
      </c>
      <c r="I38" s="120">
        <f t="shared" si="2"/>
        <v>5.1979999999999998E-2</v>
      </c>
      <c r="J38" s="19">
        <f t="shared" si="5"/>
        <v>750995.81232000003</v>
      </c>
      <c r="K38" s="17">
        <f t="shared" si="3"/>
        <v>890416.92792000005</v>
      </c>
      <c r="L38" s="146">
        <v>604387.87</v>
      </c>
      <c r="N38" s="11" t="s">
        <v>13</v>
      </c>
      <c r="O38" s="22">
        <v>0.12114999999999999</v>
      </c>
      <c r="P38" s="22">
        <v>0.11176999999999999</v>
      </c>
      <c r="Q38" s="22">
        <v>0.11132</v>
      </c>
      <c r="R38" s="22">
        <v>6.7049999999999998E-2</v>
      </c>
      <c r="S38" s="22">
        <v>9.2679999999999998E-2</v>
      </c>
      <c r="T38" s="22">
        <v>9.5590000000000008E-2</v>
      </c>
      <c r="U38" s="22">
        <v>-9.6500000000000006E-3</v>
      </c>
      <c r="V38" s="22">
        <v>5.4530000000000002E-2</v>
      </c>
      <c r="W38" s="22">
        <v>5.1979999999999998E-2</v>
      </c>
    </row>
    <row r="39" spans="1:23" x14ac:dyDescent="0.2">
      <c r="B39" s="13" t="s">
        <v>14</v>
      </c>
      <c r="C39" s="124">
        <v>16052484</v>
      </c>
      <c r="D39" s="124">
        <f t="shared" si="4"/>
        <v>14568332</v>
      </c>
      <c r="E39" s="73">
        <v>13144735</v>
      </c>
      <c r="F39" s="57">
        <f t="shared" si="0"/>
        <v>14628887</v>
      </c>
      <c r="G39" s="120">
        <f t="shared" si="6"/>
        <v>5.3560000000000003E-2</v>
      </c>
      <c r="H39" s="57">
        <f t="shared" si="1"/>
        <v>783523.18772000005</v>
      </c>
      <c r="I39" s="120">
        <f t="shared" si="2"/>
        <v>7.1959999999999996E-2</v>
      </c>
      <c r="J39" s="19">
        <f t="shared" si="5"/>
        <v>1052694.7085199999</v>
      </c>
      <c r="K39" s="17">
        <f t="shared" si="3"/>
        <v>269171.52079999982</v>
      </c>
      <c r="L39" s="146">
        <v>307874.6399999999</v>
      </c>
      <c r="N39" s="11" t="s">
        <v>14</v>
      </c>
      <c r="O39" s="22">
        <v>0.10405</v>
      </c>
      <c r="P39" s="22">
        <v>0.11493</v>
      </c>
      <c r="Q39" s="22">
        <v>0.10749</v>
      </c>
      <c r="R39" s="22">
        <v>9.4159999999999994E-2</v>
      </c>
      <c r="S39" s="22">
        <v>9.7299999999999998E-2</v>
      </c>
      <c r="T39" s="22">
        <v>9.6680000000000002E-2</v>
      </c>
      <c r="U39" s="22">
        <v>5.3560000000000003E-2</v>
      </c>
      <c r="V39" s="22">
        <v>7.3520000000000002E-2</v>
      </c>
      <c r="W39" s="22">
        <v>7.1959999999999996E-2</v>
      </c>
    </row>
    <row r="40" spans="1:23" x14ac:dyDescent="0.2">
      <c r="B40" s="13" t="s">
        <v>15</v>
      </c>
      <c r="C40" s="124">
        <v>15873194</v>
      </c>
      <c r="D40" s="124">
        <f t="shared" si="4"/>
        <v>13144735</v>
      </c>
      <c r="E40" s="73">
        <v>16035071</v>
      </c>
      <c r="F40" s="57">
        <f t="shared" si="0"/>
        <v>18763530</v>
      </c>
      <c r="G40" s="120">
        <f t="shared" si="6"/>
        <v>7.1900000000000006E-2</v>
      </c>
      <c r="H40" s="57">
        <f t="shared" si="1"/>
        <v>1349097.807</v>
      </c>
      <c r="I40" s="120">
        <f t="shared" si="2"/>
        <v>6.0249999999999998E-2</v>
      </c>
      <c r="J40" s="19">
        <f t="shared" si="5"/>
        <v>1130502.6824999999</v>
      </c>
      <c r="K40" s="17">
        <f t="shared" si="3"/>
        <v>-218595.12450000015</v>
      </c>
      <c r="L40" s="146">
        <v>-334806.2799999998</v>
      </c>
      <c r="N40" s="11" t="s">
        <v>15</v>
      </c>
      <c r="O40" s="22">
        <v>0.11650000000000001</v>
      </c>
      <c r="P40" s="22">
        <v>9.3600000000000003E-2</v>
      </c>
      <c r="Q40" s="22">
        <v>9.5449999999999993E-2</v>
      </c>
      <c r="R40" s="22">
        <v>9.2280000000000001E-2</v>
      </c>
      <c r="S40" s="22">
        <v>9.7680000000000003E-2</v>
      </c>
      <c r="T40" s="22">
        <v>9.5400000000000013E-2</v>
      </c>
      <c r="U40" s="22">
        <v>7.1900000000000006E-2</v>
      </c>
      <c r="V40" s="22">
        <v>6.6640000000000005E-2</v>
      </c>
      <c r="W40" s="22">
        <v>6.0249999999999998E-2</v>
      </c>
    </row>
    <row r="41" spans="1:23" x14ac:dyDescent="0.2">
      <c r="B41" s="13" t="s">
        <v>16</v>
      </c>
      <c r="C41" s="73">
        <v>15538417</v>
      </c>
      <c r="D41" s="124">
        <f t="shared" si="4"/>
        <v>16035071</v>
      </c>
      <c r="E41" s="125">
        <v>15727876</v>
      </c>
      <c r="F41" s="57">
        <f t="shared" si="0"/>
        <v>15231222</v>
      </c>
      <c r="G41" s="120">
        <f t="shared" si="6"/>
        <v>5.9760000000000001E-2</v>
      </c>
      <c r="H41" s="57">
        <f t="shared" si="1"/>
        <v>910217.82672000001</v>
      </c>
      <c r="I41" s="120">
        <f t="shared" si="2"/>
        <v>6.2560000000000004E-2</v>
      </c>
      <c r="J41" s="19">
        <f t="shared" si="5"/>
        <v>952865.24832000001</v>
      </c>
      <c r="K41" s="17">
        <f t="shared" si="3"/>
        <v>42647.421600000001</v>
      </c>
      <c r="L41" s="146">
        <v>5647.6600000000326</v>
      </c>
      <c r="N41" s="11" t="s">
        <v>16</v>
      </c>
      <c r="O41" s="22">
        <v>7.6670000000000002E-2</v>
      </c>
      <c r="P41" s="22">
        <v>8.412E-2</v>
      </c>
      <c r="Q41" s="22">
        <v>8.3059999999999995E-2</v>
      </c>
      <c r="R41" s="22">
        <v>8.8880000000000001E-2</v>
      </c>
      <c r="S41" s="22">
        <v>8.4129999999999996E-2</v>
      </c>
      <c r="T41" s="22">
        <v>7.8829999999999997E-2</v>
      </c>
      <c r="U41" s="22">
        <v>5.9760000000000001E-2</v>
      </c>
      <c r="V41" s="22">
        <v>5.7529999999999998E-2</v>
      </c>
      <c r="W41" s="22">
        <v>6.2560000000000004E-2</v>
      </c>
    </row>
    <row r="42" spans="1:23" x14ac:dyDescent="0.2">
      <c r="B42" s="13" t="s">
        <v>17</v>
      </c>
      <c r="C42" s="73">
        <v>15915147</v>
      </c>
      <c r="D42" s="124">
        <f t="shared" si="4"/>
        <v>15727876</v>
      </c>
      <c r="E42" s="125">
        <v>17193531</v>
      </c>
      <c r="F42" s="57">
        <f t="shared" si="0"/>
        <v>17380802</v>
      </c>
      <c r="G42" s="120">
        <f t="shared" si="6"/>
        <v>6.1079999999999995E-2</v>
      </c>
      <c r="H42" s="57">
        <f t="shared" si="1"/>
        <v>1061619.38616</v>
      </c>
      <c r="I42" s="120">
        <f t="shared" si="2"/>
        <v>6.7610000000000003E-2</v>
      </c>
      <c r="J42" s="19">
        <f t="shared" si="5"/>
        <v>1175116.0232200001</v>
      </c>
      <c r="K42" s="17">
        <f t="shared" si="3"/>
        <v>113496.6370600001</v>
      </c>
      <c r="L42" s="146">
        <v>38290.689999999944</v>
      </c>
      <c r="N42" s="11" t="s">
        <v>17</v>
      </c>
      <c r="O42" s="22">
        <v>8.5690000000000002E-2</v>
      </c>
      <c r="P42" s="22">
        <v>7.0499999999999993E-2</v>
      </c>
      <c r="Q42" s="22">
        <v>7.1029999999999996E-2</v>
      </c>
      <c r="R42" s="22">
        <v>8.8050000000000003E-2</v>
      </c>
      <c r="S42" s="22">
        <v>7.3550000000000004E-2</v>
      </c>
      <c r="T42" s="22">
        <v>8.0099999999999991E-2</v>
      </c>
      <c r="U42" s="22">
        <v>6.1079999999999995E-2</v>
      </c>
      <c r="V42" s="22">
        <v>6.8970000000000004E-2</v>
      </c>
      <c r="W42" s="22">
        <v>6.7610000000000003E-2</v>
      </c>
    </row>
    <row r="43" spans="1:23" x14ac:dyDescent="0.2">
      <c r="B43" s="13" t="s">
        <v>18</v>
      </c>
      <c r="C43" s="73">
        <v>17150881</v>
      </c>
      <c r="D43" s="124">
        <f t="shared" si="4"/>
        <v>17193531</v>
      </c>
      <c r="E43" s="125">
        <v>11455713</v>
      </c>
      <c r="F43" s="57">
        <f t="shared" si="0"/>
        <v>11413063</v>
      </c>
      <c r="G43" s="120">
        <f t="shared" si="6"/>
        <v>8.0489999999999992E-2</v>
      </c>
      <c r="H43" s="57">
        <f t="shared" si="1"/>
        <v>918637.44086999993</v>
      </c>
      <c r="I43" s="120">
        <f t="shared" si="2"/>
        <v>7.9629999999999992E-2</v>
      </c>
      <c r="J43" s="19">
        <f t="shared" si="5"/>
        <v>908822.2066899999</v>
      </c>
      <c r="K43" s="17">
        <f t="shared" si="3"/>
        <v>-9815.2341800000286</v>
      </c>
      <c r="L43" s="146">
        <v>328343.19000000006</v>
      </c>
      <c r="N43" s="11" t="s">
        <v>18</v>
      </c>
      <c r="O43" s="22">
        <v>7.0599999999999996E-2</v>
      </c>
      <c r="P43" s="22">
        <v>9.1480000000000006E-2</v>
      </c>
      <c r="Q43" s="22">
        <v>9.5310000000000006E-2</v>
      </c>
      <c r="R43" s="22">
        <v>8.270000000000001E-2</v>
      </c>
      <c r="S43" s="22">
        <v>7.1910000000000002E-2</v>
      </c>
      <c r="T43" s="22">
        <v>6.7030000000000006E-2</v>
      </c>
      <c r="U43" s="22">
        <v>8.0489999999999992E-2</v>
      </c>
      <c r="V43" s="22">
        <v>8.072E-2</v>
      </c>
      <c r="W43" s="22">
        <v>7.9629999999999992E-2</v>
      </c>
    </row>
    <row r="44" spans="1:23" x14ac:dyDescent="0.2">
      <c r="B44" s="13" t="s">
        <v>19</v>
      </c>
      <c r="C44" s="73">
        <v>15409834</v>
      </c>
      <c r="D44" s="124">
        <f t="shared" si="4"/>
        <v>11455713</v>
      </c>
      <c r="E44" s="125">
        <v>17262729</v>
      </c>
      <c r="F44" s="57">
        <f t="shared" si="0"/>
        <v>21216850</v>
      </c>
      <c r="G44" s="120">
        <f t="shared" si="6"/>
        <v>7.492E-2</v>
      </c>
      <c r="H44" s="57">
        <f t="shared" si="1"/>
        <v>1589566.402</v>
      </c>
      <c r="I44" s="120">
        <f t="shared" si="2"/>
        <v>0.10014000000000001</v>
      </c>
      <c r="J44" s="19">
        <f t="shared" si="5"/>
        <v>2124655.3590000002</v>
      </c>
      <c r="K44" s="17">
        <f t="shared" si="3"/>
        <v>535088.95700000017</v>
      </c>
      <c r="L44" s="146">
        <v>150321.63000000012</v>
      </c>
      <c r="N44" s="11" t="s">
        <v>19</v>
      </c>
      <c r="O44" s="22">
        <v>9.7199999999999995E-2</v>
      </c>
      <c r="P44" s="22">
        <v>0.1178</v>
      </c>
      <c r="Q44" s="22">
        <v>0.11226</v>
      </c>
      <c r="R44" s="22">
        <v>6.3710000000000003E-2</v>
      </c>
      <c r="S44" s="22">
        <v>7.1929999999999994E-2</v>
      </c>
      <c r="T44" s="22">
        <v>7.5439999999999993E-2</v>
      </c>
      <c r="U44" s="22">
        <v>7.492E-2</v>
      </c>
      <c r="V44" s="22">
        <v>0.10135</v>
      </c>
      <c r="W44" s="22">
        <v>0.10014000000000001</v>
      </c>
    </row>
    <row r="45" spans="1:23" x14ac:dyDescent="0.2">
      <c r="B45" s="13" t="s">
        <v>20</v>
      </c>
      <c r="C45" s="73">
        <v>17671770</v>
      </c>
      <c r="D45" s="124">
        <f t="shared" si="4"/>
        <v>17262729</v>
      </c>
      <c r="E45" s="125">
        <v>18750584</v>
      </c>
      <c r="F45" s="57">
        <f t="shared" si="0"/>
        <v>19159625</v>
      </c>
      <c r="G45" s="120">
        <f t="shared" si="6"/>
        <v>9.9010000000000001E-2</v>
      </c>
      <c r="H45" s="57">
        <f t="shared" si="1"/>
        <v>1896994.4712499999</v>
      </c>
      <c r="I45" s="120">
        <f t="shared" si="2"/>
        <v>8.231999999999999E-2</v>
      </c>
      <c r="J45" s="19">
        <f t="shared" si="5"/>
        <v>1577220.3299999998</v>
      </c>
      <c r="K45" s="17">
        <f t="shared" si="3"/>
        <v>-319774.1412500001</v>
      </c>
      <c r="L45" s="146">
        <v>-425211.03</v>
      </c>
      <c r="N45" s="11" t="s">
        <v>20</v>
      </c>
      <c r="O45" s="22">
        <v>0.12271</v>
      </c>
      <c r="P45" s="22">
        <v>0.115</v>
      </c>
      <c r="Q45" s="22">
        <v>0.11108999999999999</v>
      </c>
      <c r="R45" s="22">
        <v>7.6230000000000006E-2</v>
      </c>
      <c r="S45" s="22">
        <v>0.12447999999999999</v>
      </c>
      <c r="T45" s="22">
        <v>0.11320000000000001</v>
      </c>
      <c r="U45" s="22">
        <v>9.9010000000000001E-2</v>
      </c>
      <c r="V45" s="22">
        <v>8.5040000000000004E-2</v>
      </c>
      <c r="W45" s="22">
        <v>8.231999999999999E-2</v>
      </c>
    </row>
    <row r="46" spans="1:23" x14ac:dyDescent="0.2">
      <c r="B46" s="13" t="s">
        <v>21</v>
      </c>
      <c r="C46" s="126">
        <v>17478407</v>
      </c>
      <c r="D46" s="124">
        <f>E45</f>
        <v>18750584</v>
      </c>
      <c r="E46" s="125">
        <v>18646961</v>
      </c>
      <c r="F46" s="57">
        <f t="shared" si="0"/>
        <v>17374784</v>
      </c>
      <c r="G46" s="120">
        <f t="shared" si="6"/>
        <v>7.3180000000000009E-2</v>
      </c>
      <c r="H46" s="57">
        <f t="shared" si="1"/>
        <v>1271486.6931200002</v>
      </c>
      <c r="I46" s="120">
        <f t="shared" si="2"/>
        <v>7.4439999999999992E-2</v>
      </c>
      <c r="J46" s="19">
        <f t="shared" si="5"/>
        <v>1293378.9209599998</v>
      </c>
      <c r="K46" s="17">
        <f t="shared" si="3"/>
        <v>21892.227839999599</v>
      </c>
      <c r="L46" s="146">
        <v>-156878.0199999999</v>
      </c>
      <c r="N46" s="31" t="s">
        <v>21</v>
      </c>
      <c r="O46" s="32">
        <v>0.10594000000000001</v>
      </c>
      <c r="P46" s="32">
        <v>7.8719999999999998E-2</v>
      </c>
      <c r="Q46" s="32">
        <v>8.7080000000000005E-2</v>
      </c>
      <c r="R46" s="32">
        <v>0.11462</v>
      </c>
      <c r="S46" s="32">
        <v>8.8090000000000002E-2</v>
      </c>
      <c r="T46" s="32">
        <v>9.4709999999999989E-2</v>
      </c>
      <c r="U46" s="32">
        <v>7.3180000000000009E-2</v>
      </c>
      <c r="V46" s="32">
        <v>5.7889999999999997E-2</v>
      </c>
      <c r="W46" s="32">
        <v>7.4439999999999992E-2</v>
      </c>
    </row>
    <row r="47" spans="1:23" ht="15.75" thickBot="1" x14ac:dyDescent="0.3">
      <c r="B47" s="87" t="s">
        <v>90</v>
      </c>
      <c r="C47" s="127">
        <f>SUM(C35:C46)</f>
        <v>202877629</v>
      </c>
      <c r="D47" s="127">
        <f>SUM(D35:D46)</f>
        <v>195574837</v>
      </c>
      <c r="E47" s="127">
        <f>SUM(E35:E46)</f>
        <v>196141444</v>
      </c>
      <c r="F47" s="127">
        <f>SUM(F35:F46)</f>
        <v>203444236</v>
      </c>
      <c r="G47" s="42"/>
      <c r="H47" s="127">
        <f>SUM(H35:H46)</f>
        <v>9998057.6732600015</v>
      </c>
      <c r="I47" s="42"/>
      <c r="J47" s="43">
        <f>SUM(J35:J46)</f>
        <v>11413139.396049999</v>
      </c>
      <c r="K47" s="44">
        <f>SUM(K35:K46)</f>
        <v>1415081.7227899993</v>
      </c>
      <c r="L47" s="147">
        <f>SUM(L35:L46)</f>
        <v>-459801.03999999957</v>
      </c>
      <c r="N47" s="35"/>
      <c r="O47" s="36"/>
      <c r="P47" s="36"/>
      <c r="Q47" s="36"/>
      <c r="R47" s="36"/>
      <c r="S47" s="36"/>
      <c r="T47" s="36"/>
      <c r="U47" s="36"/>
      <c r="V47" s="36"/>
      <c r="W47" s="36"/>
    </row>
    <row r="48" spans="1:23" x14ac:dyDescent="0.2">
      <c r="A48" s="1" t="s">
        <v>40</v>
      </c>
      <c r="G48" s="4"/>
      <c r="H48" s="4"/>
      <c r="I48" s="4"/>
      <c r="J48" s="86" t="s">
        <v>144</v>
      </c>
      <c r="K48" s="28">
        <v>-459801.04</v>
      </c>
      <c r="L48" s="148"/>
      <c r="N48" s="33"/>
      <c r="O48" s="34"/>
      <c r="P48" s="34"/>
      <c r="Q48" s="34"/>
      <c r="R48" s="34"/>
      <c r="S48" s="34"/>
      <c r="T48" s="34"/>
      <c r="U48" s="34"/>
      <c r="V48" s="34"/>
      <c r="W48" s="34"/>
    </row>
    <row r="49" spans="1:23" ht="15" thickBot="1" x14ac:dyDescent="0.25">
      <c r="G49" s="4"/>
      <c r="H49" s="4"/>
      <c r="I49" s="4"/>
      <c r="J49" s="86" t="s">
        <v>89</v>
      </c>
      <c r="K49" s="18">
        <f>K48-K47</f>
        <v>-1874882.7627899994</v>
      </c>
      <c r="L49" s="148"/>
      <c r="N49" s="33"/>
      <c r="O49" s="34"/>
      <c r="P49" s="34"/>
      <c r="Q49" s="34"/>
      <c r="R49" s="34"/>
      <c r="S49" s="34"/>
      <c r="T49" s="34"/>
      <c r="U49" s="34"/>
      <c r="V49" s="34"/>
      <c r="W49" s="34"/>
    </row>
    <row r="50" spans="1:23" ht="15.75" thickTop="1" x14ac:dyDescent="0.25">
      <c r="A50" s="1" t="s">
        <v>38</v>
      </c>
      <c r="B50" s="52" t="s">
        <v>50</v>
      </c>
      <c r="C50" s="3"/>
      <c r="F50" s="129"/>
      <c r="G50" s="130"/>
      <c r="H50" s="131"/>
      <c r="I50" s="130"/>
      <c r="J50" s="131"/>
      <c r="L50" s="148"/>
    </row>
    <row r="51" spans="1:23" ht="15.75" thickBot="1" x14ac:dyDescent="0.3">
      <c r="B51" s="2" t="s">
        <v>26</v>
      </c>
      <c r="C51" s="41">
        <v>2016</v>
      </c>
      <c r="D51" s="100"/>
      <c r="E51" s="100"/>
      <c r="F51" s="101"/>
      <c r="G51" s="37"/>
      <c r="H51" s="37"/>
      <c r="I51" s="37"/>
      <c r="J51" s="37"/>
      <c r="K51" s="37"/>
      <c r="L51" s="148"/>
      <c r="N51" s="3" t="s">
        <v>30</v>
      </c>
    </row>
    <row r="52" spans="1:23" s="9" customFormat="1" ht="80.25" customHeight="1" thickBot="1" x14ac:dyDescent="0.3">
      <c r="B52" s="56" t="s">
        <v>44</v>
      </c>
      <c r="C52" s="77" t="s">
        <v>85</v>
      </c>
      <c r="D52" s="102" t="s">
        <v>95</v>
      </c>
      <c r="E52" s="103" t="s">
        <v>96</v>
      </c>
      <c r="F52" s="82" t="s">
        <v>155</v>
      </c>
      <c r="G52" s="30" t="s">
        <v>57</v>
      </c>
      <c r="H52" s="30" t="s">
        <v>23</v>
      </c>
      <c r="I52" s="30" t="s">
        <v>58</v>
      </c>
      <c r="J52" s="30" t="s">
        <v>86</v>
      </c>
      <c r="K52" s="83" t="s">
        <v>88</v>
      </c>
      <c r="L52" s="149"/>
      <c r="N52" s="11"/>
      <c r="O52" s="136">
        <v>2016</v>
      </c>
      <c r="P52" s="136"/>
      <c r="Q52" s="136"/>
      <c r="R52" s="136">
        <v>2015</v>
      </c>
      <c r="S52" s="136"/>
      <c r="T52" s="136"/>
      <c r="U52" s="136">
        <v>2014</v>
      </c>
      <c r="V52" s="136"/>
      <c r="W52" s="136"/>
    </row>
    <row r="53" spans="1:23" s="9" customFormat="1" ht="30" x14ac:dyDescent="0.25">
      <c r="B53" s="12"/>
      <c r="C53" s="78" t="s">
        <v>45</v>
      </c>
      <c r="D53" s="78" t="s">
        <v>43</v>
      </c>
      <c r="E53" s="79" t="s">
        <v>61</v>
      </c>
      <c r="F53" s="79" t="s">
        <v>62</v>
      </c>
      <c r="G53" s="79" t="s">
        <v>63</v>
      </c>
      <c r="H53" s="80" t="s">
        <v>64</v>
      </c>
      <c r="I53" s="79" t="s">
        <v>65</v>
      </c>
      <c r="J53" s="80" t="s">
        <v>66</v>
      </c>
      <c r="K53" s="81" t="s">
        <v>67</v>
      </c>
      <c r="L53" s="149"/>
      <c r="N53" s="20" t="s">
        <v>31</v>
      </c>
      <c r="O53" s="23" t="s">
        <v>27</v>
      </c>
      <c r="P53" s="23" t="s">
        <v>28</v>
      </c>
      <c r="Q53" s="23" t="s">
        <v>29</v>
      </c>
      <c r="R53" s="23" t="s">
        <v>27</v>
      </c>
      <c r="S53" s="23" t="s">
        <v>28</v>
      </c>
      <c r="T53" s="23" t="s">
        <v>29</v>
      </c>
      <c r="U53" s="23" t="s">
        <v>27</v>
      </c>
      <c r="V53" s="23" t="s">
        <v>28</v>
      </c>
      <c r="W53" s="23" t="s">
        <v>29</v>
      </c>
    </row>
    <row r="54" spans="1:23" x14ac:dyDescent="0.2">
      <c r="B54" s="13" t="s">
        <v>10</v>
      </c>
      <c r="C54" s="124">
        <v>17332145</v>
      </c>
      <c r="D54" s="125">
        <v>16965026</v>
      </c>
      <c r="E54" s="73">
        <v>16412797</v>
      </c>
      <c r="F54" s="57">
        <f>C54-D54+E54</f>
        <v>16779916</v>
      </c>
      <c r="G54" s="120">
        <f>O54</f>
        <v>8.4229999999999999E-2</v>
      </c>
      <c r="H54" s="16">
        <f>F54*G54</f>
        <v>1413372.3246800001</v>
      </c>
      <c r="I54" s="120">
        <f>Q54</f>
        <v>9.1789999999999997E-2</v>
      </c>
      <c r="J54" s="19">
        <f>F54*I54</f>
        <v>1540228.48964</v>
      </c>
      <c r="K54" s="17">
        <f>J54-H54</f>
        <v>126856.16495999997</v>
      </c>
      <c r="L54" s="146">
        <v>-74422.919999999925</v>
      </c>
      <c r="N54" s="11" t="s">
        <v>10</v>
      </c>
      <c r="O54" s="21">
        <v>8.4229999999999999E-2</v>
      </c>
      <c r="P54" s="21">
        <v>9.214E-2</v>
      </c>
      <c r="Q54" s="21">
        <v>9.1789999999999997E-2</v>
      </c>
      <c r="R54" s="21">
        <v>5.5490000000000005E-2</v>
      </c>
      <c r="S54" s="21">
        <v>6.1609999999999998E-2</v>
      </c>
      <c r="T54" s="21">
        <v>5.0680000000000003E-2</v>
      </c>
      <c r="U54" s="21">
        <v>3.6260000000000001E-2</v>
      </c>
      <c r="V54" s="21">
        <v>1.806E-2</v>
      </c>
      <c r="W54" s="21">
        <v>1.261E-2</v>
      </c>
    </row>
    <row r="55" spans="1:23" x14ac:dyDescent="0.2">
      <c r="B55" s="13" t="s">
        <v>11</v>
      </c>
      <c r="C55" s="124">
        <v>17225226</v>
      </c>
      <c r="D55" s="125">
        <f>E54</f>
        <v>16412797</v>
      </c>
      <c r="E55" s="73">
        <v>16731418</v>
      </c>
      <c r="F55" s="57">
        <f t="shared" ref="F55:F65" si="7">C55-D55+E55</f>
        <v>17543847</v>
      </c>
      <c r="G55" s="120">
        <f>O55</f>
        <v>0.10384</v>
      </c>
      <c r="H55" s="16">
        <f t="shared" ref="H55:H65" si="8">F55*G55</f>
        <v>1821753.0724800001</v>
      </c>
      <c r="I55" s="120">
        <f>Q55</f>
        <v>9.851E-2</v>
      </c>
      <c r="J55" s="19">
        <f>F55*I55</f>
        <v>1728244.36797</v>
      </c>
      <c r="K55" s="17">
        <f t="shared" ref="K55:K65" si="9">J55-H55</f>
        <v>-93508.704510000069</v>
      </c>
      <c r="L55" s="146">
        <v>-119502.77000000002</v>
      </c>
      <c r="N55" s="11" t="s">
        <v>11</v>
      </c>
      <c r="O55" s="22">
        <v>0.10384</v>
      </c>
      <c r="P55" s="22">
        <v>9.6780000000000005E-2</v>
      </c>
      <c r="Q55" s="22">
        <v>9.851E-2</v>
      </c>
      <c r="R55" s="22">
        <v>6.9809999999999997E-2</v>
      </c>
      <c r="S55" s="22">
        <v>4.095E-2</v>
      </c>
      <c r="T55" s="22">
        <v>3.9609999999999999E-2</v>
      </c>
      <c r="U55" s="22">
        <v>2.231E-2</v>
      </c>
      <c r="V55" s="22">
        <v>1.1180000000000001E-2</v>
      </c>
      <c r="W55" s="22">
        <v>1.3300000000000001E-2</v>
      </c>
    </row>
    <row r="56" spans="1:23" x14ac:dyDescent="0.2">
      <c r="B56" s="13" t="s">
        <v>12</v>
      </c>
      <c r="C56" s="124">
        <v>19261396</v>
      </c>
      <c r="D56" s="125">
        <f t="shared" ref="D56:D65" si="10">E55</f>
        <v>16731418</v>
      </c>
      <c r="E56" s="73">
        <v>15103892</v>
      </c>
      <c r="F56" s="57">
        <f t="shared" si="7"/>
        <v>17633870</v>
      </c>
      <c r="G56" s="120">
        <f>O56</f>
        <v>9.0219999999999995E-2</v>
      </c>
      <c r="H56" s="16">
        <f t="shared" si="8"/>
        <v>1590927.7514</v>
      </c>
      <c r="I56" s="120">
        <f t="shared" ref="I56:I65" si="11">Q56</f>
        <v>0.1061</v>
      </c>
      <c r="J56" s="19">
        <f t="shared" ref="J56:J65" si="12">F56*I56</f>
        <v>1870953.6070000001</v>
      </c>
      <c r="K56" s="17">
        <f t="shared" si="9"/>
        <v>280025.85560000013</v>
      </c>
      <c r="L56" s="146">
        <v>123521.34999999986</v>
      </c>
      <c r="N56" s="11" t="s">
        <v>12</v>
      </c>
      <c r="O56" s="22">
        <v>9.0219999999999995E-2</v>
      </c>
      <c r="P56" s="22">
        <v>0.10299</v>
      </c>
      <c r="Q56" s="22">
        <v>0.1061</v>
      </c>
      <c r="R56" s="22">
        <v>3.6040000000000003E-2</v>
      </c>
      <c r="S56" s="22">
        <v>5.74E-2</v>
      </c>
      <c r="T56" s="22">
        <v>6.2899999999999998E-2</v>
      </c>
      <c r="U56" s="22">
        <v>1.103E-2</v>
      </c>
      <c r="V56" s="22">
        <v>-8.0000000000000002E-3</v>
      </c>
      <c r="W56" s="22">
        <v>-2.7E-4</v>
      </c>
    </row>
    <row r="57" spans="1:23" x14ac:dyDescent="0.2">
      <c r="B57" s="13" t="s">
        <v>13</v>
      </c>
      <c r="C57" s="124">
        <v>18065554</v>
      </c>
      <c r="D57" s="125">
        <f t="shared" si="10"/>
        <v>15103892</v>
      </c>
      <c r="E57" s="73">
        <v>14426556</v>
      </c>
      <c r="F57" s="57">
        <f t="shared" si="7"/>
        <v>17388218</v>
      </c>
      <c r="G57" s="120">
        <f>O57</f>
        <v>0.12114999999999999</v>
      </c>
      <c r="H57" s="16">
        <f t="shared" si="8"/>
        <v>2106582.6107000001</v>
      </c>
      <c r="I57" s="120">
        <f t="shared" si="11"/>
        <v>0.11132</v>
      </c>
      <c r="J57" s="19">
        <f t="shared" si="12"/>
        <v>1935656.4277600001</v>
      </c>
      <c r="K57" s="17">
        <f t="shared" si="9"/>
        <v>-170926.18293999997</v>
      </c>
      <c r="L57" s="146">
        <v>-183571.59000000008</v>
      </c>
      <c r="N57" s="11" t="s">
        <v>13</v>
      </c>
      <c r="O57" s="22">
        <v>0.12114999999999999</v>
      </c>
      <c r="P57" s="22">
        <v>0.11176999999999999</v>
      </c>
      <c r="Q57" s="22">
        <v>0.11132</v>
      </c>
      <c r="R57" s="22">
        <v>6.7049999999999998E-2</v>
      </c>
      <c r="S57" s="22">
        <v>9.2679999999999998E-2</v>
      </c>
      <c r="T57" s="22">
        <v>9.5590000000000008E-2</v>
      </c>
      <c r="U57" s="22">
        <v>-9.6500000000000006E-3</v>
      </c>
      <c r="V57" s="22">
        <v>5.4530000000000002E-2</v>
      </c>
      <c r="W57" s="22">
        <v>5.1979999999999998E-2</v>
      </c>
    </row>
    <row r="58" spans="1:23" x14ac:dyDescent="0.2">
      <c r="B58" s="13" t="s">
        <v>14</v>
      </c>
      <c r="C58" s="124">
        <v>16755242</v>
      </c>
      <c r="D58" s="125">
        <f t="shared" si="10"/>
        <v>14426556</v>
      </c>
      <c r="E58" s="73">
        <v>13679474</v>
      </c>
      <c r="F58" s="57">
        <f t="shared" si="7"/>
        <v>16008160</v>
      </c>
      <c r="G58" s="120">
        <f>O58</f>
        <v>0.10405</v>
      </c>
      <c r="H58" s="16">
        <f t="shared" si="8"/>
        <v>1665649.048</v>
      </c>
      <c r="I58" s="120">
        <f t="shared" si="11"/>
        <v>0.10749</v>
      </c>
      <c r="J58" s="19">
        <f t="shared" si="12"/>
        <v>1720717.1184</v>
      </c>
      <c r="K58" s="17">
        <f t="shared" si="9"/>
        <v>55068.070400000084</v>
      </c>
      <c r="L58" s="146">
        <v>33825.350000000326</v>
      </c>
      <c r="N58" s="11" t="s">
        <v>14</v>
      </c>
      <c r="O58" s="22">
        <v>0.10405</v>
      </c>
      <c r="P58" s="22">
        <v>0.11493</v>
      </c>
      <c r="Q58" s="22">
        <v>0.10749</v>
      </c>
      <c r="R58" s="22">
        <v>9.4159999999999994E-2</v>
      </c>
      <c r="S58" s="22">
        <v>9.7299999999999998E-2</v>
      </c>
      <c r="T58" s="22">
        <v>9.6680000000000002E-2</v>
      </c>
      <c r="U58" s="22">
        <v>5.3560000000000003E-2</v>
      </c>
      <c r="V58" s="22">
        <v>7.3520000000000002E-2</v>
      </c>
      <c r="W58" s="22">
        <v>7.1959999999999996E-2</v>
      </c>
    </row>
    <row r="59" spans="1:23" x14ac:dyDescent="0.2">
      <c r="B59" s="13" t="s">
        <v>15</v>
      </c>
      <c r="C59" s="124">
        <v>16419599</v>
      </c>
      <c r="D59" s="125">
        <f t="shared" si="10"/>
        <v>13679474</v>
      </c>
      <c r="E59" s="73">
        <v>12199122</v>
      </c>
      <c r="F59" s="57">
        <f t="shared" si="7"/>
        <v>14939247</v>
      </c>
      <c r="G59" s="120">
        <f>P59</f>
        <v>9.3600000000000003E-2</v>
      </c>
      <c r="H59" s="16">
        <f t="shared" si="8"/>
        <v>1398313.5192</v>
      </c>
      <c r="I59" s="120">
        <f t="shared" si="11"/>
        <v>9.5449999999999993E-2</v>
      </c>
      <c r="J59" s="19">
        <f t="shared" si="12"/>
        <v>1425951.1261499999</v>
      </c>
      <c r="K59" s="17">
        <f t="shared" si="9"/>
        <v>27637.606949999928</v>
      </c>
      <c r="L59" s="146">
        <v>-321173.78000000003</v>
      </c>
      <c r="N59" s="11" t="s">
        <v>15</v>
      </c>
      <c r="O59" s="22">
        <v>0.11650000000000001</v>
      </c>
      <c r="P59" s="22">
        <v>9.3600000000000003E-2</v>
      </c>
      <c r="Q59" s="22">
        <v>9.5449999999999993E-2</v>
      </c>
      <c r="R59" s="22">
        <v>9.2280000000000001E-2</v>
      </c>
      <c r="S59" s="22">
        <v>9.7680000000000003E-2</v>
      </c>
      <c r="T59" s="22">
        <v>9.5400000000000013E-2</v>
      </c>
      <c r="U59" s="22">
        <v>7.1900000000000006E-2</v>
      </c>
      <c r="V59" s="22">
        <v>6.6640000000000005E-2</v>
      </c>
      <c r="W59" s="22">
        <v>6.0249999999999998E-2</v>
      </c>
    </row>
    <row r="60" spans="1:23" x14ac:dyDescent="0.2">
      <c r="B60" s="13" t="s">
        <v>16</v>
      </c>
      <c r="C60" s="73">
        <v>16411868</v>
      </c>
      <c r="D60" s="125">
        <f t="shared" si="10"/>
        <v>12199122</v>
      </c>
      <c r="E60" s="125">
        <v>16783123</v>
      </c>
      <c r="F60" s="57">
        <f t="shared" si="7"/>
        <v>20995869</v>
      </c>
      <c r="G60" s="120">
        <f t="shared" ref="G60:G65" si="13">P60</f>
        <v>8.412E-2</v>
      </c>
      <c r="H60" s="16">
        <f t="shared" si="8"/>
        <v>1766172.50028</v>
      </c>
      <c r="I60" s="120">
        <f t="shared" si="11"/>
        <v>8.3059999999999995E-2</v>
      </c>
      <c r="J60" s="19">
        <f t="shared" si="12"/>
        <v>1743916.8791399999</v>
      </c>
      <c r="K60" s="17">
        <f t="shared" si="9"/>
        <v>-22255.621140000178</v>
      </c>
      <c r="L60" s="146">
        <v>47817.249999999767</v>
      </c>
      <c r="N60" s="11" t="s">
        <v>16</v>
      </c>
      <c r="O60" s="22">
        <v>7.6670000000000002E-2</v>
      </c>
      <c r="P60" s="22">
        <v>8.412E-2</v>
      </c>
      <c r="Q60" s="22">
        <v>8.3059999999999995E-2</v>
      </c>
      <c r="R60" s="22">
        <v>8.8880000000000001E-2</v>
      </c>
      <c r="S60" s="22">
        <v>8.4129999999999996E-2</v>
      </c>
      <c r="T60" s="22">
        <v>7.8829999999999997E-2</v>
      </c>
      <c r="U60" s="22">
        <v>5.9760000000000001E-2</v>
      </c>
      <c r="V60" s="22">
        <v>5.7529999999999998E-2</v>
      </c>
      <c r="W60" s="22">
        <v>6.2560000000000004E-2</v>
      </c>
    </row>
    <row r="61" spans="1:23" x14ac:dyDescent="0.2">
      <c r="B61" s="13" t="s">
        <v>17</v>
      </c>
      <c r="C61" s="73">
        <v>16968980</v>
      </c>
      <c r="D61" s="125">
        <f t="shared" si="10"/>
        <v>16783123</v>
      </c>
      <c r="E61" s="125">
        <v>14262071</v>
      </c>
      <c r="F61" s="57">
        <f t="shared" si="7"/>
        <v>14447928</v>
      </c>
      <c r="G61" s="120">
        <f t="shared" si="13"/>
        <v>7.0499999999999993E-2</v>
      </c>
      <c r="H61" s="16">
        <f t="shared" si="8"/>
        <v>1018578.9239999999</v>
      </c>
      <c r="I61" s="120">
        <f t="shared" si="11"/>
        <v>7.1029999999999996E-2</v>
      </c>
      <c r="J61" s="19">
        <f t="shared" si="12"/>
        <v>1026236.3258399999</v>
      </c>
      <c r="K61" s="17">
        <f t="shared" si="9"/>
        <v>7657.4018400000641</v>
      </c>
      <c r="L61" s="146">
        <v>11965.759999999776</v>
      </c>
      <c r="N61" s="11" t="s">
        <v>17</v>
      </c>
      <c r="O61" s="22">
        <v>8.5690000000000002E-2</v>
      </c>
      <c r="P61" s="22">
        <v>7.0499999999999993E-2</v>
      </c>
      <c r="Q61" s="22">
        <v>7.1029999999999996E-2</v>
      </c>
      <c r="R61" s="22">
        <v>8.8050000000000003E-2</v>
      </c>
      <c r="S61" s="22">
        <v>7.3550000000000004E-2</v>
      </c>
      <c r="T61" s="22">
        <v>8.0099999999999991E-2</v>
      </c>
      <c r="U61" s="22">
        <v>6.1079999999999995E-2</v>
      </c>
      <c r="V61" s="22">
        <v>6.8970000000000004E-2</v>
      </c>
      <c r="W61" s="22">
        <v>6.7610000000000003E-2</v>
      </c>
    </row>
    <row r="62" spans="1:23" x14ac:dyDescent="0.2">
      <c r="B62" s="13" t="s">
        <v>18</v>
      </c>
      <c r="C62" s="73">
        <v>18198306</v>
      </c>
      <c r="D62" s="125">
        <f t="shared" si="10"/>
        <v>14262071</v>
      </c>
      <c r="E62" s="125">
        <v>19886510</v>
      </c>
      <c r="F62" s="57">
        <f t="shared" si="7"/>
        <v>23822745</v>
      </c>
      <c r="G62" s="120">
        <f t="shared" si="13"/>
        <v>9.1480000000000006E-2</v>
      </c>
      <c r="H62" s="16">
        <f t="shared" si="8"/>
        <v>2179304.7126000002</v>
      </c>
      <c r="I62" s="120">
        <f t="shared" si="11"/>
        <v>9.5310000000000006E-2</v>
      </c>
      <c r="J62" s="19">
        <f t="shared" si="12"/>
        <v>2270545.82595</v>
      </c>
      <c r="K62" s="17">
        <f t="shared" si="9"/>
        <v>91241.113349999767</v>
      </c>
      <c r="L62" s="146">
        <v>144466.4700000002</v>
      </c>
      <c r="N62" s="11" t="s">
        <v>18</v>
      </c>
      <c r="O62" s="22">
        <v>7.0599999999999996E-2</v>
      </c>
      <c r="P62" s="22">
        <v>9.1480000000000006E-2</v>
      </c>
      <c r="Q62" s="22">
        <v>9.5310000000000006E-2</v>
      </c>
      <c r="R62" s="22">
        <v>8.270000000000001E-2</v>
      </c>
      <c r="S62" s="22">
        <v>7.1910000000000002E-2</v>
      </c>
      <c r="T62" s="22">
        <v>6.7030000000000006E-2</v>
      </c>
      <c r="U62" s="22">
        <v>8.0489999999999992E-2</v>
      </c>
      <c r="V62" s="22">
        <v>8.072E-2</v>
      </c>
      <c r="W62" s="22">
        <v>7.9629999999999992E-2</v>
      </c>
    </row>
    <row r="63" spans="1:23" x14ac:dyDescent="0.2">
      <c r="B63" s="13" t="s">
        <v>19</v>
      </c>
      <c r="C63" s="73">
        <v>17213431</v>
      </c>
      <c r="D63" s="125">
        <f t="shared" si="10"/>
        <v>19886510</v>
      </c>
      <c r="E63" s="125">
        <v>20463230</v>
      </c>
      <c r="F63" s="57">
        <f t="shared" si="7"/>
        <v>17790151</v>
      </c>
      <c r="G63" s="120">
        <f t="shared" si="13"/>
        <v>0.1178</v>
      </c>
      <c r="H63" s="16">
        <f t="shared" si="8"/>
        <v>2095679.7878</v>
      </c>
      <c r="I63" s="120">
        <f t="shared" si="11"/>
        <v>0.11226</v>
      </c>
      <c r="J63" s="19">
        <f t="shared" si="12"/>
        <v>1997122.3512599999</v>
      </c>
      <c r="K63" s="17">
        <f t="shared" si="9"/>
        <v>-98557.436540000141</v>
      </c>
      <c r="L63" s="146">
        <v>-241582.28000000026</v>
      </c>
      <c r="N63" s="11" t="s">
        <v>19</v>
      </c>
      <c r="O63" s="22">
        <v>9.7199999999999995E-2</v>
      </c>
      <c r="P63" s="22">
        <v>0.1178</v>
      </c>
      <c r="Q63" s="22">
        <v>0.11226</v>
      </c>
      <c r="R63" s="22">
        <v>6.3710000000000003E-2</v>
      </c>
      <c r="S63" s="22">
        <v>7.1929999999999994E-2</v>
      </c>
      <c r="T63" s="22">
        <v>7.5439999999999993E-2</v>
      </c>
      <c r="U63" s="22">
        <v>7.492E-2</v>
      </c>
      <c r="V63" s="22">
        <v>0.10135</v>
      </c>
      <c r="W63" s="22">
        <v>0.10014000000000001</v>
      </c>
    </row>
    <row r="64" spans="1:23" x14ac:dyDescent="0.2">
      <c r="B64" s="13" t="s">
        <v>20</v>
      </c>
      <c r="C64" s="73">
        <v>17294265</v>
      </c>
      <c r="D64" s="125">
        <f t="shared" si="10"/>
        <v>20463230</v>
      </c>
      <c r="E64" s="125">
        <v>15695139</v>
      </c>
      <c r="F64" s="57">
        <f t="shared" si="7"/>
        <v>12526174</v>
      </c>
      <c r="G64" s="120">
        <f t="shared" si="13"/>
        <v>0.115</v>
      </c>
      <c r="H64" s="16">
        <f t="shared" si="8"/>
        <v>1440510.01</v>
      </c>
      <c r="I64" s="120">
        <f t="shared" si="11"/>
        <v>0.11108999999999999</v>
      </c>
      <c r="J64" s="19">
        <f t="shared" si="12"/>
        <v>1391532.6696599999</v>
      </c>
      <c r="K64" s="17">
        <f t="shared" si="9"/>
        <v>-48977.340340000112</v>
      </c>
      <c r="L64" s="146">
        <v>-135430.84000000008</v>
      </c>
      <c r="N64" s="11" t="s">
        <v>20</v>
      </c>
      <c r="O64" s="22">
        <v>0.12271</v>
      </c>
      <c r="P64" s="22">
        <v>0.115</v>
      </c>
      <c r="Q64" s="22">
        <v>0.11108999999999999</v>
      </c>
      <c r="R64" s="22">
        <v>7.6230000000000006E-2</v>
      </c>
      <c r="S64" s="22">
        <v>0.12447999999999999</v>
      </c>
      <c r="T64" s="22">
        <v>0.11320000000000001</v>
      </c>
      <c r="U64" s="22">
        <v>9.9010000000000001E-2</v>
      </c>
      <c r="V64" s="22">
        <v>8.5040000000000004E-2</v>
      </c>
      <c r="W64" s="22">
        <v>8.231999999999999E-2</v>
      </c>
    </row>
    <row r="65" spans="1:24" x14ac:dyDescent="0.2">
      <c r="B65" s="13" t="s">
        <v>21</v>
      </c>
      <c r="C65" s="126">
        <v>16975854</v>
      </c>
      <c r="D65" s="125">
        <f t="shared" si="10"/>
        <v>15695139</v>
      </c>
      <c r="E65" s="125">
        <v>14659428</v>
      </c>
      <c r="F65" s="57">
        <f t="shared" si="7"/>
        <v>15940143</v>
      </c>
      <c r="G65" s="120">
        <f t="shared" si="13"/>
        <v>7.8719999999999998E-2</v>
      </c>
      <c r="H65" s="16">
        <f t="shared" si="8"/>
        <v>1254808.05696</v>
      </c>
      <c r="I65" s="120">
        <f t="shared" si="11"/>
        <v>8.7080000000000005E-2</v>
      </c>
      <c r="J65" s="19">
        <f t="shared" si="12"/>
        <v>1388067.6524400001</v>
      </c>
      <c r="K65" s="17">
        <f t="shared" si="9"/>
        <v>133259.59548000013</v>
      </c>
      <c r="L65" s="146">
        <v>-7619.0299999997951</v>
      </c>
      <c r="N65" s="31" t="s">
        <v>21</v>
      </c>
      <c r="O65" s="32">
        <v>0.10594000000000001</v>
      </c>
      <c r="P65" s="32">
        <v>7.8719999999999998E-2</v>
      </c>
      <c r="Q65" s="32">
        <v>8.7080000000000005E-2</v>
      </c>
      <c r="R65" s="32">
        <v>0.11462</v>
      </c>
      <c r="S65" s="32">
        <v>8.8090000000000002E-2</v>
      </c>
      <c r="T65" s="32">
        <v>9.4709999999999989E-2</v>
      </c>
      <c r="U65" s="32">
        <v>7.3180000000000009E-2</v>
      </c>
      <c r="V65" s="32">
        <v>5.7889999999999997E-2</v>
      </c>
      <c r="W65" s="32">
        <v>7.4439999999999992E-2</v>
      </c>
    </row>
    <row r="66" spans="1:24" ht="15.75" thickBot="1" x14ac:dyDescent="0.3">
      <c r="B66" s="87" t="s">
        <v>90</v>
      </c>
      <c r="C66" s="127">
        <f>SUM(C54:C65)</f>
        <v>208121866</v>
      </c>
      <c r="D66" s="127">
        <f>SUM(D54:D65)</f>
        <v>192608358</v>
      </c>
      <c r="E66" s="127">
        <f>SUM(E54:E65)</f>
        <v>190302760</v>
      </c>
      <c r="F66" s="127">
        <f>SUM(F54:F65)</f>
        <v>205816268</v>
      </c>
      <c r="G66" s="42"/>
      <c r="H66" s="43">
        <f>SUM(H54:H65)</f>
        <v>19751652.318100005</v>
      </c>
      <c r="I66" s="42"/>
      <c r="J66" s="43">
        <f>SUM(J54:J65)</f>
        <v>20039172.84121</v>
      </c>
      <c r="K66" s="44">
        <f>SUM(K54:K65)</f>
        <v>287520.5231099996</v>
      </c>
      <c r="L66" s="147">
        <f>SUM(L54:L65)</f>
        <v>-721707.03000000026</v>
      </c>
      <c r="N66" s="35"/>
      <c r="O66" s="36"/>
      <c r="P66" s="36"/>
      <c r="Q66" s="36"/>
      <c r="R66" s="36"/>
      <c r="S66" s="36"/>
      <c r="T66" s="36"/>
      <c r="U66" s="36"/>
      <c r="V66" s="36"/>
      <c r="W66" s="36"/>
    </row>
    <row r="67" spans="1:24" x14ac:dyDescent="0.2">
      <c r="A67" s="1" t="s">
        <v>40</v>
      </c>
      <c r="G67" s="4"/>
      <c r="H67" s="4"/>
      <c r="I67" s="4"/>
      <c r="J67" s="86" t="s">
        <v>144</v>
      </c>
      <c r="K67" s="28">
        <f>-615337</f>
        <v>-615337</v>
      </c>
      <c r="N67" s="33"/>
      <c r="O67" s="34"/>
      <c r="P67" s="34"/>
      <c r="Q67" s="34"/>
      <c r="R67" s="34"/>
      <c r="S67" s="34"/>
      <c r="T67" s="34"/>
      <c r="U67" s="34"/>
      <c r="V67" s="34"/>
      <c r="W67" s="34"/>
    </row>
    <row r="68" spans="1:24" ht="15" thickBot="1" x14ac:dyDescent="0.25">
      <c r="G68" s="4"/>
      <c r="H68" s="4"/>
      <c r="I68" s="4"/>
      <c r="J68" s="86" t="s">
        <v>89</v>
      </c>
      <c r="K68" s="18">
        <f>K67-K66</f>
        <v>-902857.5231099996</v>
      </c>
      <c r="N68" s="33"/>
      <c r="O68" s="34"/>
      <c r="P68" s="34"/>
      <c r="Q68" s="34"/>
      <c r="R68" s="34"/>
      <c r="S68" s="34"/>
      <c r="T68" s="34"/>
      <c r="U68" s="34"/>
      <c r="V68" s="34"/>
      <c r="W68" s="34"/>
    </row>
    <row r="69" spans="1:24" ht="15" thickTop="1" x14ac:dyDescent="0.2">
      <c r="I69" s="63"/>
      <c r="J69" s="64"/>
      <c r="K69" s="84"/>
      <c r="N69" s="33"/>
      <c r="O69" s="34"/>
      <c r="P69" s="34"/>
      <c r="Q69" s="34"/>
      <c r="R69" s="34"/>
      <c r="S69" s="34"/>
      <c r="T69" s="34"/>
      <c r="U69" s="34"/>
      <c r="V69" s="34"/>
      <c r="W69" s="34"/>
    </row>
    <row r="70" spans="1:24" x14ac:dyDescent="0.2">
      <c r="I70" s="63"/>
      <c r="J70" s="64"/>
      <c r="K70" s="85"/>
      <c r="N70" s="33"/>
      <c r="O70" s="34"/>
      <c r="P70" s="34"/>
      <c r="Q70" s="34"/>
      <c r="R70" s="34"/>
      <c r="S70" s="34"/>
      <c r="T70" s="34"/>
      <c r="U70" s="34"/>
      <c r="V70" s="34"/>
      <c r="W70" s="34"/>
    </row>
    <row r="71" spans="1:24" x14ac:dyDescent="0.2">
      <c r="N71" s="33"/>
      <c r="O71" s="34"/>
      <c r="P71" s="34"/>
      <c r="Q71" s="34"/>
      <c r="R71" s="34"/>
      <c r="S71" s="34"/>
      <c r="T71" s="34"/>
      <c r="U71" s="34"/>
      <c r="V71" s="34"/>
      <c r="W71" s="34"/>
    </row>
    <row r="72" spans="1:24" x14ac:dyDescent="0.2">
      <c r="N72" s="33"/>
      <c r="O72" s="34"/>
      <c r="P72" s="34"/>
      <c r="Q72" s="34"/>
      <c r="R72" s="34"/>
      <c r="S72" s="34"/>
      <c r="T72" s="34"/>
      <c r="U72" s="34"/>
      <c r="V72" s="34"/>
      <c r="W72" s="34"/>
    </row>
    <row r="73" spans="1:24" ht="15" x14ac:dyDescent="0.25">
      <c r="A73" s="1" t="s">
        <v>41</v>
      </c>
      <c r="B73" s="52" t="s">
        <v>55</v>
      </c>
      <c r="C73" s="2"/>
      <c r="N73" s="33"/>
      <c r="O73" s="34"/>
      <c r="P73" s="34"/>
      <c r="Q73" s="34"/>
      <c r="R73" s="34"/>
      <c r="S73" s="34"/>
      <c r="T73" s="34"/>
      <c r="U73" s="34"/>
      <c r="V73" s="34"/>
      <c r="W73" s="34"/>
    </row>
    <row r="74" spans="1:24" ht="15" x14ac:dyDescent="0.25">
      <c r="B74" s="3"/>
      <c r="C74" s="2"/>
      <c r="N74" s="33"/>
      <c r="O74" s="33"/>
      <c r="P74" s="33"/>
      <c r="Q74" s="33"/>
      <c r="R74" s="33"/>
      <c r="S74" s="33"/>
      <c r="T74" s="33"/>
      <c r="U74" s="33"/>
      <c r="V74" s="33"/>
      <c r="W74" s="33"/>
    </row>
    <row r="75" spans="1:24" ht="45" x14ac:dyDescent="0.25">
      <c r="A75" s="11"/>
      <c r="B75" s="14" t="s">
        <v>52</v>
      </c>
      <c r="C75" s="54" t="s">
        <v>75</v>
      </c>
      <c r="D75" s="54" t="s">
        <v>137</v>
      </c>
      <c r="E75" s="141" t="s">
        <v>51</v>
      </c>
      <c r="F75" s="141"/>
      <c r="G75" s="141"/>
      <c r="H75" s="141"/>
      <c r="I75" s="141"/>
      <c r="O75" s="33"/>
      <c r="P75" s="33"/>
      <c r="Q75" s="33"/>
      <c r="R75" s="33"/>
      <c r="S75" s="33"/>
      <c r="T75" s="33"/>
      <c r="U75" s="33"/>
      <c r="V75" s="33"/>
      <c r="W75" s="33"/>
      <c r="X75" s="33"/>
    </row>
    <row r="76" spans="1:24" ht="28.5" x14ac:dyDescent="0.2">
      <c r="A76" s="88" t="s">
        <v>59</v>
      </c>
      <c r="B76" s="55" t="s">
        <v>70</v>
      </c>
      <c r="C76" s="10" t="s">
        <v>159</v>
      </c>
      <c r="D76" s="10">
        <v>0</v>
      </c>
      <c r="E76" s="142"/>
      <c r="F76" s="142"/>
      <c r="G76" s="142"/>
      <c r="H76" s="142"/>
      <c r="I76" s="142"/>
      <c r="O76" s="33"/>
      <c r="P76" s="33"/>
      <c r="Q76" s="33"/>
      <c r="R76" s="33"/>
      <c r="S76" s="33"/>
      <c r="T76" s="33"/>
      <c r="U76" s="33"/>
      <c r="V76" s="33"/>
      <c r="W76" s="33"/>
      <c r="X76" s="33"/>
    </row>
    <row r="77" spans="1:24" ht="28.5" x14ac:dyDescent="0.2">
      <c r="A77" s="88" t="s">
        <v>60</v>
      </c>
      <c r="B77" s="55" t="s">
        <v>91</v>
      </c>
      <c r="C77" s="65" t="s">
        <v>159</v>
      </c>
      <c r="D77" s="10">
        <v>0</v>
      </c>
      <c r="E77" s="143"/>
      <c r="F77" s="144"/>
      <c r="G77" s="144"/>
      <c r="H77" s="144"/>
      <c r="I77" s="145"/>
      <c r="J77" s="100"/>
      <c r="K77" s="100"/>
      <c r="L77" s="100"/>
      <c r="M77" s="100"/>
      <c r="N77" s="100"/>
      <c r="O77" s="100"/>
      <c r="P77" s="100"/>
      <c r="Q77" s="100"/>
    </row>
    <row r="78" spans="1:24" ht="28.5" x14ac:dyDescent="0.2">
      <c r="A78" s="88" t="s">
        <v>73</v>
      </c>
      <c r="B78" s="55" t="s">
        <v>72</v>
      </c>
      <c r="C78" s="10"/>
      <c r="D78" s="10"/>
      <c r="E78" s="142"/>
      <c r="F78" s="142"/>
      <c r="G78" s="142"/>
      <c r="H78" s="142"/>
      <c r="I78" s="142"/>
      <c r="J78" s="100"/>
      <c r="K78" s="100"/>
      <c r="L78" s="100"/>
      <c r="M78" s="100"/>
      <c r="N78" s="100"/>
      <c r="O78" s="100"/>
      <c r="P78" s="100"/>
      <c r="Q78" s="100"/>
    </row>
    <row r="79" spans="1:24" ht="28.5" x14ac:dyDescent="0.2">
      <c r="A79" s="88" t="s">
        <v>74</v>
      </c>
      <c r="B79" s="55" t="s">
        <v>71</v>
      </c>
      <c r="C79" s="65"/>
      <c r="D79" s="10"/>
      <c r="E79" s="143"/>
      <c r="F79" s="144"/>
      <c r="G79" s="144"/>
      <c r="H79" s="144"/>
      <c r="I79" s="145"/>
      <c r="J79" s="100"/>
      <c r="K79" s="100"/>
      <c r="L79" s="100"/>
      <c r="M79" s="100"/>
      <c r="N79" s="100"/>
      <c r="O79" s="100"/>
      <c r="P79" s="100"/>
      <c r="Q79" s="100"/>
    </row>
    <row r="80" spans="1:24" ht="28.5" x14ac:dyDescent="0.2">
      <c r="A80" s="88" t="s">
        <v>78</v>
      </c>
      <c r="B80" s="55" t="s">
        <v>80</v>
      </c>
      <c r="C80" s="10"/>
      <c r="D80" s="10"/>
      <c r="E80" s="142"/>
      <c r="F80" s="142"/>
      <c r="G80" s="142"/>
      <c r="H80" s="142"/>
      <c r="I80" s="142"/>
      <c r="J80" s="100"/>
      <c r="K80" s="100"/>
      <c r="L80" s="100"/>
      <c r="M80" s="100"/>
      <c r="N80" s="100"/>
      <c r="O80" s="100"/>
      <c r="P80" s="100"/>
      <c r="Q80" s="100"/>
    </row>
    <row r="81" spans="1:24" ht="28.5" x14ac:dyDescent="0.2">
      <c r="A81" s="88" t="s">
        <v>79</v>
      </c>
      <c r="B81" s="55" t="s">
        <v>81</v>
      </c>
      <c r="C81" s="10"/>
      <c r="D81" s="10"/>
      <c r="E81" s="143"/>
      <c r="F81" s="144"/>
      <c r="G81" s="144"/>
      <c r="H81" s="144"/>
      <c r="I81" s="145"/>
      <c r="J81" s="100"/>
      <c r="K81" s="100"/>
      <c r="L81" s="100"/>
      <c r="M81" s="100"/>
      <c r="N81" s="100"/>
      <c r="O81" s="100"/>
      <c r="P81" s="100"/>
      <c r="Q81" s="100"/>
    </row>
    <row r="82" spans="1:24" x14ac:dyDescent="0.2">
      <c r="A82" s="88">
        <v>4</v>
      </c>
      <c r="B82" s="55" t="s">
        <v>77</v>
      </c>
      <c r="C82" s="10" t="s">
        <v>159</v>
      </c>
      <c r="D82" s="10">
        <v>0</v>
      </c>
      <c r="E82" s="142"/>
      <c r="F82" s="142"/>
      <c r="G82" s="142"/>
      <c r="H82" s="142"/>
      <c r="I82" s="142"/>
      <c r="J82" s="100"/>
      <c r="K82" s="100"/>
      <c r="L82" s="100"/>
      <c r="M82" s="100"/>
      <c r="N82" s="100"/>
      <c r="O82" s="100"/>
      <c r="P82" s="100"/>
      <c r="Q82" s="100"/>
    </row>
    <row r="83" spans="1:24" ht="42.75" x14ac:dyDescent="0.2">
      <c r="A83" s="88">
        <v>5</v>
      </c>
      <c r="B83" s="55" t="s">
        <v>93</v>
      </c>
      <c r="C83" s="10"/>
      <c r="D83" s="10"/>
      <c r="E83" s="142"/>
      <c r="F83" s="142"/>
      <c r="G83" s="142"/>
      <c r="H83" s="142"/>
      <c r="I83" s="142"/>
      <c r="J83" s="100"/>
      <c r="K83" s="100"/>
      <c r="L83" s="100"/>
      <c r="M83" s="100"/>
      <c r="N83" s="100"/>
      <c r="O83" s="100"/>
      <c r="P83" s="100"/>
      <c r="Q83" s="100"/>
    </row>
    <row r="84" spans="1:24" x14ac:dyDescent="0.2">
      <c r="A84" s="60">
        <v>6</v>
      </c>
      <c r="B84" s="53"/>
      <c r="C84" s="10"/>
      <c r="D84" s="10"/>
      <c r="E84" s="142"/>
      <c r="F84" s="142"/>
      <c r="G84" s="142"/>
      <c r="H84" s="142"/>
      <c r="I84" s="142"/>
    </row>
    <row r="85" spans="1:24" x14ac:dyDescent="0.2">
      <c r="A85" s="60">
        <v>7</v>
      </c>
      <c r="B85" s="51"/>
      <c r="C85" s="10"/>
      <c r="D85" s="10"/>
      <c r="E85" s="142"/>
      <c r="F85" s="142"/>
      <c r="G85" s="142"/>
      <c r="H85" s="142"/>
      <c r="I85" s="142"/>
    </row>
    <row r="86" spans="1:24" x14ac:dyDescent="0.2">
      <c r="A86" s="60">
        <v>8</v>
      </c>
      <c r="B86" s="51"/>
      <c r="C86" s="10"/>
      <c r="D86" s="10"/>
      <c r="E86" s="142"/>
      <c r="F86" s="142"/>
      <c r="G86" s="142"/>
      <c r="H86" s="142"/>
      <c r="I86" s="142"/>
    </row>
    <row r="87" spans="1:24" x14ac:dyDescent="0.2">
      <c r="A87" s="60">
        <v>9</v>
      </c>
      <c r="B87" s="51"/>
      <c r="C87" s="10"/>
      <c r="D87" s="10"/>
      <c r="E87" s="143"/>
      <c r="F87" s="144"/>
      <c r="G87" s="144"/>
      <c r="H87" s="144"/>
      <c r="I87" s="145"/>
    </row>
    <row r="88" spans="1:24" x14ac:dyDescent="0.2">
      <c r="A88" s="60">
        <v>10</v>
      </c>
      <c r="B88" s="51"/>
      <c r="C88" s="10"/>
      <c r="D88" s="10"/>
      <c r="E88" s="142"/>
      <c r="F88" s="142"/>
      <c r="G88" s="142"/>
      <c r="H88" s="142"/>
      <c r="I88" s="142"/>
    </row>
    <row r="89" spans="1:24" ht="15" x14ac:dyDescent="0.25">
      <c r="B89" s="2" t="s">
        <v>25</v>
      </c>
      <c r="C89" s="2"/>
      <c r="D89" s="29">
        <f>SUM(D76:D88)</f>
        <v>0</v>
      </c>
      <c r="E89" s="29"/>
      <c r="F89" s="29"/>
      <c r="G89" s="29"/>
      <c r="H89" s="29"/>
    </row>
    <row r="90" spans="1:24" ht="15" x14ac:dyDescent="0.25">
      <c r="B90" s="89" t="s">
        <v>76</v>
      </c>
      <c r="C90" s="89"/>
      <c r="D90" s="29">
        <f>K49</f>
        <v>-1874882.7627899994</v>
      </c>
      <c r="E90" s="29"/>
      <c r="F90" s="29"/>
      <c r="G90" s="29"/>
      <c r="H90" s="29"/>
    </row>
    <row r="91" spans="1:24" ht="15" x14ac:dyDescent="0.25">
      <c r="B91" s="89" t="s">
        <v>24</v>
      </c>
      <c r="C91" s="89"/>
      <c r="D91" s="66">
        <f>D90-D89</f>
        <v>-1874882.7627899994</v>
      </c>
    </row>
    <row r="92" spans="1:24" ht="30.75" thickBot="1" x14ac:dyDescent="0.3">
      <c r="B92" s="90" t="s">
        <v>82</v>
      </c>
      <c r="C92" s="90"/>
      <c r="D92" s="74">
        <f>IF(ISERROR(D91/J47),0,D91/J47)</f>
        <v>-0.16427406147679946</v>
      </c>
      <c r="G92" s="100"/>
      <c r="H92" s="39"/>
      <c r="I92" s="39"/>
      <c r="J92" s="39"/>
      <c r="K92" s="39"/>
      <c r="L92" s="39"/>
    </row>
    <row r="93" spans="1:24" ht="15.75" thickTop="1" x14ac:dyDescent="0.25">
      <c r="B93" s="2"/>
      <c r="C93" s="62"/>
      <c r="D93" s="69"/>
      <c r="G93" s="100"/>
    </row>
    <row r="94" spans="1:24" ht="15" x14ac:dyDescent="0.25">
      <c r="A94" s="1" t="s">
        <v>41</v>
      </c>
      <c r="B94" s="52" t="s">
        <v>55</v>
      </c>
      <c r="C94" s="2"/>
      <c r="N94" s="33"/>
      <c r="O94" s="34"/>
      <c r="P94" s="34"/>
      <c r="Q94" s="34"/>
      <c r="R94" s="34"/>
      <c r="S94" s="34"/>
      <c r="T94" s="34"/>
      <c r="U94" s="34"/>
      <c r="V94" s="34"/>
      <c r="W94" s="34"/>
    </row>
    <row r="95" spans="1:24" ht="15" x14ac:dyDescent="0.25">
      <c r="B95" s="3"/>
      <c r="C95" s="2"/>
      <c r="N95" s="33"/>
      <c r="O95" s="33"/>
      <c r="P95" s="33"/>
      <c r="Q95" s="33"/>
      <c r="R95" s="33"/>
      <c r="S95" s="33"/>
      <c r="T95" s="33"/>
      <c r="U95" s="33"/>
      <c r="V95" s="33"/>
      <c r="W95" s="33"/>
    </row>
    <row r="96" spans="1:24" ht="45" x14ac:dyDescent="0.25">
      <c r="A96" s="11"/>
      <c r="B96" s="128" t="s">
        <v>52</v>
      </c>
      <c r="C96" s="54" t="s">
        <v>75</v>
      </c>
      <c r="D96" s="54" t="s">
        <v>137</v>
      </c>
      <c r="E96" s="141" t="s">
        <v>51</v>
      </c>
      <c r="F96" s="141"/>
      <c r="G96" s="141"/>
      <c r="H96" s="141"/>
      <c r="I96" s="141"/>
      <c r="O96" s="33"/>
      <c r="P96" s="33"/>
      <c r="Q96" s="33"/>
      <c r="R96" s="33"/>
      <c r="S96" s="33"/>
      <c r="T96" s="33"/>
      <c r="U96" s="33"/>
      <c r="V96" s="33"/>
      <c r="W96" s="33"/>
      <c r="X96" s="33"/>
    </row>
    <row r="97" spans="1:24" ht="28.5" x14ac:dyDescent="0.2">
      <c r="A97" s="88" t="s">
        <v>59</v>
      </c>
      <c r="B97" s="55" t="s">
        <v>70</v>
      </c>
      <c r="C97" s="10" t="s">
        <v>159</v>
      </c>
      <c r="D97" s="10">
        <v>0</v>
      </c>
      <c r="E97" s="142"/>
      <c r="F97" s="142"/>
      <c r="G97" s="142"/>
      <c r="H97" s="142"/>
      <c r="I97" s="142"/>
      <c r="O97" s="33"/>
      <c r="P97" s="33"/>
      <c r="Q97" s="33"/>
      <c r="R97" s="33"/>
      <c r="S97" s="33"/>
      <c r="T97" s="33"/>
      <c r="U97" s="33"/>
      <c r="V97" s="33"/>
      <c r="W97" s="33"/>
      <c r="X97" s="33"/>
    </row>
    <row r="98" spans="1:24" ht="28.5" x14ac:dyDescent="0.2">
      <c r="A98" s="88" t="s">
        <v>60</v>
      </c>
      <c r="B98" s="55" t="s">
        <v>91</v>
      </c>
      <c r="C98" s="65" t="s">
        <v>159</v>
      </c>
      <c r="D98" s="10">
        <v>0</v>
      </c>
      <c r="E98" s="143"/>
      <c r="F98" s="144"/>
      <c r="G98" s="144"/>
      <c r="H98" s="144"/>
      <c r="I98" s="145"/>
      <c r="J98" s="100"/>
      <c r="K98" s="100"/>
      <c r="L98" s="100"/>
      <c r="M98" s="100"/>
      <c r="N98" s="100"/>
      <c r="O98" s="100"/>
      <c r="P98" s="100"/>
      <c r="Q98" s="100"/>
    </row>
    <row r="99" spans="1:24" ht="28.5" x14ac:dyDescent="0.2">
      <c r="A99" s="88" t="s">
        <v>73</v>
      </c>
      <c r="B99" s="55" t="s">
        <v>72</v>
      </c>
      <c r="C99" s="10"/>
      <c r="D99" s="10"/>
      <c r="E99" s="142"/>
      <c r="F99" s="142"/>
      <c r="G99" s="142"/>
      <c r="H99" s="142"/>
      <c r="I99" s="142"/>
      <c r="J99" s="100"/>
      <c r="K99" s="100"/>
      <c r="L99" s="100"/>
      <c r="M99" s="100"/>
      <c r="N99" s="100"/>
      <c r="O99" s="100"/>
      <c r="P99" s="100"/>
      <c r="Q99" s="100"/>
    </row>
    <row r="100" spans="1:24" ht="28.5" x14ac:dyDescent="0.2">
      <c r="A100" s="88" t="s">
        <v>74</v>
      </c>
      <c r="B100" s="55" t="s">
        <v>71</v>
      </c>
      <c r="C100" s="65"/>
      <c r="D100" s="10"/>
      <c r="E100" s="143"/>
      <c r="F100" s="144"/>
      <c r="G100" s="144"/>
      <c r="H100" s="144"/>
      <c r="I100" s="145"/>
      <c r="J100" s="100"/>
      <c r="K100" s="100"/>
      <c r="L100" s="100"/>
      <c r="M100" s="100"/>
      <c r="N100" s="100"/>
      <c r="O100" s="100"/>
      <c r="P100" s="100"/>
      <c r="Q100" s="100"/>
    </row>
    <row r="101" spans="1:24" ht="28.5" x14ac:dyDescent="0.2">
      <c r="A101" s="88" t="s">
        <v>78</v>
      </c>
      <c r="B101" s="55" t="s">
        <v>80</v>
      </c>
      <c r="C101" s="10"/>
      <c r="D101" s="10"/>
      <c r="E101" s="142"/>
      <c r="F101" s="142"/>
      <c r="G101" s="142"/>
      <c r="H101" s="142"/>
      <c r="I101" s="142"/>
      <c r="J101" s="100"/>
      <c r="K101" s="100"/>
      <c r="L101" s="100"/>
      <c r="M101" s="100"/>
      <c r="N101" s="100"/>
      <c r="O101" s="100"/>
      <c r="P101" s="100"/>
      <c r="Q101" s="100"/>
    </row>
    <row r="102" spans="1:24" ht="28.5" x14ac:dyDescent="0.2">
      <c r="A102" s="88" t="s">
        <v>79</v>
      </c>
      <c r="B102" s="55" t="s">
        <v>81</v>
      </c>
      <c r="C102" s="10"/>
      <c r="D102" s="10"/>
      <c r="E102" s="143"/>
      <c r="F102" s="144"/>
      <c r="G102" s="144"/>
      <c r="H102" s="144"/>
      <c r="I102" s="145"/>
      <c r="J102" s="100"/>
      <c r="K102" s="100"/>
      <c r="L102" s="100"/>
      <c r="M102" s="100"/>
      <c r="N102" s="100"/>
      <c r="O102" s="100"/>
      <c r="P102" s="100"/>
      <c r="Q102" s="100"/>
    </row>
    <row r="103" spans="1:24" x14ac:dyDescent="0.2">
      <c r="A103" s="88">
        <v>4</v>
      </c>
      <c r="B103" s="55" t="s">
        <v>77</v>
      </c>
      <c r="C103" s="10" t="s">
        <v>159</v>
      </c>
      <c r="D103" s="10">
        <v>0</v>
      </c>
      <c r="E103" s="142"/>
      <c r="F103" s="142"/>
      <c r="G103" s="142"/>
      <c r="H103" s="142"/>
      <c r="I103" s="142"/>
      <c r="J103" s="100"/>
      <c r="K103" s="100"/>
      <c r="L103" s="100"/>
      <c r="M103" s="100"/>
      <c r="N103" s="100"/>
      <c r="O103" s="100"/>
      <c r="P103" s="100"/>
      <c r="Q103" s="100"/>
    </row>
    <row r="104" spans="1:24" ht="42.75" x14ac:dyDescent="0.2">
      <c r="A104" s="88">
        <v>5</v>
      </c>
      <c r="B104" s="55" t="s">
        <v>93</v>
      </c>
      <c r="C104" s="10"/>
      <c r="D104" s="10"/>
      <c r="E104" s="142"/>
      <c r="F104" s="142"/>
      <c r="G104" s="142"/>
      <c r="H104" s="142"/>
      <c r="I104" s="142"/>
      <c r="J104" s="100"/>
      <c r="K104" s="100"/>
      <c r="L104" s="100"/>
      <c r="M104" s="100"/>
      <c r="N104" s="100"/>
      <c r="O104" s="100"/>
      <c r="P104" s="100"/>
      <c r="Q104" s="100"/>
    </row>
    <row r="105" spans="1:24" x14ac:dyDescent="0.2">
      <c r="A105" s="60">
        <v>6</v>
      </c>
      <c r="B105" s="53"/>
      <c r="C105" s="10"/>
      <c r="D105" s="10"/>
      <c r="E105" s="142"/>
      <c r="F105" s="142"/>
      <c r="G105" s="142"/>
      <c r="H105" s="142"/>
      <c r="I105" s="142"/>
    </row>
    <row r="106" spans="1:24" x14ac:dyDescent="0.2">
      <c r="A106" s="60">
        <v>7</v>
      </c>
      <c r="B106" s="51"/>
      <c r="C106" s="10"/>
      <c r="D106" s="10"/>
      <c r="E106" s="142"/>
      <c r="F106" s="142"/>
      <c r="G106" s="142"/>
      <c r="H106" s="142"/>
      <c r="I106" s="142"/>
    </row>
    <row r="107" spans="1:24" x14ac:dyDescent="0.2">
      <c r="A107" s="60">
        <v>8</v>
      </c>
      <c r="B107" s="51"/>
      <c r="C107" s="10"/>
      <c r="D107" s="10"/>
      <c r="E107" s="142"/>
      <c r="F107" s="142"/>
      <c r="G107" s="142"/>
      <c r="H107" s="142"/>
      <c r="I107" s="142"/>
    </row>
    <row r="108" spans="1:24" x14ac:dyDescent="0.2">
      <c r="A108" s="60">
        <v>9</v>
      </c>
      <c r="B108" s="51"/>
      <c r="C108" s="10"/>
      <c r="D108" s="10"/>
      <c r="E108" s="143"/>
      <c r="F108" s="144"/>
      <c r="G108" s="144"/>
      <c r="H108" s="144"/>
      <c r="I108" s="145"/>
    </row>
    <row r="109" spans="1:24" x14ac:dyDescent="0.2">
      <c r="A109" s="60">
        <v>10</v>
      </c>
      <c r="B109" s="51"/>
      <c r="C109" s="10"/>
      <c r="D109" s="10"/>
      <c r="E109" s="142"/>
      <c r="F109" s="142"/>
      <c r="G109" s="142"/>
      <c r="H109" s="142"/>
      <c r="I109" s="142"/>
    </row>
    <row r="110" spans="1:24" ht="15" x14ac:dyDescent="0.25">
      <c r="B110" s="2" t="s">
        <v>25</v>
      </c>
      <c r="C110" s="2"/>
      <c r="D110" s="29">
        <f>SUM(D97:D109)</f>
        <v>0</v>
      </c>
      <c r="E110" s="29"/>
      <c r="F110" s="29"/>
      <c r="G110" s="29"/>
      <c r="H110" s="29"/>
    </row>
    <row r="111" spans="1:24" ht="15" x14ac:dyDescent="0.25">
      <c r="B111" s="89" t="s">
        <v>76</v>
      </c>
      <c r="C111" s="89"/>
      <c r="D111" s="29">
        <f>K68</f>
        <v>-902857.5231099996</v>
      </c>
      <c r="E111" s="29"/>
      <c r="F111" s="29"/>
      <c r="G111" s="29"/>
      <c r="H111" s="29"/>
    </row>
    <row r="112" spans="1:24" ht="15" x14ac:dyDescent="0.25">
      <c r="B112" s="89" t="s">
        <v>24</v>
      </c>
      <c r="C112" s="89"/>
      <c r="D112" s="66">
        <f>D111-D110</f>
        <v>-902857.5231099996</v>
      </c>
    </row>
    <row r="113" spans="1:19" ht="30.75" thickBot="1" x14ac:dyDescent="0.3">
      <c r="B113" s="90" t="s">
        <v>82</v>
      </c>
      <c r="C113" s="90"/>
      <c r="D113" s="74">
        <f>IF(ISERROR(D112/J66),0,D112/J66)</f>
        <v>-4.5054630261649235E-2</v>
      </c>
      <c r="G113" s="100"/>
      <c r="H113" s="39"/>
      <c r="I113" s="39"/>
      <c r="J113" s="39"/>
      <c r="K113" s="39"/>
      <c r="L113" s="39"/>
    </row>
    <row r="114" spans="1:19" ht="15.75" thickTop="1" x14ac:dyDescent="0.25">
      <c r="B114" s="2"/>
      <c r="C114" s="62"/>
      <c r="D114" s="38"/>
    </row>
    <row r="115" spans="1:19" ht="15" x14ac:dyDescent="0.25">
      <c r="A115" s="1" t="s">
        <v>84</v>
      </c>
      <c r="B115" s="91" t="s">
        <v>48</v>
      </c>
      <c r="C115" s="68"/>
      <c r="D115" s="69"/>
    </row>
    <row r="116" spans="1:19" ht="15" x14ac:dyDescent="0.25">
      <c r="B116" s="67"/>
      <c r="C116" s="68"/>
      <c r="D116" s="69"/>
    </row>
    <row r="117" spans="1:19" ht="75" x14ac:dyDescent="0.25">
      <c r="B117" s="75" t="s">
        <v>26</v>
      </c>
      <c r="C117" s="54" t="s">
        <v>150</v>
      </c>
      <c r="D117" s="92" t="s">
        <v>151</v>
      </c>
      <c r="E117" s="54" t="s">
        <v>152</v>
      </c>
      <c r="F117" s="54" t="s">
        <v>154</v>
      </c>
      <c r="G117" s="54" t="s">
        <v>24</v>
      </c>
      <c r="H117" s="94" t="s">
        <v>153</v>
      </c>
      <c r="I117" s="54" t="s">
        <v>82</v>
      </c>
      <c r="J117" s="100"/>
      <c r="K117" s="100"/>
      <c r="L117" s="39"/>
      <c r="M117" s="39"/>
      <c r="N117" s="39"/>
      <c r="O117" s="39"/>
      <c r="P117" s="39"/>
      <c r="Q117" s="39"/>
      <c r="R117" s="39"/>
      <c r="S117" s="39"/>
    </row>
    <row r="118" spans="1:19" ht="15" x14ac:dyDescent="0.25">
      <c r="B118" s="70">
        <f>C32</f>
        <v>2014</v>
      </c>
      <c r="C118" s="72">
        <f>K47</f>
        <v>1415081.7227899993</v>
      </c>
      <c r="D118" s="72">
        <f>K48</f>
        <v>-459801.04</v>
      </c>
      <c r="E118" s="73">
        <f>K49</f>
        <v>-1874882.7627899994</v>
      </c>
      <c r="F118" s="73">
        <f>D89</f>
        <v>0</v>
      </c>
      <c r="G118" s="57">
        <f>E118-F118</f>
        <v>-1874882.7627899994</v>
      </c>
      <c r="H118" s="73">
        <f>J47</f>
        <v>11413139.396049999</v>
      </c>
      <c r="I118" s="118">
        <f>IF(ISERROR(G118/H118),0,G118/H118)</f>
        <v>-0.16427406147679946</v>
      </c>
      <c r="J118" s="100"/>
      <c r="K118" s="100"/>
      <c r="L118" s="39"/>
      <c r="M118" s="39"/>
      <c r="N118" s="39"/>
      <c r="O118" s="39"/>
      <c r="P118" s="39"/>
      <c r="Q118" s="39"/>
      <c r="R118" s="39"/>
      <c r="S118" s="39"/>
    </row>
    <row r="119" spans="1:19" ht="15" x14ac:dyDescent="0.25">
      <c r="B119" s="70"/>
      <c r="C119" s="72"/>
      <c r="D119" s="72"/>
      <c r="E119" s="73"/>
      <c r="F119" s="73"/>
      <c r="G119" s="57">
        <f t="shared" ref="G119:G121" si="14">E119-F119</f>
        <v>0</v>
      </c>
      <c r="H119" s="73"/>
      <c r="I119" s="118">
        <f>IF(ISERROR(G119/H119),0,G119/H119)</f>
        <v>0</v>
      </c>
      <c r="J119" s="100"/>
      <c r="K119" s="100"/>
      <c r="L119" s="39"/>
      <c r="M119" s="39"/>
      <c r="N119" s="39"/>
      <c r="O119" s="39"/>
      <c r="P119" s="39"/>
      <c r="Q119" s="39"/>
      <c r="R119" s="39"/>
      <c r="S119" s="39"/>
    </row>
    <row r="120" spans="1:19" ht="15" x14ac:dyDescent="0.25">
      <c r="B120" s="70">
        <f>C51</f>
        <v>2016</v>
      </c>
      <c r="C120" s="72">
        <f>K66</f>
        <v>287520.5231099996</v>
      </c>
      <c r="D120" s="72">
        <f>K67</f>
        <v>-615337</v>
      </c>
      <c r="E120" s="73">
        <f>K68</f>
        <v>-902857.5231099996</v>
      </c>
      <c r="F120" s="73">
        <f>D110</f>
        <v>0</v>
      </c>
      <c r="G120" s="57">
        <f t="shared" si="14"/>
        <v>-902857.5231099996</v>
      </c>
      <c r="H120" s="73">
        <f>J66</f>
        <v>20039172.84121</v>
      </c>
      <c r="I120" s="118">
        <f>IF(ISERROR(G120/H120),0,G120/H120)</f>
        <v>-4.5054630261649235E-2</v>
      </c>
      <c r="J120" s="100"/>
      <c r="K120" s="100"/>
      <c r="L120" s="39"/>
      <c r="M120" s="39"/>
      <c r="N120" s="39"/>
      <c r="O120" s="39"/>
      <c r="P120" s="39"/>
      <c r="Q120" s="39"/>
      <c r="R120" s="39"/>
      <c r="S120" s="39"/>
    </row>
    <row r="121" spans="1:19" ht="15" thickBot="1" x14ac:dyDescent="0.25">
      <c r="B121" s="71"/>
      <c r="C121" s="95"/>
      <c r="D121" s="95"/>
      <c r="E121" s="96"/>
      <c r="F121" s="96"/>
      <c r="G121" s="97">
        <f t="shared" si="14"/>
        <v>0</v>
      </c>
      <c r="H121" s="96"/>
      <c r="I121" s="119">
        <f>IF(ISERROR(G121/H121),0,G121/H121)</f>
        <v>0</v>
      </c>
      <c r="J121" s="100"/>
      <c r="K121" s="100"/>
      <c r="L121" s="39"/>
      <c r="M121" s="39"/>
      <c r="N121" s="39"/>
      <c r="O121" s="39"/>
      <c r="P121" s="39"/>
      <c r="Q121" s="39"/>
      <c r="R121" s="39"/>
      <c r="S121" s="39"/>
    </row>
    <row r="122" spans="1:19" ht="15.75" thickBot="1" x14ac:dyDescent="0.3">
      <c r="B122" s="93" t="s">
        <v>83</v>
      </c>
      <c r="C122" s="98">
        <f t="shared" ref="C122:H122" si="15">SUM(C118:C121)</f>
        <v>1702602.245899999</v>
      </c>
      <c r="D122" s="98">
        <f t="shared" si="15"/>
        <v>-1075138.04</v>
      </c>
      <c r="E122" s="98">
        <f t="shared" si="15"/>
        <v>-2777740.2858999991</v>
      </c>
      <c r="F122" s="98">
        <f t="shared" si="15"/>
        <v>0</v>
      </c>
      <c r="G122" s="98">
        <f t="shared" si="15"/>
        <v>-2777740.2858999991</v>
      </c>
      <c r="H122" s="98">
        <f t="shared" si="15"/>
        <v>31452312.237259999</v>
      </c>
      <c r="I122" s="99" t="s">
        <v>92</v>
      </c>
      <c r="J122" s="100"/>
      <c r="K122" s="100"/>
      <c r="L122" s="39"/>
      <c r="M122" s="39"/>
      <c r="N122" s="39"/>
      <c r="O122" s="39"/>
      <c r="P122" s="39"/>
      <c r="Q122" s="39"/>
      <c r="R122" s="39"/>
      <c r="S122" s="39"/>
    </row>
    <row r="123" spans="1:19" x14ac:dyDescent="0.2">
      <c r="B123" s="4"/>
      <c r="C123" s="4"/>
      <c r="D123" s="4"/>
      <c r="E123" s="4"/>
      <c r="F123" s="4"/>
      <c r="G123" s="4"/>
      <c r="J123" s="100"/>
      <c r="K123" s="100"/>
      <c r="L123" s="39"/>
      <c r="M123" s="39"/>
      <c r="N123" s="39"/>
      <c r="O123" s="39"/>
      <c r="P123" s="39"/>
      <c r="Q123" s="39"/>
      <c r="R123" s="39"/>
      <c r="S123" s="39"/>
    </row>
    <row r="124" spans="1:19" x14ac:dyDescent="0.2">
      <c r="J124" s="100"/>
      <c r="K124" s="100"/>
      <c r="L124" s="39"/>
      <c r="M124" s="39"/>
      <c r="N124" s="39"/>
      <c r="O124" s="39"/>
      <c r="P124" s="39"/>
      <c r="Q124" s="39"/>
      <c r="R124" s="39"/>
      <c r="S124" s="39"/>
    </row>
    <row r="125" spans="1:19" ht="15" x14ac:dyDescent="0.25">
      <c r="B125" s="3" t="s">
        <v>39</v>
      </c>
      <c r="J125" s="100"/>
      <c r="K125" s="100"/>
    </row>
    <row r="126" spans="1:19" x14ac:dyDescent="0.2">
      <c r="B126" s="59"/>
      <c r="C126" s="59"/>
      <c r="D126" s="59"/>
      <c r="E126" s="59"/>
      <c r="F126" s="59"/>
      <c r="G126" s="59"/>
      <c r="H126" s="59"/>
      <c r="J126" s="100"/>
      <c r="K126" s="100"/>
    </row>
    <row r="127" spans="1:19" x14ac:dyDescent="0.2">
      <c r="B127" s="59"/>
      <c r="C127" s="59"/>
      <c r="D127" s="59"/>
      <c r="E127" s="59"/>
      <c r="F127" s="59"/>
      <c r="G127" s="59"/>
      <c r="H127" s="59"/>
      <c r="J127" s="100"/>
      <c r="K127" s="100"/>
    </row>
    <row r="128" spans="1:19" x14ac:dyDescent="0.2">
      <c r="B128" s="59"/>
      <c r="C128" s="59"/>
      <c r="D128" s="59"/>
      <c r="E128" s="59"/>
      <c r="F128" s="59"/>
      <c r="G128" s="59"/>
      <c r="H128" s="59"/>
    </row>
    <row r="129" spans="2:8" x14ac:dyDescent="0.2">
      <c r="B129" s="59"/>
      <c r="C129" s="59"/>
      <c r="D129" s="59"/>
      <c r="E129" s="59"/>
      <c r="F129" s="59"/>
      <c r="G129" s="59"/>
      <c r="H129" s="59"/>
    </row>
    <row r="130" spans="2:8" x14ac:dyDescent="0.2">
      <c r="B130" s="59"/>
      <c r="C130" s="59"/>
      <c r="D130" s="59"/>
      <c r="E130" s="59"/>
      <c r="F130" s="59"/>
      <c r="G130" s="59"/>
      <c r="H130" s="59"/>
    </row>
    <row r="131" spans="2:8" x14ac:dyDescent="0.2">
      <c r="B131" s="59"/>
      <c r="C131" s="59"/>
      <c r="D131" s="59"/>
      <c r="E131" s="59"/>
      <c r="F131" s="59"/>
      <c r="G131" s="59"/>
      <c r="H131" s="59"/>
    </row>
    <row r="132" spans="2:8" x14ac:dyDescent="0.2">
      <c r="B132" s="59"/>
      <c r="C132" s="59"/>
      <c r="D132" s="59"/>
      <c r="E132" s="59"/>
      <c r="F132" s="59"/>
      <c r="G132" s="59"/>
      <c r="H132" s="59"/>
    </row>
    <row r="133" spans="2:8" x14ac:dyDescent="0.2">
      <c r="B133" s="59"/>
      <c r="C133" s="59"/>
      <c r="D133" s="59"/>
      <c r="E133" s="59"/>
      <c r="F133" s="59"/>
      <c r="G133" s="59"/>
      <c r="H133" s="59"/>
    </row>
  </sheetData>
  <mergeCells count="37">
    <mergeCell ref="E106:I106"/>
    <mergeCell ref="E107:I107"/>
    <mergeCell ref="E108:I108"/>
    <mergeCell ref="E109:I109"/>
    <mergeCell ref="E101:I101"/>
    <mergeCell ref="E102:I102"/>
    <mergeCell ref="E103:I103"/>
    <mergeCell ref="E104:I104"/>
    <mergeCell ref="E105:I105"/>
    <mergeCell ref="E96:I96"/>
    <mergeCell ref="E97:I97"/>
    <mergeCell ref="E98:I98"/>
    <mergeCell ref="E99:I99"/>
    <mergeCell ref="E100:I100"/>
    <mergeCell ref="E83:I83"/>
    <mergeCell ref="E88:I88"/>
    <mergeCell ref="E84:I84"/>
    <mergeCell ref="E85:I85"/>
    <mergeCell ref="E86:I86"/>
    <mergeCell ref="E87:I87"/>
    <mergeCell ref="E75:I75"/>
    <mergeCell ref="E76:I76"/>
    <mergeCell ref="E78:I78"/>
    <mergeCell ref="E80:I80"/>
    <mergeCell ref="E82:I82"/>
    <mergeCell ref="E77:I77"/>
    <mergeCell ref="E79:I79"/>
    <mergeCell ref="E81:I81"/>
    <mergeCell ref="O52:Q52"/>
    <mergeCell ref="R52:T52"/>
    <mergeCell ref="U52:W52"/>
    <mergeCell ref="B10:C10"/>
    <mergeCell ref="G10:H10"/>
    <mergeCell ref="B16:H16"/>
    <mergeCell ref="O33:Q33"/>
    <mergeCell ref="R33:T33"/>
    <mergeCell ref="U33:W33"/>
  </mergeCells>
  <dataValidations count="3">
    <dataValidation type="list" sqref="C20">
      <formula1>"1st Estimate, 2nd Estimate, Actual, Other"</formula1>
    </dataValidation>
    <dataValidation type="list" allowBlank="1" showInputMessage="1" showErrorMessage="1" sqref="D10">
      <formula1>"2016, 2015, 2014"</formula1>
    </dataValidation>
    <dataValidation type="list" allowBlank="1" showInputMessage="1" showErrorMessage="1" sqref="E10:F10">
      <formula1>"2016,2015,2014"</formula1>
    </dataValidation>
  </dataValidations>
  <pageMargins left="0.70866141732283472" right="0.70866141732283472" top="0.74803149606299213" bottom="0.74803149606299213" header="0.31496062992125984" footer="0.31496062992125984"/>
  <pageSetup paperSize="5" scale="57" fitToHeight="2" orientation="landscape" r:id="rId1"/>
  <rowBreaks count="1" manualBreakCount="1">
    <brk id="7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vt:lpstr>
      <vt:lpstr>'GA Analysis'!Print_Area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Kittel, Ethan</cp:lastModifiedBy>
  <cp:lastPrinted>2017-07-12T14:02:45Z</cp:lastPrinted>
  <dcterms:created xsi:type="dcterms:W3CDTF">2017-05-01T19:29:01Z</dcterms:created>
  <dcterms:modified xsi:type="dcterms:W3CDTF">2017-08-31T16:11:42Z</dcterms:modified>
</cp:coreProperties>
</file>