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T:\5. TESI UTILITIES\Westario Power Inc\WPI 2018 CoS\Models\WPI Oct 20\"/>
    </mc:Choice>
  </mc:AlternateContent>
  <bookViews>
    <workbookView xWindow="0" yWindow="0" windowWidth="25200" windowHeight="11850" tabRatio="855"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1027"/>
  <fileRecoveryPr autoRecover="0"/>
</workbook>
</file>

<file path=xl/calcChain.xml><?xml version="1.0" encoding="utf-8"?>
<calcChain xmlns="http://schemas.openxmlformats.org/spreadsheetml/2006/main">
  <c r="K58" i="45" l="1"/>
  <c r="K51" i="45"/>
  <c r="K44" i="45"/>
  <c r="K37" i="45"/>
  <c r="K30" i="45"/>
  <c r="K23" i="45"/>
  <c r="E127" i="46" l="1"/>
  <c r="F127" i="46"/>
  <c r="G127" i="46"/>
  <c r="H127" i="46"/>
  <c r="I127" i="46"/>
  <c r="J127" i="46"/>
  <c r="K127" i="46"/>
  <c r="L127" i="46"/>
  <c r="M127" i="46"/>
  <c r="G255" i="46"/>
  <c r="H255" i="46"/>
  <c r="I255" i="46"/>
  <c r="J255" i="46"/>
  <c r="K255" i="46"/>
  <c r="L255" i="46"/>
  <c r="M255" i="46"/>
  <c r="E384" i="46"/>
  <c r="F384" i="46"/>
  <c r="G384" i="46"/>
  <c r="H384" i="46"/>
  <c r="I384" i="46"/>
  <c r="J384" i="46"/>
  <c r="K384" i="46"/>
  <c r="L384" i="46"/>
  <c r="M384" i="46"/>
  <c r="E513" i="46"/>
  <c r="F513" i="46"/>
  <c r="G513" i="46"/>
  <c r="H513" i="46"/>
  <c r="I513" i="46"/>
  <c r="J513" i="46"/>
  <c r="K513" i="46"/>
  <c r="L513" i="46"/>
  <c r="M513" i="46"/>
  <c r="Y29" i="46"/>
  <c r="Z29" i="46"/>
  <c r="Y427" i="46" l="1"/>
  <c r="E230" i="46"/>
  <c r="Q47" i="79"/>
  <c r="R47" i="79"/>
  <c r="S47" i="79"/>
  <c r="T47" i="79"/>
  <c r="U47" i="79"/>
  <c r="V47" i="79"/>
  <c r="W47" i="79"/>
  <c r="X47" i="79"/>
  <c r="Q44" i="79"/>
  <c r="R44" i="79"/>
  <c r="S44" i="79"/>
  <c r="T44" i="79"/>
  <c r="U44" i="79"/>
  <c r="V44" i="79"/>
  <c r="W44" i="79"/>
  <c r="X44" i="79"/>
  <c r="Q41" i="79"/>
  <c r="R41" i="79"/>
  <c r="S41" i="79"/>
  <c r="T41" i="79"/>
  <c r="U41" i="79"/>
  <c r="V41" i="79"/>
  <c r="W41" i="79"/>
  <c r="X41" i="79"/>
  <c r="Q63" i="79"/>
  <c r="R63" i="79"/>
  <c r="S63" i="79"/>
  <c r="T63" i="79"/>
  <c r="U63" i="79"/>
  <c r="V63" i="79"/>
  <c r="W63" i="79"/>
  <c r="X63" i="79"/>
  <c r="Q60" i="79"/>
  <c r="R60" i="79"/>
  <c r="S60" i="79"/>
  <c r="T60" i="79"/>
  <c r="U60" i="79"/>
  <c r="V60" i="79"/>
  <c r="W60" i="79"/>
  <c r="X60" i="79"/>
  <c r="Q57" i="79"/>
  <c r="R57" i="79"/>
  <c r="S57" i="79"/>
  <c r="T57" i="79"/>
  <c r="U57" i="79"/>
  <c r="V57" i="79"/>
  <c r="W57" i="79"/>
  <c r="X57" i="79"/>
  <c r="Q54" i="79"/>
  <c r="R54" i="79"/>
  <c r="S54" i="79"/>
  <c r="T54" i="79"/>
  <c r="U54" i="79"/>
  <c r="V54" i="79"/>
  <c r="W54" i="79"/>
  <c r="X54" i="79"/>
  <c r="Q80" i="79"/>
  <c r="R80" i="79"/>
  <c r="S80" i="79"/>
  <c r="T80" i="79"/>
  <c r="U80" i="79"/>
  <c r="V80" i="79"/>
  <c r="W80" i="79"/>
  <c r="X80" i="79"/>
  <c r="P80" i="79"/>
  <c r="P63" i="79"/>
  <c r="P60" i="79"/>
  <c r="P57" i="79"/>
  <c r="P54" i="79"/>
  <c r="P47" i="79"/>
  <c r="P44" i="79"/>
  <c r="P41" i="79"/>
  <c r="Q38" i="79"/>
  <c r="R38" i="79"/>
  <c r="S38" i="79"/>
  <c r="T38" i="79"/>
  <c r="U38" i="79"/>
  <c r="V38" i="79"/>
  <c r="W38" i="79"/>
  <c r="X38" i="79"/>
  <c r="P38" i="79"/>
  <c r="F80" i="79"/>
  <c r="G80" i="79"/>
  <c r="H80" i="79"/>
  <c r="I80" i="79"/>
  <c r="J80" i="79"/>
  <c r="K80" i="79"/>
  <c r="L80" i="79"/>
  <c r="M80" i="79"/>
  <c r="E80" i="79"/>
  <c r="F63" i="79"/>
  <c r="G63" i="79"/>
  <c r="H63" i="79"/>
  <c r="I63" i="79"/>
  <c r="J63" i="79"/>
  <c r="K63" i="79"/>
  <c r="L63" i="79"/>
  <c r="M63" i="79"/>
  <c r="E63" i="79"/>
  <c r="F60" i="79"/>
  <c r="G60" i="79"/>
  <c r="H60" i="79"/>
  <c r="I60" i="79"/>
  <c r="J60" i="79"/>
  <c r="K60" i="79"/>
  <c r="L60" i="79"/>
  <c r="M60" i="79"/>
  <c r="E60" i="79"/>
  <c r="F57" i="79"/>
  <c r="G57" i="79"/>
  <c r="H57" i="79"/>
  <c r="I57" i="79"/>
  <c r="J57" i="79"/>
  <c r="K57" i="79"/>
  <c r="L57" i="79"/>
  <c r="M57" i="79"/>
  <c r="E57" i="79"/>
  <c r="K54" i="79"/>
  <c r="L54" i="79"/>
  <c r="M54" i="79"/>
  <c r="F54" i="79"/>
  <c r="G54" i="79"/>
  <c r="H54" i="79"/>
  <c r="I54" i="79"/>
  <c r="J54" i="79"/>
  <c r="E54" i="79"/>
  <c r="F47" i="79"/>
  <c r="G47" i="79"/>
  <c r="H47" i="79"/>
  <c r="I47" i="79"/>
  <c r="J47" i="79"/>
  <c r="K47" i="79"/>
  <c r="L47" i="79"/>
  <c r="M47" i="79"/>
  <c r="E47" i="79"/>
  <c r="F44" i="79"/>
  <c r="G44" i="79"/>
  <c r="H44" i="79"/>
  <c r="I44" i="79"/>
  <c r="J44" i="79"/>
  <c r="K44" i="79"/>
  <c r="L44" i="79"/>
  <c r="M44" i="79"/>
  <c r="E44" i="79"/>
  <c r="F41" i="79"/>
  <c r="G41" i="79"/>
  <c r="H41" i="79"/>
  <c r="I41" i="79"/>
  <c r="J41" i="79"/>
  <c r="K41" i="79"/>
  <c r="L41" i="79"/>
  <c r="M41" i="79"/>
  <c r="E41" i="79"/>
  <c r="F38" i="79"/>
  <c r="G38" i="79"/>
  <c r="H38" i="79"/>
  <c r="I38" i="79"/>
  <c r="J38" i="79"/>
  <c r="K38" i="79"/>
  <c r="L38" i="79"/>
  <c r="M38" i="79"/>
  <c r="E38" i="79"/>
  <c r="F230" i="46" l="1"/>
  <c r="F255" i="46" s="1"/>
  <c r="E255" i="46"/>
  <c r="G22" i="45"/>
  <c r="D22" i="45" l="1"/>
  <c r="O927" i="79" l="1"/>
  <c r="E44" i="44" l="1"/>
  <c r="AM139" i="79" l="1"/>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L53" i="44"/>
  <c r="L46" i="44"/>
  <c r="C102" i="45"/>
  <c r="P46" i="44"/>
  <c r="K53" i="44"/>
  <c r="K46" i="44"/>
  <c r="C95" i="45"/>
  <c r="O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F53" i="44" l="1"/>
  <c r="F47" i="44"/>
  <c r="F48" i="44"/>
  <c r="F46" i="44"/>
  <c r="J53" i="44"/>
  <c r="J48" i="44"/>
  <c r="J46" i="44"/>
  <c r="D48" i="44"/>
  <c r="D47" i="44"/>
  <c r="D46" i="44"/>
  <c r="I53" i="44"/>
  <c r="I47" i="44"/>
  <c r="I48" i="44"/>
  <c r="I46" i="44"/>
  <c r="G53" i="44"/>
  <c r="G47" i="44"/>
  <c r="G48" i="44"/>
  <c r="G46" i="44"/>
  <c r="E53" i="44"/>
  <c r="E47" i="44"/>
  <c r="E48" i="44"/>
  <c r="E46" i="44"/>
  <c r="H53" i="44"/>
  <c r="H48" i="44"/>
  <c r="H47" i="44"/>
  <c r="H46" i="44"/>
  <c r="D53" i="44"/>
  <c r="AD212" i="79"/>
  <c r="AD208" i="79"/>
  <c r="AD211" i="79"/>
  <c r="AD210" i="79"/>
  <c r="AD209" i="79"/>
  <c r="G50" i="44"/>
  <c r="G49" i="44"/>
  <c r="G52" i="44"/>
  <c r="G51" i="44"/>
  <c r="H51" i="44"/>
  <c r="H50" i="44"/>
  <c r="H52" i="44"/>
  <c r="H49" i="44"/>
  <c r="E52" i="44"/>
  <c r="E49" i="44"/>
  <c r="E51" i="44"/>
  <c r="E50" i="44"/>
  <c r="F49" i="44"/>
  <c r="F52" i="44"/>
  <c r="F51" i="44"/>
  <c r="F50" i="44"/>
  <c r="J49" i="44"/>
  <c r="J52" i="44"/>
  <c r="J50" i="44"/>
  <c r="J51" i="44"/>
  <c r="J47" i="44"/>
  <c r="D52" i="44"/>
  <c r="D51" i="44"/>
  <c r="D49" i="44"/>
  <c r="D50" i="44"/>
  <c r="I52" i="44"/>
  <c r="I51"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l="1"/>
  <c r="AD138" i="46"/>
  <c r="AD142" i="46"/>
  <c r="AD137" i="46"/>
  <c r="AD141" i="46"/>
  <c r="AD139" i="46"/>
  <c r="AD127" i="46"/>
  <c r="AD135" i="46"/>
  <c r="AD140" i="46"/>
  <c r="AD136" i="46"/>
  <c r="AD143"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44" i="45" l="1"/>
  <c r="J37" i="45"/>
  <c r="J58" i="45"/>
  <c r="J51" i="45"/>
  <c r="J30" i="45"/>
  <c r="J23" i="45"/>
  <c r="C130" i="45"/>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2" i="43" s="1"/>
  <c r="I129" i="45"/>
  <c r="K124" i="45"/>
  <c r="AG130" i="46" s="1"/>
  <c r="AG131" i="46" s="1"/>
  <c r="L52"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2" i="43" s="1"/>
  <c r="L124" i="45"/>
  <c r="D128" i="45"/>
  <c r="Y198" i="79"/>
  <c r="AI130" i="46"/>
  <c r="AI131" i="46" s="1"/>
  <c r="N52" i="43" s="1"/>
  <c r="AJ130" i="46"/>
  <c r="AJ131" i="46" s="1"/>
  <c r="O52" i="43" s="1"/>
  <c r="AJ387" i="46"/>
  <c r="AJ389" i="46" s="1"/>
  <c r="AI258" i="46"/>
  <c r="AI260" i="46" s="1"/>
  <c r="AJ258" i="46"/>
  <c r="AJ260" i="46" s="1"/>
  <c r="Y128" i="46"/>
  <c r="AL387" i="46"/>
  <c r="AL389" i="46" s="1"/>
  <c r="AL258" i="46"/>
  <c r="AK258" i="46"/>
  <c r="AK516" i="46"/>
  <c r="AK520" i="46" s="1"/>
  <c r="AL516" i="46"/>
  <c r="AL520" i="46" s="1"/>
  <c r="AL130" i="46"/>
  <c r="AL131" i="46" s="1"/>
  <c r="Q52" i="43" s="1"/>
  <c r="AK130" i="46"/>
  <c r="AK131" i="46" s="1"/>
  <c r="P52"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D522" i="46"/>
  <c r="Y1117" i="79"/>
  <c r="Y1123" i="79"/>
  <c r="Y522" i="46"/>
  <c r="D62" i="43" s="1"/>
  <c r="AI517" i="46"/>
  <c r="AI520" i="46"/>
  <c r="AF518" i="46"/>
  <c r="AF520" i="46"/>
  <c r="Y518" i="46"/>
  <c r="Y517" i="46"/>
  <c r="Y519" i="46"/>
  <c r="Y520" i="46"/>
  <c r="AA522" i="46"/>
  <c r="F62" i="43" s="1"/>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E200" i="79"/>
  <c r="AH132" i="46"/>
  <c r="M53" i="43" s="1"/>
  <c r="R26" i="47" s="1"/>
  <c r="AG198" i="79"/>
  <c r="AG202" i="79" s="1"/>
  <c r="AE201" i="79"/>
  <c r="AF564" i="79"/>
  <c r="AF568" i="79" s="1"/>
  <c r="Y381" i="79"/>
  <c r="Y389" i="79" s="1"/>
  <c r="AF198" i="79"/>
  <c r="AF201" i="79" s="1"/>
  <c r="AH381" i="79"/>
  <c r="AH389" i="79" s="1"/>
  <c r="M68" i="43" s="1"/>
  <c r="AH519" i="46"/>
  <c r="AG262" i="46"/>
  <c r="L56" i="43" s="1"/>
  <c r="AI518" i="46"/>
  <c r="AH517" i="46"/>
  <c r="AG260" i="46"/>
  <c r="AG261" i="46" s="1"/>
  <c r="L55" i="43" s="1"/>
  <c r="AI519" i="46"/>
  <c r="AI522" i="46"/>
  <c r="N62" i="43" s="1"/>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6" i="43" s="1"/>
  <c r="Y1125" i="79"/>
  <c r="AF517" i="46"/>
  <c r="AK387" i="46"/>
  <c r="AK389" i="46" s="1"/>
  <c r="AH262" i="46"/>
  <c r="M56" i="43" s="1"/>
  <c r="AH387" i="46"/>
  <c r="AH392" i="46" s="1"/>
  <c r="M59" i="43" s="1"/>
  <c r="AG132" i="46"/>
  <c r="L53" i="43" s="1"/>
  <c r="Q15" i="47" s="1"/>
  <c r="AA389" i="79"/>
  <c r="F68" i="43" s="1"/>
  <c r="AF522" i="46"/>
  <c r="K62" i="43" s="1"/>
  <c r="AF519" i="46"/>
  <c r="AI381" i="79"/>
  <c r="AI383" i="79" s="1"/>
  <c r="AG522" i="46"/>
  <c r="L62" i="43" s="1"/>
  <c r="Y757" i="79"/>
  <c r="AJ390" i="46"/>
  <c r="AI390" i="46"/>
  <c r="Y202" i="79"/>
  <c r="Y200" i="79"/>
  <c r="Y201" i="79"/>
  <c r="AJ388" i="46"/>
  <c r="Y205" i="79"/>
  <c r="AI132" i="46"/>
  <c r="N53" i="43" s="1"/>
  <c r="S23" i="47" s="1"/>
  <c r="AJ132" i="46"/>
  <c r="O53" i="43" s="1"/>
  <c r="T18" i="47" s="1"/>
  <c r="AI388" i="46"/>
  <c r="AI259" i="46"/>
  <c r="AI261" i="46" s="1"/>
  <c r="N55" i="43" s="1"/>
  <c r="AI262" i="46"/>
  <c r="N56" i="43" s="1"/>
  <c r="AJ262" i="46"/>
  <c r="O56" i="43" s="1"/>
  <c r="AJ259" i="46"/>
  <c r="AJ261" i="46" s="1"/>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3" i="79"/>
  <c r="P71" i="43" s="1"/>
  <c r="AL132" i="46"/>
  <c r="Q53" i="43" s="1"/>
  <c r="V21" i="47" s="1"/>
  <c r="AK132" i="46"/>
  <c r="P53" i="43" s="1"/>
  <c r="U17" i="47" s="1"/>
  <c r="AK262" i="46"/>
  <c r="P56" i="43" s="1"/>
  <c r="AL262" i="46"/>
  <c r="Q56" i="43" s="1"/>
  <c r="AL522" i="46"/>
  <c r="Q62" i="43" s="1"/>
  <c r="AK517" i="46"/>
  <c r="AL390" i="46"/>
  <c r="AL388" i="46"/>
  <c r="AK522" i="46"/>
  <c r="P62" i="43" s="1"/>
  <c r="AK260" i="46"/>
  <c r="AK259" i="46"/>
  <c r="AL517" i="46"/>
  <c r="AL260" i="46"/>
  <c r="AL259" i="46"/>
  <c r="AK568" i="79"/>
  <c r="AK566" i="79"/>
  <c r="AK567" i="79"/>
  <c r="AK570" i="79"/>
  <c r="AK569" i="79"/>
  <c r="AK571" i="79"/>
  <c r="AK565" i="79"/>
  <c r="Y260" i="46"/>
  <c r="AC262" i="46"/>
  <c r="H56" i="43" s="1"/>
  <c r="AC390" i="46"/>
  <c r="AD390" i="46"/>
  <c r="Z517" i="46"/>
  <c r="Z522" i="46"/>
  <c r="E62" i="43" s="1"/>
  <c r="I62" i="43"/>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G392" i="46"/>
  <c r="L59" i="43" s="1"/>
  <c r="AJ392" i="46"/>
  <c r="O59" i="43" s="1"/>
  <c r="AI392" i="46"/>
  <c r="N59" i="43" s="1"/>
  <c r="AL392" i="46"/>
  <c r="Q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AM259" i="46" l="1"/>
  <c r="Z1125" i="79"/>
  <c r="E80" i="43" s="1"/>
  <c r="D68" i="43"/>
  <c r="AM131" i="46"/>
  <c r="C91" i="43" s="1"/>
  <c r="AM262" i="46"/>
  <c r="D102" i="43" s="1"/>
  <c r="AM518" i="46"/>
  <c r="D74" i="43"/>
  <c r="AM132" i="46"/>
  <c r="C102" i="43" s="1"/>
  <c r="AM520" i="46"/>
  <c r="AM522" i="46"/>
  <c r="F102" i="43" s="1"/>
  <c r="AM260" i="46"/>
  <c r="AM519" i="46"/>
  <c r="D65" i="43"/>
  <c r="Y521" i="46"/>
  <c r="AM517"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G71" i="43" s="1"/>
  <c r="AG199" i="79"/>
  <c r="AB569" i="79"/>
  <c r="AC568" i="79"/>
  <c r="AF386" i="79"/>
  <c r="Y941" i="79"/>
  <c r="Q19" i="47"/>
  <c r="AC566" i="79"/>
  <c r="Q24" i="47"/>
  <c r="AD205" i="79"/>
  <c r="I65" i="43" s="1"/>
  <c r="AD203" i="79"/>
  <c r="AG203" i="79"/>
  <c r="Y937" i="79"/>
  <c r="AI521" i="46"/>
  <c r="N61" i="43" s="1"/>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Q31" i="47"/>
  <c r="AE573" i="79"/>
  <c r="J71" i="43" s="1"/>
  <c r="Q17" i="47"/>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H261" i="46"/>
  <c r="M55" i="43" s="1"/>
  <c r="R30" i="47" s="1"/>
  <c r="AA388" i="79"/>
  <c r="F67" i="43" s="1"/>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AJ391" i="46"/>
  <c r="O58" i="43" s="1"/>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55" i="43" s="1"/>
  <c r="D92" i="43"/>
  <c r="F91" i="43"/>
  <c r="D56" i="43"/>
  <c r="R56"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1" i="43" s="1"/>
  <c r="T37" i="47"/>
  <c r="T36" i="47"/>
  <c r="AL261" i="46"/>
  <c r="Q55" i="43" s="1"/>
  <c r="V39" i="47" s="1"/>
  <c r="AK261" i="46"/>
  <c r="P55" i="43" s="1"/>
  <c r="U31" i="47" s="1"/>
  <c r="T32" i="47"/>
  <c r="T35" i="47"/>
  <c r="T38" i="47"/>
  <c r="T39" i="47"/>
  <c r="T41" i="47"/>
  <c r="T30" i="47"/>
  <c r="AL391" i="46"/>
  <c r="Q58" i="43" s="1"/>
  <c r="T34" i="47"/>
  <c r="AK572" i="79"/>
  <c r="P70" i="43" s="1"/>
  <c r="AA391" i="46"/>
  <c r="F58" i="43" s="1"/>
  <c r="K45" i="47"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J52" i="43"/>
  <c r="D52" i="43"/>
  <c r="D53" i="43"/>
  <c r="E52" i="43"/>
  <c r="R53" i="43" l="1"/>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521" i="46"/>
  <c r="AM523" i="46" s="1"/>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D101" i="43"/>
  <c r="C101" i="43"/>
  <c r="AB204" i="79"/>
  <c r="G64" i="43" s="1"/>
  <c r="L81" i="47" s="1"/>
  <c r="AL572" i="79"/>
  <c r="Q70" i="43" s="1"/>
  <c r="E93" i="43"/>
  <c r="Z388" i="79"/>
  <c r="E67" i="43" s="1"/>
  <c r="AA204" i="79"/>
  <c r="F64" i="43" s="1"/>
  <c r="AG572" i="79"/>
  <c r="L70" i="43" s="1"/>
  <c r="AB388" i="79"/>
  <c r="G67" i="43" s="1"/>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U83" i="47"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S60"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Q42" i="47" s="1"/>
  <c r="Q44"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D61" i="43"/>
  <c r="R61"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H18" i="43" l="1"/>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E27" i="43"/>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7" i="43" l="1"/>
  <c r="U57" i="47"/>
  <c r="U59" i="47" s="1"/>
  <c r="U72" i="47" s="1"/>
  <c r="U74" i="47" s="1"/>
  <c r="U87" i="47" s="1"/>
  <c r="U89" i="47" s="1"/>
  <c r="U102" i="47" s="1"/>
  <c r="M101" i="43"/>
  <c r="W27" i="47"/>
  <c r="C103"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F36" i="43" l="1"/>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J104" i="47"/>
  <c r="J117" i="47" s="1"/>
  <c r="J119" i="47" s="1"/>
  <c r="J132" i="47" s="1"/>
  <c r="J134" i="47" s="1"/>
  <c r="J147" i="47" s="1"/>
  <c r="J149" i="47" s="1"/>
  <c r="J162" i="47" s="1"/>
  <c r="E82" i="43"/>
  <c r="F38" i="43"/>
  <c r="G38" i="43" s="1"/>
  <c r="F35" i="43"/>
  <c r="G35" i="43" s="1"/>
  <c r="M104" i="47"/>
  <c r="M117" i="47" s="1"/>
  <c r="M119" i="47" s="1"/>
  <c r="M132" i="47" s="1"/>
  <c r="M134" i="47" s="1"/>
  <c r="M147" i="47" s="1"/>
  <c r="M149" i="47" s="1"/>
  <c r="M162" i="47" s="1"/>
  <c r="H82" i="43"/>
  <c r="N104" i="47"/>
  <c r="N117" i="47" s="1"/>
  <c r="N119" i="47" s="1"/>
  <c r="N132" i="47" s="1"/>
  <c r="N134" i="47" s="1"/>
  <c r="N147" i="47" s="1"/>
  <c r="N149" i="47" s="1"/>
  <c r="N162" i="47" s="1"/>
  <c r="I82" i="43"/>
  <c r="L72" i="47"/>
  <c r="L74" i="47" s="1"/>
  <c r="L87" i="47" s="1"/>
  <c r="L89" i="47" s="1"/>
  <c r="L102" i="47" s="1"/>
  <c r="I102" i="47"/>
  <c r="F31" i="43" l="1"/>
  <c r="G31" i="43" s="1"/>
  <c r="H83" i="43"/>
  <c r="F28" i="43"/>
  <c r="G28" i="43" s="1"/>
  <c r="E83" i="43"/>
  <c r="F32" i="43"/>
  <c r="G32" i="43" s="1"/>
  <c r="I83" i="43"/>
  <c r="L104" i="47"/>
  <c r="L117" i="47" s="1"/>
  <c r="L119" i="47" s="1"/>
  <c r="L132" i="47" s="1"/>
  <c r="L134" i="47" s="1"/>
  <c r="L147" i="47" s="1"/>
  <c r="L149" i="47" s="1"/>
  <c r="L162" i="47" s="1"/>
  <c r="G82" i="43"/>
  <c r="G83" i="43" s="1"/>
  <c r="I104" i="47"/>
  <c r="I117" i="47" s="1"/>
  <c r="I119" i="47" s="1"/>
  <c r="I132" i="47" s="1"/>
  <c r="I134" i="47" s="1"/>
  <c r="I147" i="47" s="1"/>
  <c r="I149" i="47" s="1"/>
  <c r="I162" i="47" s="1"/>
  <c r="D82" i="43"/>
  <c r="D83" i="43" s="1"/>
  <c r="F33" i="43"/>
  <c r="G33" i="43" s="1"/>
  <c r="F30" i="43" l="1"/>
  <c r="G30" i="43" s="1"/>
  <c r="F27" i="43"/>
  <c r="W42" i="47"/>
  <c r="D103" i="43" s="1"/>
  <c r="K42" i="47"/>
  <c r="D104" i="43" l="1"/>
  <c r="G27" i="43"/>
  <c r="K44" i="47"/>
  <c r="K57" i="47" s="1"/>
  <c r="K59" i="47" s="1"/>
  <c r="W44" i="47"/>
  <c r="W57" i="47" s="1"/>
  <c r="W59" i="47" l="1"/>
  <c r="W72" i="47" s="1"/>
  <c r="E103" i="43"/>
  <c r="K72" i="47"/>
  <c r="K74" i="47" s="1"/>
  <c r="K87" i="47" s="1"/>
  <c r="K89" i="47" s="1"/>
  <c r="K102" i="47" s="1"/>
  <c r="K104" i="47" l="1"/>
  <c r="K117" i="47" s="1"/>
  <c r="K119" i="47" s="1"/>
  <c r="K132" i="47" s="1"/>
  <c r="K134" i="47" s="1"/>
  <c r="K147" i="47" s="1"/>
  <c r="K149" i="47" s="1"/>
  <c r="K162" i="47" s="1"/>
  <c r="F82" i="43"/>
  <c r="W74" i="47"/>
  <c r="W87" i="47" s="1"/>
  <c r="F103" i="43"/>
  <c r="F104" i="43" s="1"/>
  <c r="E104" i="43"/>
  <c r="R82" i="43" l="1"/>
  <c r="R83" i="43" s="1"/>
  <c r="F83" i="43"/>
  <c r="F29" i="43"/>
  <c r="F41" i="43" s="1"/>
  <c r="W89" i="47"/>
  <c r="W102" i="47" s="1"/>
  <c r="G103" i="43"/>
  <c r="H19" i="43" l="1"/>
  <c r="H20" i="43" s="1"/>
  <c r="G29" i="43"/>
  <c r="G41" i="43" s="1"/>
  <c r="G104" i="43"/>
  <c r="W104" i="47"/>
  <c r="W117" i="47" s="1"/>
  <c r="H103" i="43"/>
  <c r="H104" i="43" s="1"/>
  <c r="W119" i="47" l="1"/>
  <c r="W132" i="47" s="1"/>
  <c r="I103" i="43"/>
  <c r="I104" i="43" s="1"/>
  <c r="W134" i="47" l="1"/>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<sst xmlns="http://schemas.openxmlformats.org/spreadsheetml/2006/main" count="2933" uniqueCount="702">
  <si>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</si>
  <si>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</si>
  <si>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</si>
  <si>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</si>
  <si>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</si>
  <si>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</si>
  <si>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</si>
  <si>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</si>
  <si>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</si>
  <si>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</si>
  <si>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</si>
  <si>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</si>
  <si>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</si>
  <si>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</si>
  <si>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</si>
  <si>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</si>
  <si>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</si>
  <si>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</si>
  <si>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</si>
  <si>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</si>
  <si>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</si>
  <si>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</si>
  <si>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</si>
  <si>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</si>
  <si>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</si>
  <si>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</si>
  <si>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</si>
  <si>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</si>
  <si>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</si>
  <si>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</si>
  <si>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</si>
  <si>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</si>
  <si>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</si>
  <si>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</si>
  <si>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</si>
  <si>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</si>
  <si>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</si>
  <si>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</si>
  <si>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</si>
  <si>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</si>
  <si>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</si>
  <si>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</si>
  <si>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</si>
  <si>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</si>
  <si>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</si>
  <si>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</si>
  <si>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</si>
  <si>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</si>
  <si>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</si>
  <si>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</si>
  <si>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</si>
  <si>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</si>
  <si>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</si>
  <si>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</si>
  <si>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</si>
  <si>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</si>
  <si>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</si>
  <si>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</si>
  <si>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</si>
  <si>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</si>
  <si>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</si>
  <si>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</si>
  <si>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</si>
  <si>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</si>
  <si>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</si>
  <si>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</si>
  <si>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</si>
  <si>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</si>
  <si>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</si>
  <si>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</si>
  <si>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</si>
  <si>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</si>
  <si>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</si>
  <si>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</si>
  <si>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</si>
  <si>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</si>
  <si>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</si>
  <si>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</si>
  <si>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</si>
  <si>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</si>
  <si>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</si>
  <si>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</si>
  <si>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</si>
  <si>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</si>
  <si>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</si>
  <si>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</si>
  <si>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</si>
  <si>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</si>
  <si>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</si>
  <si>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</si>
  <si>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</si>
  <si>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</si>
  <si>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</si>
  <si>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</si>
  <si>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</si>
  <si>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</si>
  <si>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</si>
  <si>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</si>
  <si>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</si>
  <si>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</si>
  <si>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</si>
  <si>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</si>
  <si>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</si>
  <si>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</si>
  <si>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</si>
  <si>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</si>
  <si>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</si>
  <si>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</si>
  <si>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</si>
  <si>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</si>
  <si>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</si>
  <si>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</si>
  <si>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</si>
  <si>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</si>
  <si>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</si>
  <si>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</si>
  <si>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</si>
  <si>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</si>
  <si>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</si>
  <si>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</si>
  <si>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</si>
  <si>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</si>
  <si>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</si>
  <si>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</si>
  <si>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</si>
  <si>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</si>
  <si>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</si>
  <si>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</si>
  <si>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</si>
  <si>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</si>
  <si>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</si>
  <si>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</si>
  <si>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</si>
  <si>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</si>
  <si>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</si>
  <si>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</si>
  <si>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</si>
  <si>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</si>
  <si>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</si>
  <si>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</si>
  <si>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</si>
  <si>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</si>
  <si>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</si>
  <si>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</si>
  <si>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</si>
  <si>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</si>
  <si>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</si>
  <si>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</si>
  <si>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</si>
  <si>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</si>
  <si>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</si>
  <si>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</si>
  <si>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</si>
  <si>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</si>
  <si>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</si>
  <si>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</si>
  <si>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</si>
  <si>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</si>
  <si>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</si>
  <si>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</si>
  <si>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</si>
  <si>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</si>
  <si>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</si>
  <si>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</si>
  <si>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</si>
  <si>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</si>
  <si>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</si>
  <si>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</si>
  <si>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</si>
  <si>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</si>
  <si>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</si>
  <si>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</si>
  <si>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</si>
  <si>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</si>
  <si>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</si>
  <si>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</si>
  <si>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</si>
  <si>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</si>
  <si>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</si>
  <si>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</si>
  <si>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</si>
  <si>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</si>
  <si>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</si>
  <si>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</si>
  <si>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</si>
  <si>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</si>
  <si>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</si>
  <si>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</si>
  <si>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</si>
  <si>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</si>
  <si>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</si>
  <si>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</si>
  <si>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</si>
  <si>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</si>
  <si>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</si>
  <si>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</si>
  <si>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</si>
  <si>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</si>
  <si>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</si>
  <si>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</si>
  <si>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</si>
  <si>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</si>
  <si>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</si>
  <si>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</si>
  <si>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</si>
  <si>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</si>
  <si>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</si>
  <si>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</si>
  <si>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</si>
  <si>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</si>
  <si>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</si>
  <si>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</si>
  <si>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</si>
  <si>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</si>
  <si>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</si>
  <si>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</si>
  <si>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</si>
  <si>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</si>
  <si>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</si>
  <si>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</si>
  <si>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</si>
  <si>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</si>
  <si>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</si>
  <si>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</si>
  <si>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</si>
  <si>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</si>
  <si>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</si>
  <si>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</si>
  <si>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</si>
  <si>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</si>
  <si>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</si>
  <si>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</si>
  <si>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</si>
  <si>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</si>
  <si>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</si>
  <si>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</si>
  <si>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</si>
  <si>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</si>
  <si>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</si>
  <si>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</si>
  <si>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</si>
  <si>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</si>
  <si>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</si>
  <si>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</si>
  <si>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</si>
  <si>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</si>
  <si>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</si>
  <si>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</si>
  <si>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</si>
  <si>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</si>
  <si>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</si>
  <si>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</si>
  <si>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</si>
  <si>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</si>
  <si>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</si>
  <si>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</si>
  <si>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</si>
  <si>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</si>
  <si>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</si>
  <si>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</si>
  <si>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</si>
  <si>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</si>
  <si>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</si>
  <si>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</si>
  <si>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</si>
  <si>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</si>
  <si>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</si>
  <si>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</si>
  <si>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</si>
  <si>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</si>
  <si>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</si>
  <si>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</si>
  <si>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</si>
  <si>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</si>
  <si>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</si>
  <si>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</si>
  <si>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</si>
  <si>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</si>
  <si>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</si>
  <si>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</si>
  <si>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</si>
  <si>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</si>
  <si>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</si>
  <si>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</si>
  <si>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</si>
  <si>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</si>
  <si>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</si>
  <si>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</si>
  <si>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</si>
  <si>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</si>
  <si>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</si>
  <si>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</si>
  <si>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</si>
  <si>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</si>
  <si>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</si>
  <si>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</si>
  <si>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</si>
  <si>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</si>
  <si>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</si>
  <si>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</si>
  <si>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</si>
  <si>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</si>
  <si>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</si>
  <si>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</si>
  <si>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</si>
  <si>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</si>
  <si>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</si>
  <si>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</si>
  <si>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</si>
  <si>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</si>
  <si>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</si>
  <si>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</si>
  <si>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</si>
  <si>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</si>
  <si>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</si>
  <si>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</si>
  <si>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</si>
  <si>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</si>
  <si>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</si>
  <si>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</si>
  <si>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</si>
  <si>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</si>
  <si>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</si>
  <si>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</si>
  <si>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</si>
  <si>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</si>
  <si>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</si>
  <si>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</si>
  <si>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</si>
  <si>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</si>
  <si>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</si>
  <si>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</si>
  <si>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</si>
  <si>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</si>
  <si>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</si>
  <si>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</si>
  <si>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</si>
  <si>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</si>
  <si>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</si>
  <si>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</si>
  <si>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</si>
  <si>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</si>
  <si>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</si>
  <si>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</si>
  <si>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</si>
  <si>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</si>
  <si>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</si>
  <si>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</si>
  <si>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</si>
  <si>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</si>
  <si>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</si>
  <si>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</si>
  <si>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</si>
  <si>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</si>
  <si>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</si>
  <si>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</si>
  <si>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</si>
  <si>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</si>
  <si>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</si>
  <si>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</si>
  <si>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</si>
  <si>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</si>
  <si>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</si>
  <si>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</si>
  <si>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</si>
  <si>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</si>
  <si>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</si>
  <si>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</si>
  <si>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</si>
  <si>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</si>
  <si>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</si>
  <si>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</si>
  <si>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</si>
  <si>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</si>
  <si>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</si>
  <si>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</si>
  <si>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</si>
  <si>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</si>
  <si>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</si>
  <si>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</si>
  <si>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</si>
  <si>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</si>
  <si>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</si>
  <si>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</si>
  <si>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</si>
  <si>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</si>
  <si>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</si>
  <si>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</si>
  <si>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</si>
  <si>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</si>
  <si>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</si>
  <si>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</si>
  <si>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</si>
  <si>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</si>
  <si>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</si>
  <si>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</si>
  <si>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</si>
  <si>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</si>
  <si>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</si>
  <si>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</si>
  <si>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</si>
  <si>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</si>
  <si>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</si>
  <si>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</si>
  <si>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</si>
  <si>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</si>
  <si>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</si>
  <si>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</si>
  <si>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</si>
  <si>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</si>
  <si>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</si>
  <si>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</si>
  <si>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</si>
  <si>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</si>
  <si>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</si>
  <si>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</si>
  <si>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</si>
  <si>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</si>
  <si>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</si>
  <si>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</si>
  <si>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</si>
  <si>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</si>
  <si>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</si>
  <si>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</si>
  <si>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</si>
  <si>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</si>
  <si>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</si>
  <si>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</si>
  <si>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</si>
  <si>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</si>
  <si>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</si>
  <si>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</si>
  <si>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</si>
  <si>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</si>
  <si>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</si>
  <si>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</si>
  <si>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</si>
  <si>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</si>
  <si>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</si>
  <si>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</si>
  <si>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</si>
  <si>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</si>
  <si>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</si>
  <si>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</si>
  <si>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</si>
  <si>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</si>
  <si>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</si>
  <si>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</si>
  <si>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</si>
  <si>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</si>
  <si>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</si>
  <si>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</si>
  <si>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</si>
  <si>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</si>
  <si>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</si>
  <si>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</si>
  <si>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</si>
  <si>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</si>
  <si>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</si>
  <si>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</si>
  <si>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</si>
  <si>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</si>
  <si>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</si>
  <si>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</si>
  <si>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</si>
  <si>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</si>
  <si>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</si>
  <si>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</si>
  <si>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</si>
  <si>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</si>
  <si>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</si>
  <si>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</si>
  <si>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</si>
  <si>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</si>
  <si>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</si>
  <si>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</si>
  <si>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</si>
  <si>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</si>
  <si>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</si>
  <si>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</si>
  <si>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</si>
  <si>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</si>
  <si>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</si>
  <si>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</si>
  <si>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</si>
  <si>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</si>
  <si>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</si>
  <si>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</si>
  <si>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</si>
  <si>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</si>
  <si>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</si>
  <si>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</si>
  <si>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</si>
  <si>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</si>
  <si>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</si>
  <si>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</si>
  <si>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</si>
  <si>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</si>
  <si>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</si>
  <si>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</si>
  <si>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</si>
  <si>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</si>
  <si>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</si>
  <si>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</si>
  <si>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</si>
  <si>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</si>
  <si>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</si>
  <si>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</si>
  <si>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</si>
  <si>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</si>
  <si>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</si>
  <si>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</si>
  <si>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</si>
  <si>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</si>
  <si>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</si>
  <si>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</si>
  <si>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</si>
  <si>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</si>
  <si>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</si>
  <si>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</si>
  <si>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</si>
  <si>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</si>
  <si>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</si>
  <si>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</si>
  <si>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</si>
  <si>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</si>
  <si>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</si>
  <si>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</si>
  <si>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</si>
  <si>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</si>
  <si>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</si>
  <si>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</si>
  <si>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</si>
  <si>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</si>
  <si>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</si>
  <si>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</si>
  <si>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</si>
  <si>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</si>
  <si>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</si>
  <si>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</si>
  <si>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</si>
  <si>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</si>
  <si>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</si>
  <si>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</si>
  <si>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</si>
  <si>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</si>
  <si>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</si>
  <si>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</si>
  <si>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</si>
  <si>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</si>
  <si>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</si>
  <si>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</si>
  <si>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</si>
  <si>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</si>
  <si>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</si>
  <si>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</si>
  <si>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</si>
  <si>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</si>
  <si>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</si>
  <si>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</si>
  <si>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</si>
  <si>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</si>
  <si>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</si>
  <si>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</si>
  <si>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</si>
  <si>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</si>
  <si>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</si>
  <si>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</si>
  <si>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</si>
  <si>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</si>
  <si>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EB-2009-XXXX</t>
  </si>
  <si>
    <t>EB-2010-XXXX</t>
  </si>
  <si>
    <t>EB-2011-XXXX</t>
  </si>
  <si>
    <t>EB-2012-XXXX</t>
  </si>
  <si>
    <t>EB-2015-XXXX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</si>
  <si>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</si>
  <si>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</si>
  <si>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</si>
  <si>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</si>
  <si>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</si>
  <si>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</si>
  <si>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</si>
  <si>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</si>
  <si>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</si>
  <si>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</si>
  <si>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</si>
  <si>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</si>
  <si>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</si>
  <si>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</si>
  <si>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</si>
  <si>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</si>
  <si>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</si>
  <si>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</si>
  <si>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</si>
  <si>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</si>
  <si>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</si>
  <si>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</si>
  <si>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</si>
  <si>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</si>
  <si>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</si>
  <si>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</si>
  <si>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</si>
  <si>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</si>
  <si>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</si>
  <si>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</si>
  <si>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</si>
  <si>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</si>
  <si>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</si>
  <si>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</si>
  <si>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</si>
  <si>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</si>
  <si>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</si>
  <si>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</si>
  <si>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</si>
  <si>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</si>
  <si>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</si>
  <si>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</si>
  <si>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</si>
  <si>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</si>
  <si>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</si>
  <si>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</si>
  <si>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</si>
  <si>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</si>
  <si>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</si>
  <si>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</si>
  <si>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</si>
  <si>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</si>
  <si>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</si>
  <si>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</si>
  <si>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</si>
  <si>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</si>
  <si>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</si>
  <si>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</si>
  <si>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</si>
  <si>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</si>
  <si>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</si>
  <si>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</si>
  <si>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</si>
  <si>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</si>
  <si>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</si>
  <si>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</si>
  <si>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</si>
  <si>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</si>
  <si>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</si>
  <si>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</si>
  <si>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</si>
  <si>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</si>
  <si>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</si>
  <si>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</si>
  <si>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</si>
  <si>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</si>
  <si>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</si>
  <si>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</si>
  <si>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</si>
  <si>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</si>
  <si>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</si>
  <si>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</si>
  <si>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</si>
  <si>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</si>
  <si>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</si>
  <si>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</si>
  <si>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</si>
  <si>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</si>
  <si>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</si>
  <si>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</si>
  <si>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</si>
  <si>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</si>
  <si>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</si>
  <si>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</si>
  <si>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</si>
  <si>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</si>
  <si>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</si>
  <si>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</si>
  <si>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</si>
  <si>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</si>
  <si>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</si>
  <si>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</si>
  <si>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</si>
  <si>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</si>
  <si>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</si>
  <si>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</si>
  <si>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</si>
  <si>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</si>
  <si>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</si>
  <si>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</si>
  <si>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</si>
  <si>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</si>
  <si>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</si>
  <si>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GS&gt;50-4999 kW</t>
  </si>
  <si>
    <t>USL</t>
  </si>
  <si>
    <t>2013 Settlement Agreement, p. 20</t>
  </si>
  <si>
    <t xml:space="preserve">Persistence </t>
  </si>
  <si>
    <t>Section 3.3 of Settlement. Disposed of in last CoS</t>
  </si>
  <si>
    <t>EB-2013-0180</t>
  </si>
  <si>
    <t>EB-2014-0123</t>
  </si>
  <si>
    <t>EB-2017-0084</t>
  </si>
  <si>
    <t>2018 COS/IRM Application</t>
  </si>
  <si>
    <t>EB-2012-0184</t>
  </si>
  <si>
    <t>2014-2015</t>
  </si>
  <si>
    <t>Note: As calculated in Appendix 2-I of the application</t>
  </si>
  <si>
    <t xml:space="preserve"> </t>
  </si>
  <si>
    <t>EB-2016-0113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</si>
</sst>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theme="9" tint="0.39997558519241921"/>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3" fontId="7" fillId="28" borderId="35" xfId="0" applyNumberFormat="1" applyFont="1" applyFill="1" applyBorder="1" applyAlignment="1">
      <alignment vertical="top"/>
    </xf>
    <xf numFmtId="2" fontId="91" fillId="97" borderId="110" xfId="0" applyNumberFormat="1" applyFont="1" applyFill="1" applyBorder="1" applyAlignment="1" applyProtection="1">
      <alignment horizontal="center" vertical="center" wrapText="1"/>
      <protection locked="0"/>
    </xf>
    <xf numFmtId="0" fontId="0" fillId="2" borderId="0" xfId="0" applyFill="1" applyAlignment="1">
      <alignment horizontal="center" vertical="center"/>
    </xf>
    <xf numFmtId="0" fontId="0" fillId="2" borderId="110" xfId="0" applyFill="1" applyBorder="1" applyAlignment="1">
      <alignment horizontal="center" vertical="center"/>
    </xf>
    <xf numFmtId="0" fontId="0" fillId="28" borderId="110" xfId="0" applyFill="1" applyBorder="1" applyAlignment="1">
      <alignment horizontal="left" vertical="center"/>
    </xf>
    <xf numFmtId="0" fontId="0" fillId="90" borderId="110" xfId="0" applyFill="1" applyBorder="1" applyAlignment="1">
      <alignment horizontal="left"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vertical="center" wrapText="1"/>
    </xf>
    <xf numFmtId="0" fontId="0" fillId="28" borderId="134" xfId="0" applyFill="1" applyBorder="1" applyAlignment="1">
      <alignment horizontal="left" vertical="center" wrapText="1"/>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91" fillId="97" borderId="110"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6529915"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32226250"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801265" cy="233218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80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175" y="216648"/>
          <a:ext cx="6131861"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Normal="100" workbookViewId="0">
      <selection activeCell="F10" sqref="F10"/>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54" t="s">
        <v>175</v>
      </c>
      <c r="C3" s="754"/>
    </row>
    <row r="4" spans="1:3" ht="11.25" customHeight="1"/>
    <row r="5" spans="1:3" s="30" customFormat="1" ht="25.5" customHeight="1">
      <c r="B5" s="62" t="s">
        <v>422</v>
      </c>
      <c r="C5" s="62" t="s">
        <v>174</v>
      </c>
    </row>
    <row r="6" spans="1:3" s="178" customFormat="1" ht="48" customHeight="1">
      <c r="A6" s="243"/>
      <c r="B6" s="620" t="s">
        <v>171</v>
      </c>
      <c r="C6" s="673" t="s">
        <v>610</v>
      </c>
    </row>
    <row r="7" spans="1:3" s="178" customFormat="1" ht="21" customHeight="1">
      <c r="A7" s="243"/>
      <c r="B7" s="614" t="s">
        <v>554</v>
      </c>
      <c r="C7" s="674" t="s">
        <v>623</v>
      </c>
    </row>
    <row r="8" spans="1:3" s="178" customFormat="1" ht="32.25" customHeight="1">
      <c r="B8" s="614" t="s">
        <v>369</v>
      </c>
      <c r="C8" s="675" t="s">
        <v>611</v>
      </c>
    </row>
    <row r="9" spans="1:3" s="178" customFormat="1" ht="27.75" customHeight="1">
      <c r="B9" s="614" t="s">
        <v>170</v>
      </c>
      <c r="C9" s="675" t="s">
        <v>612</v>
      </c>
    </row>
    <row r="10" spans="1:3" s="178" customFormat="1" ht="33" customHeight="1">
      <c r="B10" s="614" t="s">
        <v>608</v>
      </c>
      <c r="C10" s="674" t="s">
        <v>616</v>
      </c>
    </row>
    <row r="11" spans="1:3" s="178" customFormat="1" ht="26.25" customHeight="1">
      <c r="B11" s="629" t="s">
        <v>370</v>
      </c>
      <c r="C11" s="677" t="s">
        <v>613</v>
      </c>
    </row>
    <row r="12" spans="1:3" s="178" customFormat="1" ht="39.75" customHeight="1">
      <c r="B12" s="614" t="s">
        <v>371</v>
      </c>
      <c r="C12" s="675" t="s">
        <v>614</v>
      </c>
    </row>
    <row r="13" spans="1:3" s="178" customFormat="1" ht="18" customHeight="1">
      <c r="B13" s="614" t="s">
        <v>372</v>
      </c>
      <c r="C13" s="675" t="s">
        <v>615</v>
      </c>
    </row>
    <row r="14" spans="1:3" s="178" customFormat="1" ht="13.5" customHeight="1">
      <c r="B14" s="614"/>
      <c r="C14" s="676"/>
    </row>
    <row r="15" spans="1:3" s="178" customFormat="1" ht="18" customHeight="1">
      <c r="B15" s="614" t="s">
        <v>687</v>
      </c>
      <c r="C15" s="674" t="s">
        <v>685</v>
      </c>
    </row>
    <row r="16" spans="1:3" s="178" customFormat="1" ht="8.25" customHeight="1">
      <c r="B16" s="614"/>
      <c r="C16" s="676"/>
    </row>
    <row r="17" spans="2:3" s="178" customFormat="1" ht="33" customHeight="1">
      <c r="B17" s="678" t="s">
        <v>609</v>
      </c>
      <c r="C17" s="679" t="s">
        <v>686</v>
      </c>
    </row>
    <row r="18" spans="2:3" s="105" customFormat="1" ht="15.75">
      <c r="B18" s="178"/>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392" zoomScale="70" zoomScaleNormal="70" zoomScaleSheetLayoutView="80" zoomScalePageLayoutView="85" workbookViewId="0">
      <selection activeCell="Z102" sqref="Z102:AA102"/>
    </sheetView>
  </sheetViews>
  <sheetFormatPr defaultColWidth="9.140625" defaultRowHeight="14.25" outlineLevelRow="1" outlineLevelCol="1"/>
  <cols>
    <col min="1" max="1" width="4.7109375" style="511" customWidth="1"/>
    <col min="2" max="2" width="43.7109375" style="256" customWidth="1"/>
    <col min="3" max="3" width="14" style="256" customWidth="1"/>
    <col min="4" max="4" width="18.140625" style="255" customWidth="1"/>
    <col min="5" max="7" width="13.42578125" style="255" hidden="1" customWidth="1" outlineLevel="1"/>
    <col min="8" max="8" width="13" style="255" hidden="1" customWidth="1" outlineLevel="1"/>
    <col min="9" max="9" width="13.42578125" style="255" hidden="1" customWidth="1" outlineLevel="1"/>
    <col min="10" max="10" width="13" style="255" hidden="1" customWidth="1" outlineLevel="1"/>
    <col min="11" max="11" width="13.42578125" style="255" hidden="1" customWidth="1" outlineLevel="1"/>
    <col min="12" max="12" width="13" style="255" hidden="1" customWidth="1" outlineLevel="1"/>
    <col min="13" max="13" width="12.5703125" style="255" hidden="1" customWidth="1" outlineLevel="1"/>
    <col min="14" max="14" width="12.42578125" style="255" hidden="1" customWidth="1" outlineLevel="1"/>
    <col min="15" max="15" width="17.5703125" style="255" customWidth="1" collapsed="1"/>
    <col min="16" max="24" width="9.42578125" style="255" hidden="1" customWidth="1" outlineLevel="1"/>
    <col min="25" max="25" width="14.85546875" style="257" bestFit="1" customWidth="1" collapsed="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19" t="s">
        <v>172</v>
      </c>
      <c r="C3" s="259" t="s">
        <v>176</v>
      </c>
      <c r="D3" s="509"/>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19"/>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7"/>
      <c r="C5" s="801" t="s">
        <v>553</v>
      </c>
      <c r="D5" s="802"/>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19" t="s">
        <v>507</v>
      </c>
      <c r="C7" s="818" t="s">
        <v>646</v>
      </c>
      <c r="D7" s="818"/>
      <c r="E7" s="818"/>
      <c r="F7" s="818"/>
      <c r="G7" s="818"/>
      <c r="H7" s="818"/>
      <c r="I7" s="818"/>
      <c r="J7" s="818"/>
      <c r="K7" s="818"/>
      <c r="L7" s="818"/>
      <c r="M7" s="818"/>
      <c r="N7" s="818"/>
      <c r="O7" s="818"/>
      <c r="P7" s="818"/>
      <c r="Q7" s="818"/>
      <c r="R7" s="818"/>
      <c r="S7" s="818"/>
      <c r="T7" s="818"/>
      <c r="U7" s="818"/>
      <c r="V7" s="818"/>
      <c r="W7" s="818"/>
      <c r="X7" s="818"/>
      <c r="Y7" s="608"/>
      <c r="Z7" s="608"/>
      <c r="AA7" s="608"/>
      <c r="AB7" s="608"/>
      <c r="AC7" s="608"/>
      <c r="AD7" s="608"/>
      <c r="AE7" s="272"/>
      <c r="AF7" s="272"/>
      <c r="AG7" s="272"/>
      <c r="AH7" s="272"/>
      <c r="AI7" s="272"/>
      <c r="AJ7" s="272"/>
      <c r="AK7" s="272"/>
      <c r="AL7" s="272"/>
    </row>
    <row r="8" spans="1:39" s="273" customFormat="1" ht="58.5" customHeight="1">
      <c r="A8" s="511"/>
      <c r="B8" s="819"/>
      <c r="C8" s="818" t="s">
        <v>580</v>
      </c>
      <c r="D8" s="818"/>
      <c r="E8" s="818"/>
      <c r="F8" s="818"/>
      <c r="G8" s="818"/>
      <c r="H8" s="818"/>
      <c r="I8" s="818"/>
      <c r="J8" s="818"/>
      <c r="K8" s="818"/>
      <c r="L8" s="818"/>
      <c r="M8" s="818"/>
      <c r="N8" s="818"/>
      <c r="O8" s="818"/>
      <c r="P8" s="818"/>
      <c r="Q8" s="818"/>
      <c r="R8" s="818"/>
      <c r="S8" s="818"/>
      <c r="T8" s="818"/>
      <c r="U8" s="818"/>
      <c r="V8" s="818"/>
      <c r="W8" s="818"/>
      <c r="X8" s="818"/>
      <c r="Y8" s="608"/>
      <c r="Z8" s="608"/>
      <c r="AA8" s="608"/>
      <c r="AB8" s="608"/>
      <c r="AC8" s="608"/>
      <c r="AD8" s="608"/>
      <c r="AE8" s="274"/>
      <c r="AF8" s="257"/>
      <c r="AG8" s="257"/>
      <c r="AH8" s="257"/>
      <c r="AI8" s="257"/>
      <c r="AJ8" s="257"/>
      <c r="AK8" s="257"/>
      <c r="AL8" s="257"/>
      <c r="AM8" s="258"/>
    </row>
    <row r="9" spans="1:39" s="273" customFormat="1" ht="57.75" customHeight="1">
      <c r="A9" s="511"/>
      <c r="B9" s="275"/>
      <c r="C9" s="818" t="s">
        <v>579</v>
      </c>
      <c r="D9" s="818"/>
      <c r="E9" s="818"/>
      <c r="F9" s="818"/>
      <c r="G9" s="818"/>
      <c r="H9" s="818"/>
      <c r="I9" s="818"/>
      <c r="J9" s="818"/>
      <c r="K9" s="818"/>
      <c r="L9" s="818"/>
      <c r="M9" s="818"/>
      <c r="N9" s="818"/>
      <c r="O9" s="818"/>
      <c r="P9" s="818"/>
      <c r="Q9" s="818"/>
      <c r="R9" s="818"/>
      <c r="S9" s="818"/>
      <c r="T9" s="818"/>
      <c r="U9" s="818"/>
      <c r="V9" s="818"/>
      <c r="W9" s="818"/>
      <c r="X9" s="818"/>
      <c r="Y9" s="608"/>
      <c r="Z9" s="608"/>
      <c r="AA9" s="608"/>
      <c r="AB9" s="608"/>
      <c r="AC9" s="608"/>
      <c r="AD9" s="608"/>
      <c r="AE9" s="274"/>
      <c r="AF9" s="257"/>
      <c r="AG9" s="257"/>
      <c r="AH9" s="257"/>
      <c r="AI9" s="257"/>
      <c r="AJ9" s="257"/>
      <c r="AK9" s="257"/>
      <c r="AL9" s="257"/>
      <c r="AM9" s="258"/>
    </row>
    <row r="10" spans="1:39" ht="41.25" customHeight="1">
      <c r="B10" s="277"/>
      <c r="C10" s="818" t="s">
        <v>649</v>
      </c>
      <c r="D10" s="818"/>
      <c r="E10" s="818"/>
      <c r="F10" s="818"/>
      <c r="G10" s="818"/>
      <c r="H10" s="818"/>
      <c r="I10" s="818"/>
      <c r="J10" s="818"/>
      <c r="K10" s="818"/>
      <c r="L10" s="818"/>
      <c r="M10" s="818"/>
      <c r="N10" s="818"/>
      <c r="O10" s="818"/>
      <c r="P10" s="818"/>
      <c r="Q10" s="818"/>
      <c r="R10" s="818"/>
      <c r="S10" s="818"/>
      <c r="T10" s="818"/>
      <c r="U10" s="818"/>
      <c r="V10" s="818"/>
      <c r="W10" s="818"/>
      <c r="X10" s="818"/>
      <c r="Y10" s="608"/>
      <c r="Z10" s="608"/>
      <c r="AA10" s="608"/>
      <c r="AB10" s="608"/>
      <c r="AC10" s="608"/>
      <c r="AD10" s="608"/>
      <c r="AE10" s="274"/>
      <c r="AF10" s="278"/>
      <c r="AG10" s="278"/>
      <c r="AH10" s="278"/>
      <c r="AI10" s="278"/>
      <c r="AJ10" s="278"/>
      <c r="AK10" s="278"/>
      <c r="AL10" s="278"/>
    </row>
    <row r="11" spans="1:39" ht="53.25" customHeight="1">
      <c r="C11" s="818" t="s">
        <v>632</v>
      </c>
      <c r="D11" s="818"/>
      <c r="E11" s="818"/>
      <c r="F11" s="818"/>
      <c r="G11" s="818"/>
      <c r="H11" s="818"/>
      <c r="I11" s="818"/>
      <c r="J11" s="818"/>
      <c r="K11" s="818"/>
      <c r="L11" s="818"/>
      <c r="M11" s="818"/>
      <c r="N11" s="818"/>
      <c r="O11" s="818"/>
      <c r="P11" s="818"/>
      <c r="Q11" s="818"/>
      <c r="R11" s="818"/>
      <c r="S11" s="818"/>
      <c r="T11" s="818"/>
      <c r="U11" s="818"/>
      <c r="V11" s="818"/>
      <c r="W11" s="818"/>
      <c r="X11" s="818"/>
      <c r="Y11" s="608"/>
      <c r="Z11" s="608"/>
      <c r="AA11" s="608"/>
      <c r="AB11" s="608"/>
      <c r="AC11" s="608"/>
      <c r="AD11" s="608"/>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19" t="s">
        <v>529</v>
      </c>
      <c r="C13" s="593" t="s">
        <v>524</v>
      </c>
      <c r="D13" s="543"/>
      <c r="E13" s="820" t="s">
        <v>691</v>
      </c>
      <c r="F13" s="820"/>
      <c r="G13" s="820"/>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274"/>
      <c r="AF13" s="278"/>
      <c r="AG13" s="278"/>
      <c r="AH13" s="278"/>
      <c r="AI13" s="278"/>
      <c r="AJ13" s="278"/>
      <c r="AK13" s="278"/>
      <c r="AL13" s="278"/>
      <c r="AM13" s="255"/>
    </row>
    <row r="14" spans="1:39" ht="20.25" customHeight="1">
      <c r="B14" s="819"/>
      <c r="C14" s="593" t="s">
        <v>525</v>
      </c>
      <c r="D14" s="543"/>
      <c r="E14" s="749">
        <v>1</v>
      </c>
      <c r="F14" s="749">
        <v>0.99813200498132004</v>
      </c>
      <c r="G14" s="749">
        <v>0.94510293200249529</v>
      </c>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274"/>
      <c r="AF14" s="278"/>
      <c r="AG14" s="278"/>
      <c r="AH14" s="278"/>
      <c r="AI14" s="278"/>
      <c r="AJ14" s="278"/>
      <c r="AK14" s="278"/>
      <c r="AL14" s="278"/>
      <c r="AM14" s="255"/>
    </row>
    <row r="15" spans="1:39" ht="20.25" customHeight="1">
      <c r="C15" s="593" t="s">
        <v>526</v>
      </c>
      <c r="D15" s="543"/>
      <c r="E15" s="749"/>
      <c r="F15" s="749">
        <v>0.97695852534562211</v>
      </c>
      <c r="G15" s="749">
        <v>0.85242587601078168</v>
      </c>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274"/>
      <c r="AF15" s="278"/>
      <c r="AG15" s="278"/>
      <c r="AH15" s="278"/>
      <c r="AI15" s="278"/>
      <c r="AJ15" s="278"/>
      <c r="AK15" s="278"/>
      <c r="AL15" s="278"/>
      <c r="AM15" s="255"/>
    </row>
    <row r="16" spans="1:39" ht="20.25" customHeight="1">
      <c r="C16" s="593" t="s">
        <v>527</v>
      </c>
      <c r="D16" s="543"/>
      <c r="E16" s="749"/>
      <c r="F16" s="749"/>
      <c r="G16" s="749">
        <v>0.99851485148514851</v>
      </c>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242</v>
      </c>
      <c r="C18" s="283"/>
      <c r="E18" s="592"/>
      <c r="O18" s="283"/>
      <c r="Y18" s="272"/>
      <c r="Z18" s="269"/>
      <c r="AA18" s="269"/>
      <c r="AB18" s="269"/>
      <c r="AC18" s="269"/>
      <c r="AD18" s="269"/>
      <c r="AE18" s="269"/>
      <c r="AF18" s="269"/>
      <c r="AG18" s="269"/>
      <c r="AH18" s="269"/>
      <c r="AI18" s="269"/>
      <c r="AJ18" s="269"/>
      <c r="AK18" s="269"/>
      <c r="AL18" s="269"/>
      <c r="AM18" s="284"/>
    </row>
    <row r="19" spans="1:39" s="285" customFormat="1" ht="36" customHeight="1">
      <c r="A19" s="511"/>
      <c r="B19" s="809" t="s">
        <v>212</v>
      </c>
      <c r="C19" s="811" t="s">
        <v>33</v>
      </c>
      <c r="D19" s="286" t="s">
        <v>424</v>
      </c>
      <c r="E19" s="813" t="s">
        <v>210</v>
      </c>
      <c r="F19" s="814"/>
      <c r="G19" s="814"/>
      <c r="H19" s="814"/>
      <c r="I19" s="814"/>
      <c r="J19" s="814"/>
      <c r="K19" s="814"/>
      <c r="L19" s="814"/>
      <c r="M19" s="815"/>
      <c r="N19" s="816" t="s">
        <v>214</v>
      </c>
      <c r="O19" s="286" t="s">
        <v>425</v>
      </c>
      <c r="P19" s="813" t="s">
        <v>213</v>
      </c>
      <c r="Q19" s="814"/>
      <c r="R19" s="814"/>
      <c r="S19" s="814"/>
      <c r="T19" s="814"/>
      <c r="U19" s="814"/>
      <c r="V19" s="814"/>
      <c r="W19" s="814"/>
      <c r="X19" s="815"/>
      <c r="Y19" s="806" t="s">
        <v>244</v>
      </c>
      <c r="Z19" s="807"/>
      <c r="AA19" s="807"/>
      <c r="AB19" s="807"/>
      <c r="AC19" s="807"/>
      <c r="AD19" s="807"/>
      <c r="AE19" s="807"/>
      <c r="AF19" s="807"/>
      <c r="AG19" s="807"/>
      <c r="AH19" s="807"/>
      <c r="AI19" s="807"/>
      <c r="AJ19" s="807"/>
      <c r="AK19" s="807"/>
      <c r="AL19" s="807"/>
      <c r="AM19" s="808"/>
    </row>
    <row r="20" spans="1:39" s="285" customFormat="1" ht="59.25" customHeight="1">
      <c r="A20" s="511"/>
      <c r="B20" s="810"/>
      <c r="C20" s="812"/>
      <c r="D20" s="287">
        <v>2011</v>
      </c>
      <c r="E20" s="287">
        <v>2012</v>
      </c>
      <c r="F20" s="287">
        <v>2013</v>
      </c>
      <c r="G20" s="287">
        <v>2014</v>
      </c>
      <c r="H20" s="287">
        <v>2015</v>
      </c>
      <c r="I20" s="287">
        <v>2016</v>
      </c>
      <c r="J20" s="287">
        <v>2017</v>
      </c>
      <c r="K20" s="287">
        <v>2018</v>
      </c>
      <c r="L20" s="287">
        <v>2019</v>
      </c>
      <c r="M20" s="287">
        <v>2020</v>
      </c>
      <c r="N20" s="817"/>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GS&lt;50 kW</v>
      </c>
      <c r="AA20" s="288" t="str">
        <f>'1.  LRAMVA Summary'!F50</f>
        <v>GS&gt;50-4999 kW</v>
      </c>
      <c r="AB20" s="288" t="str">
        <f>'1.  LRAMVA Summary'!G50</f>
        <v>USL</v>
      </c>
      <c r="AC20" s="288" t="str">
        <f>'1.  LRAMVA Summary'!H50</f>
        <v>Sentinel Lighting</v>
      </c>
      <c r="AD20" s="288" t="str">
        <f>'1.  LRAMVA Summary'!I50</f>
        <v>Street Lighting</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2"/>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kWh</v>
      </c>
      <c r="AC21" s="293" t="str">
        <f>'1.  LRAMVA Summary'!H51</f>
        <v>kW</v>
      </c>
      <c r="AD21" s="293" t="str">
        <f>'1.  LRAMVA Summary'!I51</f>
        <v>kW</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customHeight="1" outlineLevel="1">
      <c r="A22" s="511">
        <v>1</v>
      </c>
      <c r="B22" s="296" t="s">
        <v>1</v>
      </c>
      <c r="C22" s="293" t="s">
        <v>25</v>
      </c>
      <c r="D22" s="297">
        <v>123291.91127885281</v>
      </c>
      <c r="E22" s="297">
        <v>123291.91127885281</v>
      </c>
      <c r="F22" s="297">
        <v>123291.91127885281</v>
      </c>
      <c r="G22" s="297">
        <v>122685.54219708472</v>
      </c>
      <c r="H22" s="297">
        <v>90419.626389137338</v>
      </c>
      <c r="I22" s="297">
        <v>0</v>
      </c>
      <c r="J22" s="297">
        <v>0</v>
      </c>
      <c r="K22" s="297">
        <v>0</v>
      </c>
      <c r="L22" s="297">
        <v>0</v>
      </c>
      <c r="M22" s="297">
        <v>0</v>
      </c>
      <c r="N22" s="293"/>
      <c r="O22" s="297">
        <v>17.732586903948185</v>
      </c>
      <c r="P22" s="297">
        <v>17.732586903948185</v>
      </c>
      <c r="Q22" s="297">
        <v>17.732586903948185</v>
      </c>
      <c r="R22" s="297">
        <v>17.05451468200603</v>
      </c>
      <c r="S22" s="297">
        <v>11.888347462863651</v>
      </c>
      <c r="T22" s="297">
        <v>0</v>
      </c>
      <c r="U22" s="297">
        <v>0</v>
      </c>
      <c r="V22" s="297">
        <v>0</v>
      </c>
      <c r="W22" s="297">
        <v>0</v>
      </c>
      <c r="X22" s="297">
        <v>0</v>
      </c>
      <c r="Y22" s="412">
        <v>1</v>
      </c>
      <c r="Z22" s="412"/>
      <c r="AA22" s="412"/>
      <c r="AB22" s="412"/>
      <c r="AC22" s="412"/>
      <c r="AD22" s="412"/>
      <c r="AE22" s="412"/>
      <c r="AF22" s="412"/>
      <c r="AG22" s="412"/>
      <c r="AH22" s="412"/>
      <c r="AI22" s="412"/>
      <c r="AJ22" s="412"/>
      <c r="AK22" s="412"/>
      <c r="AL22" s="412"/>
      <c r="AM22" s="298">
        <f>SUM(Y22:AL22)</f>
        <v>1</v>
      </c>
    </row>
    <row r="23" spans="1:39" s="285" customFormat="1" ht="15" outlineLevel="1">
      <c r="A23" s="511"/>
      <c r="B23" s="296" t="s">
        <v>215</v>
      </c>
      <c r="C23" s="293" t="s">
        <v>164</v>
      </c>
      <c r="D23" s="297"/>
      <c r="E23" s="297"/>
      <c r="F23" s="297"/>
      <c r="G23" s="297"/>
      <c r="H23" s="297"/>
      <c r="I23" s="297"/>
      <c r="J23" s="297"/>
      <c r="K23" s="297"/>
      <c r="L23" s="297"/>
      <c r="M23" s="297"/>
      <c r="N23" s="470"/>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outlineLevel="1">
      <c r="A24" s="513"/>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outlineLevel="1">
      <c r="A25" s="511">
        <v>2</v>
      </c>
      <c r="B25" s="296" t="s">
        <v>2</v>
      </c>
      <c r="C25" s="293" t="s">
        <v>25</v>
      </c>
      <c r="D25" s="297">
        <v>4670.9204906472778</v>
      </c>
      <c r="E25" s="297">
        <v>4670.9204906472778</v>
      </c>
      <c r="F25" s="297">
        <v>4670.9204906472778</v>
      </c>
      <c r="G25" s="297">
        <v>2426.9552556643221</v>
      </c>
      <c r="H25" s="297">
        <v>0</v>
      </c>
      <c r="I25" s="297">
        <v>0</v>
      </c>
      <c r="J25" s="297">
        <v>0</v>
      </c>
      <c r="K25" s="297">
        <v>0</v>
      </c>
      <c r="L25" s="297">
        <v>0</v>
      </c>
      <c r="M25" s="297">
        <v>0</v>
      </c>
      <c r="N25" s="293"/>
      <c r="O25" s="297">
        <v>3.870430864494161</v>
      </c>
      <c r="P25" s="297">
        <v>3.870430864494161</v>
      </c>
      <c r="Q25" s="297">
        <v>3.870430864494161</v>
      </c>
      <c r="R25" s="297">
        <v>1.3611167543334919</v>
      </c>
      <c r="S25" s="297">
        <v>0</v>
      </c>
      <c r="T25" s="297">
        <v>0</v>
      </c>
      <c r="U25" s="297">
        <v>0</v>
      </c>
      <c r="V25" s="297">
        <v>0</v>
      </c>
      <c r="W25" s="297">
        <v>0</v>
      </c>
      <c r="X25" s="297">
        <v>0</v>
      </c>
      <c r="Y25" s="412">
        <v>1</v>
      </c>
      <c r="Z25" s="412"/>
      <c r="AA25" s="412"/>
      <c r="AB25" s="412"/>
      <c r="AC25" s="412"/>
      <c r="AD25" s="412"/>
      <c r="AE25" s="412"/>
      <c r="AF25" s="412"/>
      <c r="AG25" s="412"/>
      <c r="AH25" s="412"/>
      <c r="AI25" s="412"/>
      <c r="AJ25" s="412"/>
      <c r="AK25" s="412"/>
      <c r="AL25" s="412"/>
      <c r="AM25" s="298">
        <f>SUM(Y25:AL25)</f>
        <v>1</v>
      </c>
    </row>
    <row r="26" spans="1:39" s="285" customFormat="1" ht="15" outlineLevel="1">
      <c r="A26" s="511"/>
      <c r="B26" s="296" t="s">
        <v>215</v>
      </c>
      <c r="C26" s="293" t="s">
        <v>164</v>
      </c>
      <c r="D26" s="297"/>
      <c r="E26" s="297"/>
      <c r="F26" s="297"/>
      <c r="G26" s="297"/>
      <c r="H26" s="297"/>
      <c r="I26" s="297"/>
      <c r="J26" s="297"/>
      <c r="K26" s="297"/>
      <c r="L26" s="297"/>
      <c r="M26" s="297"/>
      <c r="N26" s="470"/>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outlineLevel="1">
      <c r="A27" s="513"/>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outlineLevel="1">
      <c r="A28" s="511">
        <v>3</v>
      </c>
      <c r="B28" s="296" t="s">
        <v>3</v>
      </c>
      <c r="C28" s="293" t="s">
        <v>25</v>
      </c>
      <c r="D28" s="297">
        <v>118837.11619023261</v>
      </c>
      <c r="E28" s="297">
        <v>118837.11619023261</v>
      </c>
      <c r="F28" s="297">
        <v>118837.11619023261</v>
      </c>
      <c r="G28" s="297">
        <v>118837.11619023261</v>
      </c>
      <c r="H28" s="297">
        <v>118837.11619023261</v>
      </c>
      <c r="I28" s="297">
        <v>118837.11619023261</v>
      </c>
      <c r="J28" s="297">
        <v>118837.11619023261</v>
      </c>
      <c r="K28" s="297">
        <v>118837.11619023261</v>
      </c>
      <c r="L28" s="297">
        <v>118837.11619023261</v>
      </c>
      <c r="M28" s="297">
        <v>118837.11619023261</v>
      </c>
      <c r="N28" s="293"/>
      <c r="O28" s="297">
        <v>59.434033292861734</v>
      </c>
      <c r="P28" s="297">
        <v>59.434033292861734</v>
      </c>
      <c r="Q28" s="297">
        <v>59.434033292861734</v>
      </c>
      <c r="R28" s="297">
        <v>59.434033292861734</v>
      </c>
      <c r="S28" s="297">
        <v>59.434033292861734</v>
      </c>
      <c r="T28" s="297">
        <v>59.434033292861734</v>
      </c>
      <c r="U28" s="297">
        <v>59.434033292861734</v>
      </c>
      <c r="V28" s="297">
        <v>59.434033292861734</v>
      </c>
      <c r="W28" s="297">
        <v>59.434033292861734</v>
      </c>
      <c r="X28" s="297">
        <v>59.434033292861734</v>
      </c>
      <c r="Y28" s="412">
        <v>1</v>
      </c>
      <c r="Z28" s="412"/>
      <c r="AA28" s="412"/>
      <c r="AB28" s="412"/>
      <c r="AC28" s="412"/>
      <c r="AD28" s="412"/>
      <c r="AE28" s="412"/>
      <c r="AF28" s="412"/>
      <c r="AG28" s="412"/>
      <c r="AH28" s="412"/>
      <c r="AI28" s="412"/>
      <c r="AJ28" s="412"/>
      <c r="AK28" s="412"/>
      <c r="AL28" s="412"/>
      <c r="AM28" s="298">
        <f>SUM(Y28:AL28)</f>
        <v>1</v>
      </c>
    </row>
    <row r="29" spans="1:39" s="285" customFormat="1" ht="15" outlineLevel="1">
      <c r="A29" s="511"/>
      <c r="B29" s="296" t="s">
        <v>215</v>
      </c>
      <c r="C29" s="293" t="s">
        <v>164</v>
      </c>
      <c r="D29" s="297">
        <v>-13454.212762465859</v>
      </c>
      <c r="E29" s="297">
        <v>-13454.212762465859</v>
      </c>
      <c r="F29" s="297">
        <v>-13454.212762465859</v>
      </c>
      <c r="G29" s="297">
        <v>-13454.212762465859</v>
      </c>
      <c r="H29" s="297">
        <v>-13454.212762465859</v>
      </c>
      <c r="I29" s="297">
        <v>-13454.212762465859</v>
      </c>
      <c r="J29" s="297">
        <v>-13454.212762465859</v>
      </c>
      <c r="K29" s="297">
        <v>-13454.212762465859</v>
      </c>
      <c r="L29" s="297">
        <v>-13454.212762465859</v>
      </c>
      <c r="M29" s="297">
        <v>-13454.212762465859</v>
      </c>
      <c r="N29" s="470"/>
      <c r="O29" s="297">
        <v>-6.821500819060061</v>
      </c>
      <c r="P29" s="297">
        <v>-6.821500819060061</v>
      </c>
      <c r="Q29" s="297">
        <v>-6.821500819060061</v>
      </c>
      <c r="R29" s="297">
        <v>-6.821500819060061</v>
      </c>
      <c r="S29" s="297">
        <v>-6.821500819060061</v>
      </c>
      <c r="T29" s="297">
        <v>-6.821500819060061</v>
      </c>
      <c r="U29" s="297">
        <v>-6.821500819060061</v>
      </c>
      <c r="V29" s="297">
        <v>-6.821500819060061</v>
      </c>
      <c r="W29" s="297">
        <v>-6.821500819060061</v>
      </c>
      <c r="X29" s="297">
        <v>-6.821500819060061</v>
      </c>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outlineLevel="1">
      <c r="A30" s="511"/>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outlineLevel="1">
      <c r="A31" s="511">
        <v>4</v>
      </c>
      <c r="B31" s="296" t="s">
        <v>4</v>
      </c>
      <c r="C31" s="293" t="s">
        <v>25</v>
      </c>
      <c r="D31" s="297">
        <v>104122.67761841176</v>
      </c>
      <c r="E31" s="297">
        <v>104122.67761841176</v>
      </c>
      <c r="F31" s="297">
        <v>104122.67761841176</v>
      </c>
      <c r="G31" s="297">
        <v>104122.67761841176</v>
      </c>
      <c r="H31" s="297">
        <v>95717.226295397282</v>
      </c>
      <c r="I31" s="297">
        <v>86534.624787382505</v>
      </c>
      <c r="J31" s="297">
        <v>67931.841039143314</v>
      </c>
      <c r="K31" s="297">
        <v>67507.204087578517</v>
      </c>
      <c r="L31" s="297">
        <v>85095.256918607731</v>
      </c>
      <c r="M31" s="297">
        <v>32306.369813849378</v>
      </c>
      <c r="N31" s="293"/>
      <c r="O31" s="297">
        <v>6.3757201072994754</v>
      </c>
      <c r="P31" s="297">
        <v>6.3757201072994754</v>
      </c>
      <c r="Q31" s="297">
        <v>6.3757201072994754</v>
      </c>
      <c r="R31" s="297">
        <v>6.3757201072994754</v>
      </c>
      <c r="S31" s="297">
        <v>5.9865229140968701</v>
      </c>
      <c r="T31" s="297">
        <v>5.5613413746556706</v>
      </c>
      <c r="U31" s="297">
        <v>4.6999776069843353</v>
      </c>
      <c r="V31" s="297">
        <v>4.6515030691344732</v>
      </c>
      <c r="W31" s="297">
        <v>5.465881801778278</v>
      </c>
      <c r="X31" s="297">
        <v>3.0216005961745589</v>
      </c>
      <c r="Y31" s="412">
        <v>1</v>
      </c>
      <c r="Z31" s="412"/>
      <c r="AA31" s="412"/>
      <c r="AB31" s="412"/>
      <c r="AC31" s="412"/>
      <c r="AD31" s="412"/>
      <c r="AE31" s="412"/>
      <c r="AF31" s="412"/>
      <c r="AG31" s="412"/>
      <c r="AH31" s="412"/>
      <c r="AI31" s="412"/>
      <c r="AJ31" s="412"/>
      <c r="AK31" s="412"/>
      <c r="AL31" s="412"/>
      <c r="AM31" s="298">
        <f>SUM(Y31:AL31)</f>
        <v>1</v>
      </c>
    </row>
    <row r="32" spans="1:39" s="285" customFormat="1" ht="15" outlineLevel="1">
      <c r="A32" s="511"/>
      <c r="B32" s="296" t="s">
        <v>215</v>
      </c>
      <c r="C32" s="293" t="s">
        <v>164</v>
      </c>
      <c r="D32" s="297">
        <v>1491.6974580784581</v>
      </c>
      <c r="E32" s="297">
        <v>1491.6974580784581</v>
      </c>
      <c r="F32" s="297">
        <v>1491.6974580784581</v>
      </c>
      <c r="G32" s="297">
        <v>1491.6974580784581</v>
      </c>
      <c r="H32" s="297">
        <v>1491.6974580784581</v>
      </c>
      <c r="I32" s="297">
        <v>1362.9352954471171</v>
      </c>
      <c r="J32" s="297">
        <v>836.14902151165188</v>
      </c>
      <c r="K32" s="297">
        <v>835.01058464418588</v>
      </c>
      <c r="L32" s="297">
        <v>835.01058464418588</v>
      </c>
      <c r="M32" s="297">
        <v>295.77296689693662</v>
      </c>
      <c r="N32" s="470"/>
      <c r="O32" s="297">
        <v>8.6999999999999994E-2</v>
      </c>
      <c r="P32" s="297"/>
      <c r="Q32" s="297"/>
      <c r="R32" s="297"/>
      <c r="S32" s="297"/>
      <c r="T32" s="297"/>
      <c r="U32" s="297"/>
      <c r="V32" s="297"/>
      <c r="W32" s="297"/>
      <c r="X32" s="297"/>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outlineLevel="1">
      <c r="A33" s="511"/>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outlineLevel="1">
      <c r="A34" s="511">
        <v>5</v>
      </c>
      <c r="B34" s="296" t="s">
        <v>5</v>
      </c>
      <c r="C34" s="293" t="s">
        <v>25</v>
      </c>
      <c r="D34" s="297">
        <v>159029.18637801186</v>
      </c>
      <c r="E34" s="297">
        <v>159029.18637801186</v>
      </c>
      <c r="F34" s="297">
        <v>159029.18637801186</v>
      </c>
      <c r="G34" s="297">
        <v>159029.18637801186</v>
      </c>
      <c r="H34" s="297">
        <v>145340.96467467977</v>
      </c>
      <c r="I34" s="297">
        <v>130387.15905202349</v>
      </c>
      <c r="J34" s="297">
        <v>98303.605951313133</v>
      </c>
      <c r="K34" s="297">
        <v>97944.99833806137</v>
      </c>
      <c r="L34" s="297">
        <v>126587.0256640498</v>
      </c>
      <c r="M34" s="297">
        <v>40620.673306070901</v>
      </c>
      <c r="N34" s="293"/>
      <c r="O34" s="297">
        <v>9.0992558215015826</v>
      </c>
      <c r="P34" s="297">
        <v>9.0992558215015826</v>
      </c>
      <c r="Q34" s="297">
        <v>9.0992558215015826</v>
      </c>
      <c r="R34" s="297">
        <v>9.0992558215015826</v>
      </c>
      <c r="S34" s="297">
        <v>8.4654507749736059</v>
      </c>
      <c r="T34" s="297">
        <v>7.7730454593780172</v>
      </c>
      <c r="U34" s="297">
        <v>6.2874823010293657</v>
      </c>
      <c r="V34" s="297">
        <v>6.2465453588773379</v>
      </c>
      <c r="W34" s="297">
        <v>7.5727557210009033</v>
      </c>
      <c r="X34" s="297">
        <v>3.5922599972338078</v>
      </c>
      <c r="Y34" s="412">
        <v>1</v>
      </c>
      <c r="Z34" s="412"/>
      <c r="AA34" s="412"/>
      <c r="AB34" s="412"/>
      <c r="AC34" s="412"/>
      <c r="AD34" s="412"/>
      <c r="AE34" s="412"/>
      <c r="AF34" s="412"/>
      <c r="AG34" s="412"/>
      <c r="AH34" s="412"/>
      <c r="AI34" s="412"/>
      <c r="AJ34" s="412"/>
      <c r="AK34" s="412"/>
      <c r="AL34" s="412"/>
      <c r="AM34" s="298">
        <f>SUM(Y34:AL34)</f>
        <v>1</v>
      </c>
    </row>
    <row r="35" spans="1:39" s="285" customFormat="1" ht="15" outlineLevel="1">
      <c r="A35" s="511"/>
      <c r="B35" s="296" t="s">
        <v>215</v>
      </c>
      <c r="C35" s="293" t="s">
        <v>164</v>
      </c>
      <c r="D35" s="297">
        <v>11815.337498112014</v>
      </c>
      <c r="E35" s="297">
        <v>11815.337498112014</v>
      </c>
      <c r="F35" s="297">
        <v>11815.337498112014</v>
      </c>
      <c r="G35" s="297">
        <v>11815.337498112014</v>
      </c>
      <c r="H35" s="297">
        <v>11815.337498112014</v>
      </c>
      <c r="I35" s="297">
        <v>10736.755084636841</v>
      </c>
      <c r="J35" s="297">
        <v>5796.6576345312242</v>
      </c>
      <c r="K35" s="297">
        <v>5795.4767120494462</v>
      </c>
      <c r="L35" s="297">
        <v>5795.4767120494462</v>
      </c>
      <c r="M35" s="297">
        <v>1278.5270173503507</v>
      </c>
      <c r="N35" s="470"/>
      <c r="O35" s="297">
        <v>0.58370238719051315</v>
      </c>
      <c r="P35" s="297">
        <v>0.58370238719051315</v>
      </c>
      <c r="Q35" s="297">
        <v>0.58370238719051315</v>
      </c>
      <c r="R35" s="297">
        <v>0.58370238719051315</v>
      </c>
      <c r="S35" s="297">
        <v>0.58370238719051315</v>
      </c>
      <c r="T35" s="297">
        <v>0.53376083951741538</v>
      </c>
      <c r="U35" s="297">
        <v>0.30501975378129315</v>
      </c>
      <c r="V35" s="297">
        <v>0.30488494527880705</v>
      </c>
      <c r="W35" s="297">
        <v>0.30488494527880705</v>
      </c>
      <c r="X35" s="297">
        <v>9.5736848947462871E-2</v>
      </c>
      <c r="Y35" s="413">
        <v>3.9777474117098623E-2</v>
      </c>
      <c r="Z35" s="413">
        <v>3.9766826041656211E-2</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outlineLevel="1">
      <c r="A36" s="511"/>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outlineLevel="1">
      <c r="A37" s="511">
        <v>6</v>
      </c>
      <c r="B37" s="296" t="s">
        <v>6</v>
      </c>
      <c r="C37" s="293" t="s">
        <v>25</v>
      </c>
      <c r="D37" s="297"/>
      <c r="E37" s="297"/>
      <c r="F37" s="297"/>
      <c r="G37" s="297"/>
      <c r="H37" s="297"/>
      <c r="I37" s="297"/>
      <c r="J37" s="297"/>
      <c r="K37" s="297"/>
      <c r="L37" s="297"/>
      <c r="M37" s="297"/>
      <c r="N37" s="293"/>
      <c r="O37" s="297"/>
      <c r="P37" s="297"/>
      <c r="Q37" s="297"/>
      <c r="R37" s="297"/>
      <c r="S37" s="297"/>
      <c r="T37" s="297"/>
      <c r="U37" s="297"/>
      <c r="V37" s="297"/>
      <c r="W37" s="297"/>
      <c r="X37" s="297"/>
      <c r="Y37" s="412"/>
      <c r="Z37" s="412"/>
      <c r="AA37" s="412"/>
      <c r="AB37" s="412"/>
      <c r="AC37" s="412"/>
      <c r="AD37" s="412"/>
      <c r="AE37" s="412"/>
      <c r="AF37" s="412"/>
      <c r="AG37" s="412"/>
      <c r="AH37" s="412"/>
      <c r="AI37" s="412"/>
      <c r="AJ37" s="412"/>
      <c r="AK37" s="412"/>
      <c r="AL37" s="412"/>
      <c r="AM37" s="298">
        <f>SUM(Y37:AL37)</f>
        <v>0</v>
      </c>
    </row>
    <row r="38" spans="1:39" s="285" customFormat="1" ht="15" outlineLevel="1">
      <c r="A38" s="511"/>
      <c r="B38" s="296" t="s">
        <v>215</v>
      </c>
      <c r="C38" s="293" t="s">
        <v>164</v>
      </c>
      <c r="D38" s="297"/>
      <c r="E38" s="297"/>
      <c r="F38" s="297"/>
      <c r="G38" s="297"/>
      <c r="H38" s="297"/>
      <c r="I38" s="297"/>
      <c r="J38" s="297"/>
      <c r="K38" s="297"/>
      <c r="L38" s="297"/>
      <c r="M38" s="297"/>
      <c r="N38" s="470"/>
      <c r="O38" s="297"/>
      <c r="P38" s="297"/>
      <c r="Q38" s="297"/>
      <c r="R38" s="297"/>
      <c r="S38" s="297"/>
      <c r="T38" s="297"/>
      <c r="U38" s="297"/>
      <c r="V38" s="297"/>
      <c r="W38" s="297"/>
      <c r="X38" s="297"/>
      <c r="Y38" s="413">
        <f>Y37</f>
        <v>0</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outlineLevel="1">
      <c r="A39" s="511"/>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outlineLevel="1">
      <c r="A40" s="511">
        <v>7</v>
      </c>
      <c r="B40" s="296" t="s">
        <v>42</v>
      </c>
      <c r="C40" s="293" t="s">
        <v>25</v>
      </c>
      <c r="D40" s="297">
        <v>0</v>
      </c>
      <c r="E40" s="297"/>
      <c r="F40" s="297"/>
      <c r="G40" s="297"/>
      <c r="H40" s="297"/>
      <c r="I40" s="297"/>
      <c r="J40" s="297"/>
      <c r="K40" s="297"/>
      <c r="L40" s="297"/>
      <c r="M40" s="297"/>
      <c r="N40" s="293"/>
      <c r="O40" s="297">
        <v>0</v>
      </c>
      <c r="P40" s="297"/>
      <c r="Q40" s="297"/>
      <c r="R40" s="297"/>
      <c r="S40" s="297"/>
      <c r="T40" s="297"/>
      <c r="U40" s="297"/>
      <c r="V40" s="297"/>
      <c r="W40" s="297"/>
      <c r="X40" s="297"/>
      <c r="Y40" s="412"/>
      <c r="Z40" s="412"/>
      <c r="AA40" s="412"/>
      <c r="AB40" s="412"/>
      <c r="AC40" s="412"/>
      <c r="AD40" s="412"/>
      <c r="AE40" s="412"/>
      <c r="AF40" s="412"/>
      <c r="AG40" s="412"/>
      <c r="AH40" s="412"/>
      <c r="AI40" s="412"/>
      <c r="AJ40" s="412"/>
      <c r="AK40" s="412"/>
      <c r="AL40" s="412"/>
      <c r="AM40" s="298">
        <f>SUM(Y40:AL40)</f>
        <v>0</v>
      </c>
    </row>
    <row r="41" spans="1:39" s="285" customFormat="1" ht="15" outlineLevel="1">
      <c r="A41" s="511"/>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outlineLevel="1">
      <c r="A42" s="511"/>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outlineLevel="1">
      <c r="A43" s="511">
        <v>8</v>
      </c>
      <c r="B43" s="296" t="s">
        <v>487</v>
      </c>
      <c r="C43" s="293" t="s">
        <v>25</v>
      </c>
      <c r="D43" s="297"/>
      <c r="E43" s="297"/>
      <c r="F43" s="297"/>
      <c r="G43" s="297"/>
      <c r="H43" s="297"/>
      <c r="I43" s="297"/>
      <c r="J43" s="297"/>
      <c r="K43" s="297"/>
      <c r="L43" s="297"/>
      <c r="M43" s="297"/>
      <c r="N43" s="293"/>
      <c r="O43" s="297"/>
      <c r="P43" s="297"/>
      <c r="Q43" s="297"/>
      <c r="R43" s="297"/>
      <c r="S43" s="297"/>
      <c r="T43" s="297"/>
      <c r="U43" s="297"/>
      <c r="V43" s="297"/>
      <c r="W43" s="297"/>
      <c r="X43" s="297"/>
      <c r="Y43" s="412"/>
      <c r="Z43" s="412"/>
      <c r="AA43" s="412"/>
      <c r="AB43" s="412"/>
      <c r="AC43" s="412"/>
      <c r="AD43" s="412"/>
      <c r="AE43" s="412"/>
      <c r="AF43" s="412"/>
      <c r="AG43" s="412"/>
      <c r="AH43" s="412"/>
      <c r="AI43" s="412"/>
      <c r="AJ43" s="412"/>
      <c r="AK43" s="412"/>
      <c r="AL43" s="412"/>
      <c r="AM43" s="298">
        <f>SUM(Y43:AL43)</f>
        <v>0</v>
      </c>
    </row>
    <row r="44" spans="1:39" s="285" customFormat="1" ht="15" outlineLevel="1">
      <c r="A44" s="511"/>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outlineLevel="1">
      <c r="A45" s="511"/>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outlineLevel="1">
      <c r="A46" s="511">
        <v>9</v>
      </c>
      <c r="B46" s="296" t="s">
        <v>7</v>
      </c>
      <c r="C46" s="293" t="s">
        <v>25</v>
      </c>
      <c r="D46" s="297">
        <v>0</v>
      </c>
      <c r="E46" s="297"/>
      <c r="F46" s="297"/>
      <c r="G46" s="297"/>
      <c r="H46" s="297"/>
      <c r="I46" s="297"/>
      <c r="J46" s="297"/>
      <c r="K46" s="297"/>
      <c r="L46" s="297"/>
      <c r="M46" s="297"/>
      <c r="N46" s="293"/>
      <c r="O46" s="297">
        <v>0</v>
      </c>
      <c r="P46" s="297"/>
      <c r="Q46" s="297"/>
      <c r="R46" s="297"/>
      <c r="S46" s="297"/>
      <c r="T46" s="297"/>
      <c r="U46" s="297"/>
      <c r="V46" s="297"/>
      <c r="W46" s="297"/>
      <c r="X46" s="297"/>
      <c r="Y46" s="412"/>
      <c r="Z46" s="412"/>
      <c r="AA46" s="412"/>
      <c r="AB46" s="412"/>
      <c r="AC46" s="412"/>
      <c r="AD46" s="412"/>
      <c r="AE46" s="412"/>
      <c r="AF46" s="412"/>
      <c r="AG46" s="412"/>
      <c r="AH46" s="412"/>
      <c r="AI46" s="412"/>
      <c r="AJ46" s="412"/>
      <c r="AK46" s="412"/>
      <c r="AL46" s="412"/>
      <c r="AM46" s="298">
        <f>SUM(Y46:AL46)</f>
        <v>0</v>
      </c>
    </row>
    <row r="47" spans="1:39" s="285" customFormat="1" ht="15" outlineLevel="1">
      <c r="A47" s="511"/>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outlineLevel="1">
      <c r="A48" s="511"/>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outlineLevel="1">
      <c r="A49" s="512"/>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outlineLevel="1">
      <c r="A50" s="511">
        <v>10</v>
      </c>
      <c r="B50" s="312" t="s">
        <v>22</v>
      </c>
      <c r="C50" s="293" t="s">
        <v>25</v>
      </c>
      <c r="D50" s="297">
        <v>337376.38769651263</v>
      </c>
      <c r="E50" s="297">
        <v>337376.38769651263</v>
      </c>
      <c r="F50" s="297">
        <v>337376.38769651263</v>
      </c>
      <c r="G50" s="297">
        <v>337376.38769651263</v>
      </c>
      <c r="H50" s="297">
        <v>337376.38769651263</v>
      </c>
      <c r="I50" s="297">
        <v>337376.38769651263</v>
      </c>
      <c r="J50" s="297">
        <v>337376.38769651263</v>
      </c>
      <c r="K50" s="297">
        <v>337376.38769651263</v>
      </c>
      <c r="L50" s="297">
        <v>337376.38769651263</v>
      </c>
      <c r="M50" s="297">
        <v>337376.38769651263</v>
      </c>
      <c r="N50" s="297">
        <v>12</v>
      </c>
      <c r="O50" s="297">
        <v>63.165597095192233</v>
      </c>
      <c r="P50" s="297">
        <v>63.165597095192233</v>
      </c>
      <c r="Q50" s="297">
        <v>63.165597095192233</v>
      </c>
      <c r="R50" s="297">
        <v>63.165597095192233</v>
      </c>
      <c r="S50" s="297">
        <v>63.165597095192233</v>
      </c>
      <c r="T50" s="297">
        <v>63.165597095192233</v>
      </c>
      <c r="U50" s="297">
        <v>63.165597095192233</v>
      </c>
      <c r="V50" s="297">
        <v>63.165597095192233</v>
      </c>
      <c r="W50" s="297">
        <v>63.165597095192233</v>
      </c>
      <c r="X50" s="297">
        <v>63.165597095192233</v>
      </c>
      <c r="Y50" s="417"/>
      <c r="Z50" s="417">
        <v>1</v>
      </c>
      <c r="AA50" s="417">
        <v>0</v>
      </c>
      <c r="AB50" s="417"/>
      <c r="AC50" s="417"/>
      <c r="AD50" s="417"/>
      <c r="AE50" s="417"/>
      <c r="AF50" s="417"/>
      <c r="AG50" s="417"/>
      <c r="AH50" s="417"/>
      <c r="AI50" s="417"/>
      <c r="AJ50" s="417"/>
      <c r="AK50" s="417"/>
      <c r="AL50" s="417"/>
      <c r="AM50" s="298">
        <f>SUM(Y50:AL50)</f>
        <v>1</v>
      </c>
    </row>
    <row r="51" spans="1:42" s="285" customFormat="1" ht="15" outlineLevel="1">
      <c r="A51" s="511"/>
      <c r="B51" s="296" t="s">
        <v>215</v>
      </c>
      <c r="C51" s="293" t="s">
        <v>164</v>
      </c>
      <c r="D51" s="297">
        <v>637582.02223938971</v>
      </c>
      <c r="E51" s="297">
        <v>637582.02223938971</v>
      </c>
      <c r="F51" s="297">
        <v>637582.02223938971</v>
      </c>
      <c r="G51" s="297">
        <v>274292.60349004494</v>
      </c>
      <c r="H51" s="297">
        <v>274292.60349004494</v>
      </c>
      <c r="I51" s="297">
        <v>274292.60349004494</v>
      </c>
      <c r="J51" s="297">
        <v>197523.74693630062</v>
      </c>
      <c r="K51" s="297">
        <v>197523.74693630062</v>
      </c>
      <c r="L51" s="297">
        <v>185958.62417468202</v>
      </c>
      <c r="M51" s="297">
        <v>185958.62417468202</v>
      </c>
      <c r="N51" s="297">
        <f>N50</f>
        <v>12</v>
      </c>
      <c r="O51" s="297">
        <v>144.50806282547103</v>
      </c>
      <c r="P51" s="297">
        <v>144.50806282547103</v>
      </c>
      <c r="Q51" s="297">
        <v>144.50806282547103</v>
      </c>
      <c r="R51" s="297">
        <v>49.630943768231255</v>
      </c>
      <c r="S51" s="297">
        <v>49.630943768231255</v>
      </c>
      <c r="T51" s="297">
        <v>49.630943768231255</v>
      </c>
      <c r="U51" s="297">
        <v>29.58189315670446</v>
      </c>
      <c r="V51" s="297">
        <v>29.58189315670446</v>
      </c>
      <c r="W51" s="297">
        <v>26.561531228897383</v>
      </c>
      <c r="X51" s="297">
        <v>26.561531228897383</v>
      </c>
      <c r="Y51" s="413">
        <f>Y50</f>
        <v>0</v>
      </c>
      <c r="Z51" s="413">
        <f>Z50</f>
        <v>1</v>
      </c>
      <c r="AA51" s="413">
        <f t="shared" ref="AA51:AL51" si="9">AA50</f>
        <v>0</v>
      </c>
      <c r="AB51" s="413">
        <f t="shared" si="9"/>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outlineLevel="1">
      <c r="A52" s="511"/>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outlineLevel="1">
      <c r="A53" s="511">
        <v>11</v>
      </c>
      <c r="B53" s="316" t="s">
        <v>21</v>
      </c>
      <c r="C53" s="293" t="s">
        <v>25</v>
      </c>
      <c r="D53" s="297">
        <v>500485.68640538334</v>
      </c>
      <c r="E53" s="297">
        <v>500485.68640538334</v>
      </c>
      <c r="F53" s="297">
        <v>497447.79363739822</v>
      </c>
      <c r="G53" s="297">
        <v>412557.08076904766</v>
      </c>
      <c r="H53" s="297">
        <v>412557.08076904766</v>
      </c>
      <c r="I53" s="297">
        <v>412557.08076904766</v>
      </c>
      <c r="J53" s="297">
        <v>114555.72938242956</v>
      </c>
      <c r="K53" s="297">
        <v>113772.17530781339</v>
      </c>
      <c r="L53" s="297">
        <v>113772.17530781339</v>
      </c>
      <c r="M53" s="297">
        <v>113772.17530781339</v>
      </c>
      <c r="N53" s="297">
        <v>12</v>
      </c>
      <c r="O53" s="297">
        <v>192.72344537983687</v>
      </c>
      <c r="P53" s="297">
        <v>192.72344537983687</v>
      </c>
      <c r="Q53" s="297">
        <v>191.63581007662677</v>
      </c>
      <c r="R53" s="297">
        <v>162.31574313161445</v>
      </c>
      <c r="S53" s="297">
        <v>162.31574313161445</v>
      </c>
      <c r="T53" s="297">
        <v>162.31574313161445</v>
      </c>
      <c r="U53" s="297">
        <v>43.515781532779279</v>
      </c>
      <c r="V53" s="297">
        <v>42.47192815914751</v>
      </c>
      <c r="W53" s="297">
        <v>42.47192815914751</v>
      </c>
      <c r="X53" s="297">
        <v>42.47192815914751</v>
      </c>
      <c r="Y53" s="417"/>
      <c r="Z53" s="417">
        <v>1</v>
      </c>
      <c r="AA53" s="417">
        <v>0</v>
      </c>
      <c r="AB53" s="417"/>
      <c r="AC53" s="417"/>
      <c r="AD53" s="417"/>
      <c r="AE53" s="417"/>
      <c r="AF53" s="417"/>
      <c r="AG53" s="417"/>
      <c r="AH53" s="417"/>
      <c r="AI53" s="417"/>
      <c r="AJ53" s="417"/>
      <c r="AK53" s="417"/>
      <c r="AL53" s="417"/>
      <c r="AM53" s="298">
        <f>SUM(Y53:AL53)</f>
        <v>1</v>
      </c>
    </row>
    <row r="54" spans="1:42" s="285" customFormat="1" ht="15" outlineLevel="1">
      <c r="A54" s="511"/>
      <c r="B54" s="317" t="s">
        <v>215</v>
      </c>
      <c r="C54" s="293" t="s">
        <v>164</v>
      </c>
      <c r="D54" s="297">
        <v>5238.994756478759</v>
      </c>
      <c r="E54" s="297">
        <v>5238.994756478759</v>
      </c>
      <c r="F54" s="297">
        <v>5238.994756478759</v>
      </c>
      <c r="G54" s="297">
        <v>4785.2417053284362</v>
      </c>
      <c r="H54" s="297">
        <v>4785.2417053284362</v>
      </c>
      <c r="I54" s="297">
        <v>4785.2417053284362</v>
      </c>
      <c r="J54" s="297">
        <v>788.27875001310724</v>
      </c>
      <c r="K54" s="297">
        <v>788.27875001310724</v>
      </c>
      <c r="L54" s="297">
        <v>788.27875001310724</v>
      </c>
      <c r="M54" s="297">
        <v>788.27875001310724</v>
      </c>
      <c r="N54" s="297">
        <f>N53</f>
        <v>12</v>
      </c>
      <c r="O54" s="297">
        <v>1.8100371412533134</v>
      </c>
      <c r="P54" s="297">
        <v>1.8100371412533134</v>
      </c>
      <c r="Q54" s="297">
        <v>1.8100371412533134</v>
      </c>
      <c r="R54" s="297">
        <v>1.6475831393967142</v>
      </c>
      <c r="S54" s="297">
        <v>1.6475831393967142</v>
      </c>
      <c r="T54" s="297">
        <v>1.6475831393967142</v>
      </c>
      <c r="U54" s="297">
        <v>0.26960451371946231</v>
      </c>
      <c r="V54" s="297">
        <v>0.26960451371946231</v>
      </c>
      <c r="W54" s="297">
        <v>0.26960451371946231</v>
      </c>
      <c r="X54" s="297">
        <v>0.26960451371946231</v>
      </c>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outlineLevel="1">
      <c r="A55" s="511"/>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outlineLevel="1">
      <c r="A56" s="511">
        <v>12</v>
      </c>
      <c r="B56" s="316" t="s">
        <v>23</v>
      </c>
      <c r="C56" s="293" t="s">
        <v>25</v>
      </c>
      <c r="D56" s="297"/>
      <c r="E56" s="297"/>
      <c r="F56" s="297"/>
      <c r="G56" s="297"/>
      <c r="H56" s="297"/>
      <c r="I56" s="297"/>
      <c r="J56" s="297"/>
      <c r="K56" s="297"/>
      <c r="L56" s="297"/>
      <c r="M56" s="297"/>
      <c r="N56" s="297">
        <v>3</v>
      </c>
      <c r="O56" s="297"/>
      <c r="P56" s="297"/>
      <c r="Q56" s="297"/>
      <c r="R56" s="297"/>
      <c r="S56" s="297"/>
      <c r="T56" s="297"/>
      <c r="U56" s="297"/>
      <c r="V56" s="297"/>
      <c r="W56" s="297"/>
      <c r="X56" s="297"/>
      <c r="Y56" s="417"/>
      <c r="Z56" s="417"/>
      <c r="AA56" s="417"/>
      <c r="AB56" s="417"/>
      <c r="AC56" s="417"/>
      <c r="AD56" s="417"/>
      <c r="AE56" s="417"/>
      <c r="AF56" s="417"/>
      <c r="AG56" s="417"/>
      <c r="AH56" s="417"/>
      <c r="AI56" s="417"/>
      <c r="AJ56" s="417"/>
      <c r="AK56" s="417"/>
      <c r="AL56" s="417"/>
      <c r="AM56" s="298">
        <f>SUM(Y56:AL56)</f>
        <v>0</v>
      </c>
    </row>
    <row r="57" spans="1:42" s="285" customFormat="1" ht="15" outlineLevel="1">
      <c r="A57" s="511"/>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outlineLevel="1">
      <c r="A58" s="511"/>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outlineLevel="1">
      <c r="A59" s="511">
        <v>13</v>
      </c>
      <c r="B59" s="316" t="s">
        <v>24</v>
      </c>
      <c r="C59" s="293" t="s">
        <v>25</v>
      </c>
      <c r="D59" s="297"/>
      <c r="E59" s="297"/>
      <c r="F59" s="297"/>
      <c r="G59" s="297"/>
      <c r="H59" s="297"/>
      <c r="I59" s="297"/>
      <c r="J59" s="297"/>
      <c r="K59" s="297"/>
      <c r="L59" s="297"/>
      <c r="M59" s="297"/>
      <c r="N59" s="297">
        <v>12</v>
      </c>
      <c r="O59" s="297">
        <v>0</v>
      </c>
      <c r="P59" s="297"/>
      <c r="Q59" s="297"/>
      <c r="R59" s="297"/>
      <c r="S59" s="297"/>
      <c r="T59" s="297"/>
      <c r="U59" s="297"/>
      <c r="V59" s="297"/>
      <c r="W59" s="297"/>
      <c r="X59" s="297"/>
      <c r="Y59" s="417"/>
      <c r="Z59" s="417"/>
      <c r="AA59" s="417"/>
      <c r="AB59" s="417"/>
      <c r="AC59" s="417"/>
      <c r="AD59" s="417"/>
      <c r="AE59" s="417"/>
      <c r="AF59" s="417"/>
      <c r="AG59" s="417"/>
      <c r="AH59" s="417"/>
      <c r="AI59" s="417"/>
      <c r="AJ59" s="417"/>
      <c r="AK59" s="417"/>
      <c r="AL59" s="417"/>
      <c r="AM59" s="298">
        <f>SUM(Y59:AL59)</f>
        <v>0</v>
      </c>
    </row>
    <row r="60" spans="1:42" s="285" customFormat="1" ht="15" outlineLevel="1">
      <c r="A60" s="511"/>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outlineLevel="1">
      <c r="A61" s="511"/>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outlineLevel="1">
      <c r="A62" s="511">
        <v>14</v>
      </c>
      <c r="B62" s="316" t="s">
        <v>20</v>
      </c>
      <c r="C62" s="293" t="s">
        <v>25</v>
      </c>
      <c r="D62" s="297"/>
      <c r="E62" s="297"/>
      <c r="F62" s="297"/>
      <c r="G62" s="297"/>
      <c r="H62" s="297"/>
      <c r="I62" s="297"/>
      <c r="J62" s="297"/>
      <c r="K62" s="297"/>
      <c r="L62" s="297"/>
      <c r="M62" s="297"/>
      <c r="N62" s="297">
        <v>12</v>
      </c>
      <c r="O62" s="297">
        <v>0</v>
      </c>
      <c r="P62" s="297"/>
      <c r="Q62" s="297"/>
      <c r="R62" s="297"/>
      <c r="S62" s="297"/>
      <c r="T62" s="297"/>
      <c r="U62" s="297"/>
      <c r="V62" s="297"/>
      <c r="W62" s="297"/>
      <c r="X62" s="297"/>
      <c r="Y62" s="417"/>
      <c r="Z62" s="417">
        <v>0.5</v>
      </c>
      <c r="AA62" s="417">
        <v>0.5</v>
      </c>
      <c r="AB62" s="417"/>
      <c r="AC62" s="417"/>
      <c r="AD62" s="417"/>
      <c r="AE62" s="417"/>
      <c r="AF62" s="417"/>
      <c r="AG62" s="417"/>
      <c r="AH62" s="417"/>
      <c r="AI62" s="417"/>
      <c r="AJ62" s="417"/>
      <c r="AK62" s="417"/>
      <c r="AL62" s="417"/>
      <c r="AM62" s="298">
        <f>SUM(Y62:AL62)</f>
        <v>1</v>
      </c>
    </row>
    <row r="63" spans="1:42" s="285" customFormat="1" ht="15" outlineLevel="1">
      <c r="A63" s="511"/>
      <c r="B63" s="317" t="s">
        <v>215</v>
      </c>
      <c r="C63" s="293" t="s">
        <v>164</v>
      </c>
      <c r="D63" s="297">
        <v>25176.254462563076</v>
      </c>
      <c r="E63" s="297">
        <v>25176.254462563076</v>
      </c>
      <c r="F63" s="297">
        <v>25176.254462563076</v>
      </c>
      <c r="G63" s="297">
        <v>25176.254462563076</v>
      </c>
      <c r="H63" s="297">
        <v>25176.254462563076</v>
      </c>
      <c r="I63" s="297">
        <v>0</v>
      </c>
      <c r="J63" s="297">
        <v>0</v>
      </c>
      <c r="K63" s="297">
        <v>0</v>
      </c>
      <c r="L63" s="297">
        <v>0</v>
      </c>
      <c r="M63" s="297">
        <v>0</v>
      </c>
      <c r="N63" s="297">
        <f>N62</f>
        <v>12</v>
      </c>
      <c r="O63" s="297">
        <v>5.1771746295647825</v>
      </c>
      <c r="P63" s="297">
        <v>5.1771746295647825</v>
      </c>
      <c r="Q63" s="297">
        <v>5.1771746295647825</v>
      </c>
      <c r="R63" s="297">
        <v>5.1771746295647825</v>
      </c>
      <c r="S63" s="297">
        <v>5.1771746295647825</v>
      </c>
      <c r="T63" s="297">
        <v>0</v>
      </c>
      <c r="U63" s="297">
        <v>0</v>
      </c>
      <c r="V63" s="297">
        <v>0</v>
      </c>
      <c r="W63" s="297">
        <v>0</v>
      </c>
      <c r="X63" s="297">
        <v>0</v>
      </c>
      <c r="Y63" s="413">
        <f>Y62</f>
        <v>0</v>
      </c>
      <c r="Z63" s="413">
        <f>Z62</f>
        <v>0.5</v>
      </c>
      <c r="AA63" s="413">
        <f t="shared" ref="AA63:AL63" si="13">AA62</f>
        <v>0.5</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outlineLevel="1">
      <c r="A64" s="511"/>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outlineLevel="1">
      <c r="A65" s="511">
        <v>15</v>
      </c>
      <c r="B65" s="316" t="s">
        <v>488</v>
      </c>
      <c r="C65" s="293" t="s">
        <v>25</v>
      </c>
      <c r="D65" s="297"/>
      <c r="E65" s="297"/>
      <c r="F65" s="297"/>
      <c r="G65" s="297"/>
      <c r="H65" s="297"/>
      <c r="I65" s="297"/>
      <c r="J65" s="297"/>
      <c r="K65" s="297"/>
      <c r="L65" s="297"/>
      <c r="M65" s="297"/>
      <c r="N65" s="293"/>
      <c r="O65" s="297">
        <v>0</v>
      </c>
      <c r="P65" s="297"/>
      <c r="Q65" s="297"/>
      <c r="R65" s="297"/>
      <c r="S65" s="297"/>
      <c r="T65" s="297"/>
      <c r="U65" s="297"/>
      <c r="V65" s="297"/>
      <c r="W65" s="297"/>
      <c r="X65" s="297"/>
      <c r="Y65" s="417"/>
      <c r="Z65" s="417"/>
      <c r="AA65" s="417"/>
      <c r="AB65" s="417"/>
      <c r="AC65" s="417"/>
      <c r="AD65" s="417"/>
      <c r="AE65" s="417"/>
      <c r="AF65" s="417"/>
      <c r="AG65" s="417"/>
      <c r="AH65" s="417"/>
      <c r="AI65" s="417"/>
      <c r="AJ65" s="417"/>
      <c r="AK65" s="417"/>
      <c r="AL65" s="417"/>
      <c r="AM65" s="298">
        <f>SUM(Y65:AL65)</f>
        <v>0</v>
      </c>
    </row>
    <row r="66" spans="1:39" s="285" customFormat="1" ht="15" outlineLevel="1">
      <c r="A66" s="511"/>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outlineLevel="1">
      <c r="A67" s="511"/>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outlineLevel="1">
      <c r="A68" s="511">
        <v>16</v>
      </c>
      <c r="B68" s="316" t="s">
        <v>489</v>
      </c>
      <c r="C68" s="293" t="s">
        <v>25</v>
      </c>
      <c r="D68" s="297"/>
      <c r="E68" s="297"/>
      <c r="F68" s="297"/>
      <c r="G68" s="297"/>
      <c r="H68" s="297"/>
      <c r="I68" s="297"/>
      <c r="J68" s="297"/>
      <c r="K68" s="297"/>
      <c r="L68" s="297"/>
      <c r="M68" s="297"/>
      <c r="N68" s="293"/>
      <c r="O68" s="297"/>
      <c r="P68" s="297"/>
      <c r="Q68" s="297"/>
      <c r="R68" s="297"/>
      <c r="S68" s="297"/>
      <c r="T68" s="297"/>
      <c r="U68" s="297"/>
      <c r="V68" s="297"/>
      <c r="W68" s="297"/>
      <c r="X68" s="297"/>
      <c r="Y68" s="417"/>
      <c r="Z68" s="417"/>
      <c r="AA68" s="417"/>
      <c r="AB68" s="417"/>
      <c r="AC68" s="417"/>
      <c r="AD68" s="417"/>
      <c r="AE68" s="417"/>
      <c r="AF68" s="417"/>
      <c r="AG68" s="417"/>
      <c r="AH68" s="417"/>
      <c r="AI68" s="417"/>
      <c r="AJ68" s="417"/>
      <c r="AK68" s="417"/>
      <c r="AL68" s="417"/>
      <c r="AM68" s="298">
        <f>SUM(Y68:AL68)</f>
        <v>0</v>
      </c>
    </row>
    <row r="69" spans="1:39" s="285" customFormat="1" ht="15" outlineLevel="1">
      <c r="A69" s="511"/>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outlineLevel="1">
      <c r="A70" s="511"/>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outlineLevel="1">
      <c r="A71" s="511">
        <v>17</v>
      </c>
      <c r="B71" s="316" t="s">
        <v>9</v>
      </c>
      <c r="C71" s="293" t="s">
        <v>25</v>
      </c>
      <c r="D71" s="297"/>
      <c r="E71" s="297"/>
      <c r="F71" s="297"/>
      <c r="G71" s="297"/>
      <c r="H71" s="297"/>
      <c r="I71" s="297"/>
      <c r="J71" s="297"/>
      <c r="K71" s="297"/>
      <c r="L71" s="297"/>
      <c r="M71" s="297"/>
      <c r="N71" s="293"/>
      <c r="O71" s="297"/>
      <c r="P71" s="297"/>
      <c r="Q71" s="297"/>
      <c r="R71" s="297"/>
      <c r="S71" s="297"/>
      <c r="T71" s="297"/>
      <c r="U71" s="297"/>
      <c r="V71" s="297"/>
      <c r="W71" s="297"/>
      <c r="X71" s="297"/>
      <c r="Y71" s="417"/>
      <c r="Z71" s="417"/>
      <c r="AA71" s="417"/>
      <c r="AB71" s="417"/>
      <c r="AC71" s="417"/>
      <c r="AD71" s="417"/>
      <c r="AE71" s="417"/>
      <c r="AF71" s="417"/>
      <c r="AG71" s="417"/>
      <c r="AH71" s="417"/>
      <c r="AI71" s="417"/>
      <c r="AJ71" s="417"/>
      <c r="AK71" s="417"/>
      <c r="AL71" s="417"/>
      <c r="AM71" s="298">
        <f>SUM(Y71:AL71)</f>
        <v>0</v>
      </c>
    </row>
    <row r="72" spans="1:39" s="285" customFormat="1" ht="15" outlineLevel="1">
      <c r="A72" s="511"/>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0</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outlineLevel="1">
      <c r="A73" s="511"/>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outlineLevel="1">
      <c r="A74" s="512"/>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outlineLevel="1">
      <c r="A75" s="511">
        <v>18</v>
      </c>
      <c r="B75" s="317" t="s">
        <v>11</v>
      </c>
      <c r="C75" s="293" t="s">
        <v>25</v>
      </c>
      <c r="D75" s="297"/>
      <c r="E75" s="297"/>
      <c r="F75" s="297"/>
      <c r="G75" s="297"/>
      <c r="H75" s="297"/>
      <c r="I75" s="297"/>
      <c r="J75" s="297"/>
      <c r="K75" s="297"/>
      <c r="L75" s="297"/>
      <c r="M75" s="297"/>
      <c r="N75" s="297">
        <v>12</v>
      </c>
      <c r="O75" s="297"/>
      <c r="P75" s="297"/>
      <c r="Q75" s="297"/>
      <c r="R75" s="297"/>
      <c r="S75" s="297"/>
      <c r="T75" s="297"/>
      <c r="U75" s="297"/>
      <c r="V75" s="297"/>
      <c r="W75" s="297"/>
      <c r="X75" s="297"/>
      <c r="Y75" s="417"/>
      <c r="Z75" s="417"/>
      <c r="AA75" s="417">
        <v>1</v>
      </c>
      <c r="AB75" s="417"/>
      <c r="AC75" s="417"/>
      <c r="AD75" s="417"/>
      <c r="AE75" s="417"/>
      <c r="AF75" s="417"/>
      <c r="AG75" s="417"/>
      <c r="AH75" s="417"/>
      <c r="AI75" s="417"/>
      <c r="AJ75" s="417"/>
      <c r="AK75" s="417"/>
      <c r="AL75" s="417"/>
      <c r="AM75" s="298">
        <f>SUM(Y75:AL75)</f>
        <v>1</v>
      </c>
    </row>
    <row r="76" spans="1:39" s="285" customFormat="1" ht="15" outlineLevel="1">
      <c r="A76" s="511"/>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1</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outlineLevel="1">
      <c r="A77" s="514"/>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outlineLevel="1">
      <c r="A78" s="511">
        <v>19</v>
      </c>
      <c r="B78" s="317" t="s">
        <v>12</v>
      </c>
      <c r="C78" s="293" t="s">
        <v>25</v>
      </c>
      <c r="D78" s="297"/>
      <c r="E78" s="297"/>
      <c r="F78" s="297"/>
      <c r="G78" s="297"/>
      <c r="H78" s="297"/>
      <c r="I78" s="297"/>
      <c r="J78" s="297"/>
      <c r="K78" s="297"/>
      <c r="L78" s="297"/>
      <c r="M78" s="297"/>
      <c r="N78" s="297">
        <v>12</v>
      </c>
      <c r="O78" s="297"/>
      <c r="P78" s="297"/>
      <c r="Q78" s="297"/>
      <c r="R78" s="297"/>
      <c r="S78" s="297"/>
      <c r="T78" s="297"/>
      <c r="U78" s="297"/>
      <c r="V78" s="297"/>
      <c r="W78" s="297"/>
      <c r="X78" s="297"/>
      <c r="Y78" s="412"/>
      <c r="Z78" s="417"/>
      <c r="AA78" s="417">
        <v>1</v>
      </c>
      <c r="AB78" s="417"/>
      <c r="AC78" s="417"/>
      <c r="AD78" s="417"/>
      <c r="AE78" s="417"/>
      <c r="AF78" s="417"/>
      <c r="AG78" s="417"/>
      <c r="AH78" s="417"/>
      <c r="AI78" s="417"/>
      <c r="AJ78" s="417"/>
      <c r="AK78" s="417"/>
      <c r="AL78" s="417"/>
      <c r="AM78" s="298">
        <f>SUM(Y78:AL78)</f>
        <v>1</v>
      </c>
    </row>
    <row r="79" spans="1:39" s="285" customFormat="1" ht="15" outlineLevel="1">
      <c r="A79" s="511"/>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1</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outlineLevel="1">
      <c r="A80" s="511"/>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outlineLevel="1">
      <c r="A81" s="511">
        <v>20</v>
      </c>
      <c r="B81" s="317" t="s">
        <v>13</v>
      </c>
      <c r="C81" s="293" t="s">
        <v>25</v>
      </c>
      <c r="D81" s="297"/>
      <c r="E81" s="297"/>
      <c r="F81" s="297"/>
      <c r="G81" s="297"/>
      <c r="H81" s="297"/>
      <c r="I81" s="297"/>
      <c r="J81" s="297"/>
      <c r="K81" s="297"/>
      <c r="L81" s="297"/>
      <c r="M81" s="297"/>
      <c r="N81" s="297">
        <v>12</v>
      </c>
      <c r="O81" s="297"/>
      <c r="P81" s="297"/>
      <c r="Q81" s="297"/>
      <c r="R81" s="297"/>
      <c r="S81" s="297"/>
      <c r="T81" s="297"/>
      <c r="U81" s="297"/>
      <c r="V81" s="297"/>
      <c r="W81" s="297"/>
      <c r="X81" s="297"/>
      <c r="Y81" s="412"/>
      <c r="Z81" s="417"/>
      <c r="AA81" s="417">
        <v>1</v>
      </c>
      <c r="AB81" s="417"/>
      <c r="AC81" s="417"/>
      <c r="AD81" s="417"/>
      <c r="AE81" s="417"/>
      <c r="AF81" s="417"/>
      <c r="AG81" s="417"/>
      <c r="AH81" s="417"/>
      <c r="AI81" s="417"/>
      <c r="AJ81" s="417"/>
      <c r="AK81" s="417"/>
      <c r="AL81" s="417"/>
      <c r="AM81" s="298">
        <f>SUM(Y81:AL81)</f>
        <v>1</v>
      </c>
    </row>
    <row r="82" spans="1:39" s="285" customFormat="1" ht="15" outlineLevel="1">
      <c r="A82" s="511"/>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1</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outlineLevel="1">
      <c r="A83" s="511"/>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outlineLevel="1">
      <c r="A84" s="511">
        <v>21</v>
      </c>
      <c r="B84" s="317" t="s">
        <v>22</v>
      </c>
      <c r="C84" s="293" t="s">
        <v>25</v>
      </c>
      <c r="D84" s="297"/>
      <c r="E84" s="297"/>
      <c r="F84" s="297"/>
      <c r="G84" s="297"/>
      <c r="H84" s="297"/>
      <c r="I84" s="297"/>
      <c r="J84" s="297"/>
      <c r="K84" s="297"/>
      <c r="L84" s="297"/>
      <c r="M84" s="297"/>
      <c r="N84" s="297">
        <v>12</v>
      </c>
      <c r="O84" s="297"/>
      <c r="P84" s="297"/>
      <c r="Q84" s="297"/>
      <c r="R84" s="297"/>
      <c r="S84" s="297"/>
      <c r="T84" s="297"/>
      <c r="U84" s="297"/>
      <c r="V84" s="297"/>
      <c r="W84" s="297"/>
      <c r="X84" s="297"/>
      <c r="Y84" s="412"/>
      <c r="Z84" s="417"/>
      <c r="AA84" s="417">
        <v>1</v>
      </c>
      <c r="AB84" s="417"/>
      <c r="AC84" s="417"/>
      <c r="AD84" s="417"/>
      <c r="AE84" s="417"/>
      <c r="AF84" s="417"/>
      <c r="AG84" s="417"/>
      <c r="AH84" s="417"/>
      <c r="AI84" s="417"/>
      <c r="AJ84" s="417"/>
      <c r="AK84" s="417"/>
      <c r="AL84" s="417"/>
      <c r="AM84" s="298">
        <f>SUM(Y84:AL84)</f>
        <v>1</v>
      </c>
    </row>
    <row r="85" spans="1:39" s="285" customFormat="1" ht="15" outlineLevel="1">
      <c r="A85" s="511"/>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v>
      </c>
      <c r="AA85" s="413">
        <f t="shared" ref="AA85:AL85" si="20">AA84</f>
        <v>1</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outlineLevel="1">
      <c r="A86" s="51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outlineLevel="1">
      <c r="A87" s="511">
        <v>22</v>
      </c>
      <c r="B87" s="317" t="s">
        <v>9</v>
      </c>
      <c r="C87" s="293" t="s">
        <v>25</v>
      </c>
      <c r="D87" s="297"/>
      <c r="E87" s="297"/>
      <c r="F87" s="297"/>
      <c r="G87" s="297"/>
      <c r="H87" s="297"/>
      <c r="I87" s="297"/>
      <c r="J87" s="297"/>
      <c r="K87" s="297"/>
      <c r="L87" s="297"/>
      <c r="M87" s="297"/>
      <c r="N87" s="293"/>
      <c r="O87" s="297">
        <v>0</v>
      </c>
      <c r="P87" s="297"/>
      <c r="Q87" s="297"/>
      <c r="R87" s="297"/>
      <c r="S87" s="297"/>
      <c r="T87" s="297"/>
      <c r="U87" s="297"/>
      <c r="V87" s="297"/>
      <c r="W87" s="297"/>
      <c r="X87" s="297"/>
      <c r="Y87" s="412"/>
      <c r="Z87" s="417"/>
      <c r="AA87" s="417">
        <v>1</v>
      </c>
      <c r="AB87" s="417"/>
      <c r="AC87" s="417"/>
      <c r="AD87" s="417"/>
      <c r="AE87" s="417"/>
      <c r="AF87" s="417"/>
      <c r="AG87" s="417"/>
      <c r="AH87" s="417"/>
      <c r="AI87" s="417"/>
      <c r="AJ87" s="417"/>
      <c r="AK87" s="417"/>
      <c r="AL87" s="417"/>
      <c r="AM87" s="298">
        <f>SUM(Y87:AL87)</f>
        <v>1</v>
      </c>
    </row>
    <row r="88" spans="1:39" s="285" customFormat="1" ht="15" outlineLevel="1">
      <c r="A88" s="511"/>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1</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outlineLevel="1">
      <c r="A89" s="511"/>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outlineLevel="1">
      <c r="A90" s="512"/>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outlineLevel="1">
      <c r="A91" s="511">
        <v>23</v>
      </c>
      <c r="B91" s="317" t="s">
        <v>14</v>
      </c>
      <c r="C91" s="293" t="s">
        <v>25</v>
      </c>
      <c r="D91" s="297"/>
      <c r="E91" s="297"/>
      <c r="F91" s="297"/>
      <c r="G91" s="297"/>
      <c r="H91" s="297"/>
      <c r="I91" s="297"/>
      <c r="J91" s="297"/>
      <c r="K91" s="297"/>
      <c r="L91" s="297"/>
      <c r="M91" s="297"/>
      <c r="N91" s="293"/>
      <c r="O91" s="297">
        <v>0</v>
      </c>
      <c r="P91" s="297"/>
      <c r="Q91" s="297"/>
      <c r="R91" s="297"/>
      <c r="S91" s="297"/>
      <c r="T91" s="297"/>
      <c r="U91" s="297"/>
      <c r="V91" s="297"/>
      <c r="W91" s="297"/>
      <c r="X91" s="297"/>
      <c r="Y91" s="412">
        <v>1</v>
      </c>
      <c r="Z91" s="412"/>
      <c r="AA91" s="412"/>
      <c r="AB91" s="412"/>
      <c r="AC91" s="412"/>
      <c r="AD91" s="412"/>
      <c r="AE91" s="412"/>
      <c r="AF91" s="412"/>
      <c r="AG91" s="412"/>
      <c r="AH91" s="412"/>
      <c r="AI91" s="412"/>
      <c r="AJ91" s="412"/>
      <c r="AK91" s="412"/>
      <c r="AL91" s="412"/>
      <c r="AM91" s="298">
        <f>SUM(Y91:AL91)</f>
        <v>1</v>
      </c>
    </row>
    <row r="92" spans="1:39" s="285" customFormat="1" ht="15" outlineLevel="1">
      <c r="A92" s="511"/>
      <c r="B92" s="317" t="s">
        <v>215</v>
      </c>
      <c r="C92" s="293" t="s">
        <v>164</v>
      </c>
      <c r="D92" s="297"/>
      <c r="E92" s="297"/>
      <c r="F92" s="297"/>
      <c r="G92" s="297"/>
      <c r="H92" s="297"/>
      <c r="I92" s="297"/>
      <c r="J92" s="297"/>
      <c r="K92" s="297"/>
      <c r="L92" s="297"/>
      <c r="M92" s="297"/>
      <c r="N92" s="470"/>
      <c r="O92" s="297"/>
      <c r="P92" s="297"/>
      <c r="Q92" s="297"/>
      <c r="R92" s="297"/>
      <c r="S92" s="297"/>
      <c r="T92" s="297"/>
      <c r="U92" s="297"/>
      <c r="V92" s="297"/>
      <c r="W92" s="297"/>
      <c r="X92" s="297"/>
      <c r="Y92" s="413">
        <f>Y91</f>
        <v>1</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outlineLevel="1">
      <c r="A93" s="511"/>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outlineLevel="1">
      <c r="A94" s="512"/>
      <c r="B94" s="290" t="s">
        <v>490</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outlineLevel="1">
      <c r="A95" s="511">
        <v>24</v>
      </c>
      <c r="B95" s="317" t="s">
        <v>14</v>
      </c>
      <c r="C95" s="293" t="s">
        <v>25</v>
      </c>
      <c r="D95" s="297"/>
      <c r="E95" s="297"/>
      <c r="F95" s="297"/>
      <c r="G95" s="297"/>
      <c r="H95" s="297"/>
      <c r="I95" s="297"/>
      <c r="J95" s="297"/>
      <c r="K95" s="297"/>
      <c r="L95" s="297"/>
      <c r="M95" s="297"/>
      <c r="N95" s="293"/>
      <c r="O95" s="297"/>
      <c r="P95" s="297"/>
      <c r="Q95" s="297"/>
      <c r="R95" s="297"/>
      <c r="S95" s="297"/>
      <c r="T95" s="297"/>
      <c r="U95" s="297"/>
      <c r="V95" s="297"/>
      <c r="W95" s="297"/>
      <c r="X95" s="297"/>
      <c r="Y95" s="412"/>
      <c r="Z95" s="412"/>
      <c r="AA95" s="412"/>
      <c r="AB95" s="412"/>
      <c r="AC95" s="412"/>
      <c r="AD95" s="412"/>
      <c r="AE95" s="412"/>
      <c r="AF95" s="412"/>
      <c r="AG95" s="412"/>
      <c r="AH95" s="412"/>
      <c r="AI95" s="412"/>
      <c r="AJ95" s="412"/>
      <c r="AK95" s="412"/>
      <c r="AL95" s="412"/>
      <c r="AM95" s="298">
        <f>SUM(Y95:AL95)</f>
        <v>0</v>
      </c>
    </row>
    <row r="96" spans="1:39" s="285" customFormat="1" ht="15" outlineLevel="1">
      <c r="A96" s="511"/>
      <c r="B96" s="317" t="s">
        <v>215</v>
      </c>
      <c r="C96" s="293" t="s">
        <v>164</v>
      </c>
      <c r="D96" s="297"/>
      <c r="E96" s="297"/>
      <c r="F96" s="297"/>
      <c r="G96" s="297"/>
      <c r="H96" s="297"/>
      <c r="I96" s="297"/>
      <c r="J96" s="297"/>
      <c r="K96" s="297"/>
      <c r="L96" s="297"/>
      <c r="M96" s="297"/>
      <c r="N96" s="470"/>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outlineLevel="1">
      <c r="A97" s="511"/>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outlineLevel="1">
      <c r="A98" s="511">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outlineLevel="1">
      <c r="A99" s="511"/>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outlineLevel="1">
      <c r="A100" s="511"/>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outlineLevel="1">
      <c r="A101" s="512"/>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outlineLevel="1">
      <c r="A102" s="511">
        <v>26</v>
      </c>
      <c r="B102" s="323" t="s">
        <v>16</v>
      </c>
      <c r="C102" s="293" t="s">
        <v>25</v>
      </c>
      <c r="D102" s="297">
        <v>257282.59527425791</v>
      </c>
      <c r="E102" s="297">
        <v>257282.59527425791</v>
      </c>
      <c r="F102" s="297">
        <v>257282.59527425791</v>
      </c>
      <c r="G102" s="297">
        <v>257282.59527425791</v>
      </c>
      <c r="H102" s="297">
        <v>257282.59527425791</v>
      </c>
      <c r="I102" s="297">
        <v>257282.59527425791</v>
      </c>
      <c r="J102" s="297">
        <v>257282.59527425791</v>
      </c>
      <c r="K102" s="297">
        <v>257282.59527425791</v>
      </c>
      <c r="L102" s="297">
        <v>257282.59527425791</v>
      </c>
      <c r="M102" s="297"/>
      <c r="N102" s="297">
        <v>12</v>
      </c>
      <c r="O102" s="297">
        <v>39.770095341741602</v>
      </c>
      <c r="P102" s="297">
        <v>39.770095341741602</v>
      </c>
      <c r="Q102" s="297">
        <v>39.770095341741602</v>
      </c>
      <c r="R102" s="297">
        <v>39.770095341741602</v>
      </c>
      <c r="S102" s="297">
        <v>39.770095341741602</v>
      </c>
      <c r="T102" s="297">
        <v>39.770095341741602</v>
      </c>
      <c r="U102" s="297">
        <v>39.770095341741602</v>
      </c>
      <c r="V102" s="297">
        <v>39.770095341741602</v>
      </c>
      <c r="W102" s="297">
        <v>39.770095341741602</v>
      </c>
      <c r="X102" s="297">
        <v>39.770095341741602</v>
      </c>
      <c r="Y102" s="412">
        <v>1</v>
      </c>
      <c r="Z102" s="412">
        <v>0</v>
      </c>
      <c r="AA102" s="412">
        <v>0</v>
      </c>
      <c r="AB102" s="412"/>
      <c r="AC102" s="412"/>
      <c r="AD102" s="412"/>
      <c r="AE102" s="417"/>
      <c r="AF102" s="417"/>
      <c r="AG102" s="417"/>
      <c r="AH102" s="417"/>
      <c r="AI102" s="417"/>
      <c r="AJ102" s="417"/>
      <c r="AK102" s="417"/>
      <c r="AL102" s="417"/>
      <c r="AM102" s="298">
        <f>SUM(Y102:AL102)</f>
        <v>1</v>
      </c>
    </row>
    <row r="103" spans="1:39" s="285" customFormat="1" ht="15" outlineLevel="1">
      <c r="A103" s="511"/>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1</v>
      </c>
      <c r="Z103" s="413">
        <f>Z102</f>
        <v>0</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outlineLevel="1">
      <c r="A104" s="514"/>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outlineLevel="1">
      <c r="A105" s="511">
        <v>27</v>
      </c>
      <c r="B105" s="323" t="s">
        <v>17</v>
      </c>
      <c r="C105" s="293" t="s">
        <v>25</v>
      </c>
      <c r="D105" s="297">
        <v>1083.3793277624814</v>
      </c>
      <c r="E105" s="297">
        <v>1083.3793277624814</v>
      </c>
      <c r="F105" s="297">
        <v>1083.3793277624814</v>
      </c>
      <c r="G105" s="297">
        <v>1083.3793277624814</v>
      </c>
      <c r="H105" s="297">
        <v>1083.3793277624814</v>
      </c>
      <c r="I105" s="297">
        <v>1083.3793277624814</v>
      </c>
      <c r="J105" s="297">
        <v>1083.3793277624814</v>
      </c>
      <c r="K105" s="297">
        <v>1083.3793277624814</v>
      </c>
      <c r="L105" s="297">
        <v>1083.3793277624814</v>
      </c>
      <c r="M105" s="297"/>
      <c r="N105" s="297">
        <v>12</v>
      </c>
      <c r="O105" s="297">
        <v>0.21099999999999999</v>
      </c>
      <c r="P105" s="297"/>
      <c r="Q105" s="297"/>
      <c r="R105" s="297"/>
      <c r="S105" s="297"/>
      <c r="T105" s="297"/>
      <c r="U105" s="297"/>
      <c r="V105" s="297"/>
      <c r="W105" s="297"/>
      <c r="X105" s="297"/>
      <c r="Y105" s="412">
        <v>1</v>
      </c>
      <c r="Z105" s="412">
        <v>0</v>
      </c>
      <c r="AA105" s="412">
        <v>0</v>
      </c>
      <c r="AB105" s="412"/>
      <c r="AC105" s="412"/>
      <c r="AD105" s="412"/>
      <c r="AE105" s="417"/>
      <c r="AF105" s="417"/>
      <c r="AG105" s="417"/>
      <c r="AH105" s="417"/>
      <c r="AI105" s="417"/>
      <c r="AJ105" s="417"/>
      <c r="AK105" s="417"/>
      <c r="AL105" s="417"/>
      <c r="AM105" s="298">
        <f>SUM(Y105:AL105)</f>
        <v>1</v>
      </c>
    </row>
    <row r="106" spans="1:39" s="285" customFormat="1" ht="15" outlineLevel="1">
      <c r="A106" s="511"/>
      <c r="B106" s="317" t="s">
        <v>215</v>
      </c>
      <c r="C106" s="293" t="s">
        <v>164</v>
      </c>
      <c r="D106" s="297"/>
      <c r="E106" s="297"/>
      <c r="F106" s="297"/>
      <c r="G106" s="297"/>
      <c r="H106" s="297"/>
      <c r="I106" s="297"/>
      <c r="J106" s="297"/>
      <c r="K106" s="297"/>
      <c r="L106" s="297"/>
      <c r="M106" s="297"/>
      <c r="N106" s="297">
        <f>N105</f>
        <v>12</v>
      </c>
      <c r="O106" s="297"/>
      <c r="P106" s="297"/>
      <c r="Q106" s="297"/>
      <c r="R106" s="297"/>
      <c r="S106" s="297"/>
      <c r="T106" s="297"/>
      <c r="U106" s="297"/>
      <c r="V106" s="297"/>
      <c r="W106" s="297"/>
      <c r="X106" s="297"/>
      <c r="Y106" s="413">
        <f>Y105</f>
        <v>1</v>
      </c>
      <c r="Z106" s="413">
        <f>Z105</f>
        <v>0</v>
      </c>
      <c r="AA106" s="413">
        <f>AA105</f>
        <v>0</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outlineLevel="1">
      <c r="A107" s="514"/>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outlineLevel="1">
      <c r="A108" s="511">
        <v>28</v>
      </c>
      <c r="B108" s="323" t="s">
        <v>18</v>
      </c>
      <c r="C108" s="293" t="s">
        <v>25</v>
      </c>
      <c r="D108" s="297"/>
      <c r="E108" s="297"/>
      <c r="F108" s="297"/>
      <c r="G108" s="297"/>
      <c r="H108" s="297"/>
      <c r="I108" s="297"/>
      <c r="J108" s="297"/>
      <c r="K108" s="297"/>
      <c r="L108" s="297"/>
      <c r="M108" s="297"/>
      <c r="N108" s="297">
        <v>0</v>
      </c>
      <c r="O108" s="297"/>
      <c r="P108" s="297"/>
      <c r="Q108" s="297"/>
      <c r="R108" s="297"/>
      <c r="S108" s="297"/>
      <c r="T108" s="297"/>
      <c r="U108" s="297"/>
      <c r="V108" s="297"/>
      <c r="W108" s="297"/>
      <c r="X108" s="297"/>
      <c r="Y108" s="412"/>
      <c r="Z108" s="412"/>
      <c r="AA108" s="412"/>
      <c r="AB108" s="412"/>
      <c r="AC108" s="412"/>
      <c r="AD108" s="412"/>
      <c r="AE108" s="417"/>
      <c r="AF108" s="417"/>
      <c r="AG108" s="417"/>
      <c r="AH108" s="417"/>
      <c r="AI108" s="417"/>
      <c r="AJ108" s="417"/>
      <c r="AK108" s="417"/>
      <c r="AL108" s="417"/>
      <c r="AM108" s="298">
        <f>SUM(Y108:AL108)</f>
        <v>0</v>
      </c>
    </row>
    <row r="109" spans="1:39" s="285" customFormat="1" ht="15" outlineLevel="1">
      <c r="A109" s="511"/>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outlineLevel="1">
      <c r="A110" s="514"/>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outlineLevel="1">
      <c r="A111" s="511">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outlineLevel="1">
      <c r="A112" s="511"/>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7"/>
    </row>
    <row r="113" spans="1:39" s="285" customFormat="1" ht="15" outlineLevel="1">
      <c r="A113" s="511"/>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outlineLevel="1">
      <c r="A114" s="511">
        <v>30</v>
      </c>
      <c r="B114" s="326" t="s">
        <v>491</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outlineLevel="1">
      <c r="A115" s="511"/>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7"/>
    </row>
    <row r="116" spans="1:39" s="285" customFormat="1" ht="15" outlineLevel="1">
      <c r="A116" s="511"/>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outlineLevel="1">
      <c r="A117" s="511"/>
      <c r="B117" s="290" t="s">
        <v>492</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outlineLevel="1">
      <c r="A118" s="511">
        <v>31</v>
      </c>
      <c r="B118" s="326" t="s">
        <v>493</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outlineLevel="1">
      <c r="A119" s="511"/>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7"/>
    </row>
    <row r="120" spans="1:39" s="285" customFormat="1" ht="15" outlineLevel="1">
      <c r="A120" s="511"/>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outlineLevel="1">
      <c r="A121" s="511">
        <v>32</v>
      </c>
      <c r="B121" s="326" t="s">
        <v>494</v>
      </c>
      <c r="C121" s="293" t="s">
        <v>25</v>
      </c>
      <c r="D121" s="297"/>
      <c r="E121" s="297"/>
      <c r="F121" s="297"/>
      <c r="G121" s="297"/>
      <c r="H121" s="297"/>
      <c r="I121" s="297"/>
      <c r="J121" s="297"/>
      <c r="K121" s="297"/>
      <c r="L121" s="297"/>
      <c r="M121" s="297"/>
      <c r="N121" s="297">
        <v>0</v>
      </c>
      <c r="O121" s="297">
        <v>0</v>
      </c>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outlineLevel="1">
      <c r="A122" s="511"/>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7"/>
    </row>
    <row r="123" spans="1:39" s="285" customFormat="1" ht="15" outlineLevel="1">
      <c r="A123" s="511"/>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outlineLevel="1">
      <c r="A124" s="511">
        <v>33</v>
      </c>
      <c r="B124" s="326" t="s">
        <v>495</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outlineLevel="1">
      <c r="A125" s="511"/>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7"/>
    </row>
    <row r="126" spans="1:39" s="285" customFormat="1" ht="15" outlineLevel="1">
      <c r="A126" s="511"/>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 r="A127" s="511"/>
      <c r="B127" s="329" t="s">
        <v>238</v>
      </c>
      <c r="C127" s="330"/>
      <c r="D127" s="330">
        <f>SUM(D22:D125)</f>
        <v>2274029.9543122286</v>
      </c>
      <c r="E127" s="330">
        <f t="shared" ref="E127:M127" si="33">SUM(E22:E125)</f>
        <v>2274029.9543122286</v>
      </c>
      <c r="F127" s="330">
        <f t="shared" si="33"/>
        <v>2270992.0615442437</v>
      </c>
      <c r="G127" s="330">
        <f t="shared" si="33"/>
        <v>1819507.8425586468</v>
      </c>
      <c r="H127" s="330">
        <f t="shared" si="33"/>
        <v>1762721.2984686885</v>
      </c>
      <c r="I127" s="330">
        <f t="shared" si="33"/>
        <v>1621781.6659102107</v>
      </c>
      <c r="J127" s="330">
        <f t="shared" si="33"/>
        <v>1186861.2744415423</v>
      </c>
      <c r="K127" s="330">
        <f t="shared" si="33"/>
        <v>1185292.1564427605</v>
      </c>
      <c r="L127" s="330">
        <f t="shared" si="33"/>
        <v>1219957.1138381592</v>
      </c>
      <c r="M127" s="330">
        <f t="shared" si="33"/>
        <v>817779.71246095537</v>
      </c>
      <c r="N127" s="330"/>
      <c r="O127" s="330">
        <f>SUM(O22:O125)</f>
        <v>537.72664097129552</v>
      </c>
      <c r="P127" s="330"/>
      <c r="Q127" s="330"/>
      <c r="R127" s="330"/>
      <c r="S127" s="330"/>
      <c r="T127" s="330"/>
      <c r="U127" s="330"/>
      <c r="V127" s="330"/>
      <c r="W127" s="330"/>
      <c r="X127" s="330"/>
      <c r="Y127" s="331">
        <f>IF(Y21="kWh",SUMPRODUCT(D22:D125,Y22:Y125))</f>
        <v>756825.25553530536</v>
      </c>
      <c r="Z127" s="331">
        <f>IF(Z21="kWh",SUMPRODUCT(D22:D125,Z22:Z125))</f>
        <v>1493741.0767999568</v>
      </c>
      <c r="AA127" s="331">
        <f>IF(AA21="kW",SUMPRODUCT(N22:N125,O22:O125,AA22:AA125),SUMPRODUCT(D22:D125,AA22:AA125))</f>
        <v>31.063047777388697</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11"/>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3"/>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10"/>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0</v>
      </c>
      <c r="Z130" s="343">
        <f>HLOOKUP(Z$20,'3.  Distribution Rates'!$C$122:$P$133,3,FALSE)</f>
        <v>0</v>
      </c>
      <c r="AA130" s="343">
        <f>HLOOKUP(AA$20,'3.  Distribution Rates'!$C$122:$P$133,3,FALSE)</f>
        <v>0</v>
      </c>
      <c r="AB130" s="343">
        <f>HLOOKUP(AB$20,'3.  Distribution Rates'!$C$122:$P$133,3,FALSE)</f>
        <v>0</v>
      </c>
      <c r="AC130" s="343">
        <f>HLOOKUP(AC$20,'3.  Distribution Rates'!$C$122:$P$133,3,FALSE)</f>
        <v>0</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3"/>
      <c r="B131" s="300" t="s">
        <v>254</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4">Y127*Y130</f>
        <v>0</v>
      </c>
      <c r="Z131" s="348">
        <f t="shared" si="34"/>
        <v>0</v>
      </c>
      <c r="AA131" s="349">
        <f t="shared" si="34"/>
        <v>0</v>
      </c>
      <c r="AB131" s="349">
        <f t="shared" si="34"/>
        <v>0</v>
      </c>
      <c r="AC131" s="349">
        <f t="shared" si="34"/>
        <v>0</v>
      </c>
      <c r="AD131" s="349">
        <f t="shared" si="34"/>
        <v>0</v>
      </c>
      <c r="AE131" s="349">
        <f>AE127*AE130</f>
        <v>0</v>
      </c>
      <c r="AF131" s="349">
        <f t="shared" ref="AF131:AL131" si="35">AF127*AF130</f>
        <v>0</v>
      </c>
      <c r="AG131" s="349">
        <f t="shared" si="35"/>
        <v>0</v>
      </c>
      <c r="AH131" s="349">
        <f t="shared" si="35"/>
        <v>0</v>
      </c>
      <c r="AI131" s="349">
        <f t="shared" si="35"/>
        <v>0</v>
      </c>
      <c r="AJ131" s="349">
        <f t="shared" si="35"/>
        <v>0</v>
      </c>
      <c r="AK131" s="349">
        <f t="shared" si="35"/>
        <v>0</v>
      </c>
      <c r="AL131" s="349">
        <f t="shared" si="35"/>
        <v>0</v>
      </c>
      <c r="AM131" s="409">
        <f>SUM(Y131:AL131)</f>
        <v>0</v>
      </c>
    </row>
    <row r="132" spans="1:40" s="305" customFormat="1" ht="15.75">
      <c r="A132" s="513"/>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6">Y128*Y130</f>
        <v>0</v>
      </c>
      <c r="Z132" s="349">
        <f t="shared" si="36"/>
        <v>0</v>
      </c>
      <c r="AA132" s="349">
        <f t="shared" si="36"/>
        <v>0</v>
      </c>
      <c r="AB132" s="349">
        <f t="shared" si="36"/>
        <v>0</v>
      </c>
      <c r="AC132" s="349">
        <f t="shared" si="36"/>
        <v>0</v>
      </c>
      <c r="AD132" s="349">
        <f t="shared" si="36"/>
        <v>0</v>
      </c>
      <c r="AE132" s="349">
        <f>AE128*AE130</f>
        <v>0</v>
      </c>
      <c r="AF132" s="349">
        <f t="shared" ref="AF132:AL132" si="37">AF128*AF130</f>
        <v>0</v>
      </c>
      <c r="AG132" s="349">
        <f t="shared" si="37"/>
        <v>0</v>
      </c>
      <c r="AH132" s="349">
        <f t="shared" si="37"/>
        <v>0</v>
      </c>
      <c r="AI132" s="349">
        <f t="shared" si="37"/>
        <v>0</v>
      </c>
      <c r="AJ132" s="349">
        <f t="shared" si="37"/>
        <v>0</v>
      </c>
      <c r="AK132" s="349">
        <f t="shared" si="37"/>
        <v>0</v>
      </c>
      <c r="AL132" s="349">
        <f t="shared" si="37"/>
        <v>0</v>
      </c>
      <c r="AM132" s="409">
        <f>SUM(Y132:AL132)</f>
        <v>0</v>
      </c>
    </row>
    <row r="133" spans="1:40" s="352" customFormat="1" ht="17.25" customHeight="1">
      <c r="A133" s="515"/>
      <c r="B133" s="351" t="s">
        <v>257</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0</v>
      </c>
    </row>
    <row r="134" spans="1:40" s="356" customFormat="1" ht="19.5" customHeight="1">
      <c r="A134" s="510"/>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11"/>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756825.25553530536</v>
      </c>
      <c r="Z135" s="293">
        <f>SUMPRODUCT(E22:E125,Z22:Z125)</f>
        <v>1493741.0767999568</v>
      </c>
      <c r="AA135" s="293">
        <f>IF(AA21="kW",SUMPRODUCT(N22:N125,P22:P125,AA22:AA125),SUMPRODUCT(E22:E125,AA22:AA125))</f>
        <v>31.063047777388697</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11"/>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756825.25553530536</v>
      </c>
      <c r="Z136" s="293">
        <f>SUMPRODUCT(F22:F125,Z22:Z125)</f>
        <v>1490703.1840319717</v>
      </c>
      <c r="AA136" s="293">
        <f>IF(AA21="kW",SUMPRODUCT(N22:N125,Q22:Q125,AA22:AA125),SUMPRODUCT(F22:F125,AA22:AA125))</f>
        <v>31.063047777388697</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11"/>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753974.92121855426</v>
      </c>
      <c r="Z137" s="293">
        <f>SUMPRODUCT(G22:G125,Z22:Z125)</f>
        <v>1042069.299363126</v>
      </c>
      <c r="AA137" s="293">
        <f>IF(AA21="kW",SUMPRODUCT(N22:N125,R22:R125,AA22:AA125),SUMPRODUCT(G22:G125,AA22:AA125))</f>
        <v>31.063047777388697</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11"/>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697188.37712859595</v>
      </c>
      <c r="Z138" s="293">
        <f>SUMPRODUCT(H22:H125,Z22:Z125)</f>
        <v>1042069.299363126</v>
      </c>
      <c r="AA138" s="293">
        <f>IF(AA21="kW",SUMPRODUCT(N22:N125,S22:S125,AA22:AA125),SUMPRODUCT(H22:H125,AA22:AA125))</f>
        <v>31.063047777388697</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11"/>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582460.6781621211</v>
      </c>
      <c r="Z139" s="293">
        <f>SUMPRODUCT(I22:I125,Z22:Z125)</f>
        <v>1029438.2803326363</v>
      </c>
      <c r="AA139" s="293">
        <f>IF(AA21="kW",SUMPRODUCT(N22:N125,T22:T125,AA22:AA125),SUMPRODUCT(I22:I125,AA22:AA125))</f>
        <v>0</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11"/>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531051.05044077849</v>
      </c>
      <c r="Z140" s="293">
        <f>SUMPRODUCT(J22:J125,Z22:Z125)</f>
        <v>650474.65744103142</v>
      </c>
      <c r="AA140" s="293">
        <f>IF(AA21="kW",SUMPRODUCT(N22:N125,U22:U125,AA22:AA125),SUMPRODUCT(J22:J125,AA22:AA125))</f>
        <v>0</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11"/>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530266.62046498107</v>
      </c>
      <c r="Z141" s="293">
        <f>SUMPRODUCT(K22:K125,Z22:Z125)</f>
        <v>649691.05640487629</v>
      </c>
      <c r="AA141" s="293">
        <f>IF(AA21="kW",SUMPRODUCT(N22:N125,V22:V125,AA22:AA125),SUMPRODUCT(K22:K125,AA22:AA125))</f>
        <v>0</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11"/>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576496.70062199875</v>
      </c>
      <c r="Z142" s="293">
        <f>SUMPRODUCT(L22:L125,Z22:Z125)</f>
        <v>638125.93364325771</v>
      </c>
      <c r="AA142" s="293">
        <f>IF(AA21="kW",SUMPRODUCT(N22:N125,W22:W125,AA22:AA125),SUMPRODUCT(L22:L125,AA22:AA125))</f>
        <v>0</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178656.57608992467</v>
      </c>
      <c r="Z143" s="328">
        <f>SUMPRODUCT(M22:M125,Z22:Z125)</f>
        <v>637946.30889050965</v>
      </c>
      <c r="AA143" s="328">
        <f>IF(AA21="kW",SUMPRODUCT(N22:N125,X22:X125,AA22:AA125),SUMPRODUCT(M22:M125,AA22:AA125))</f>
        <v>0</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598</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243</v>
      </c>
      <c r="C146" s="283"/>
      <c r="D146" s="592" t="s">
        <v>528</v>
      </c>
      <c r="F146" s="592"/>
      <c r="O146" s="283"/>
      <c r="Y146" s="272"/>
      <c r="Z146" s="269"/>
      <c r="AA146" s="269"/>
      <c r="AB146" s="269"/>
      <c r="AC146" s="269"/>
      <c r="AD146" s="269"/>
      <c r="AE146" s="269"/>
      <c r="AF146" s="269"/>
      <c r="AG146" s="269"/>
      <c r="AH146" s="269"/>
      <c r="AI146" s="269"/>
      <c r="AJ146" s="269"/>
      <c r="AK146" s="269"/>
      <c r="AL146" s="269"/>
      <c r="AM146" s="284"/>
    </row>
    <row r="147" spans="1:39" ht="34.5" customHeight="1">
      <c r="B147" s="809" t="s">
        <v>212</v>
      </c>
      <c r="C147" s="811" t="s">
        <v>33</v>
      </c>
      <c r="D147" s="286" t="s">
        <v>424</v>
      </c>
      <c r="E147" s="813" t="s">
        <v>210</v>
      </c>
      <c r="F147" s="814"/>
      <c r="G147" s="814"/>
      <c r="H147" s="814"/>
      <c r="I147" s="814"/>
      <c r="J147" s="814"/>
      <c r="K147" s="814"/>
      <c r="L147" s="814"/>
      <c r="M147" s="815"/>
      <c r="N147" s="816" t="s">
        <v>214</v>
      </c>
      <c r="O147" s="286" t="s">
        <v>425</v>
      </c>
      <c r="P147" s="813" t="s">
        <v>213</v>
      </c>
      <c r="Q147" s="814"/>
      <c r="R147" s="814"/>
      <c r="S147" s="814"/>
      <c r="T147" s="814"/>
      <c r="U147" s="814"/>
      <c r="V147" s="814"/>
      <c r="W147" s="814"/>
      <c r="X147" s="815"/>
      <c r="Y147" s="806" t="s">
        <v>244</v>
      </c>
      <c r="Z147" s="807"/>
      <c r="AA147" s="807"/>
      <c r="AB147" s="807"/>
      <c r="AC147" s="807"/>
      <c r="AD147" s="807"/>
      <c r="AE147" s="807"/>
      <c r="AF147" s="807"/>
      <c r="AG147" s="807"/>
      <c r="AH147" s="807"/>
      <c r="AI147" s="807"/>
      <c r="AJ147" s="807"/>
      <c r="AK147" s="807"/>
      <c r="AL147" s="807"/>
      <c r="AM147" s="808"/>
    </row>
    <row r="148" spans="1:39" ht="60.75" customHeight="1">
      <c r="B148" s="810"/>
      <c r="C148" s="812"/>
      <c r="D148" s="287">
        <v>2012</v>
      </c>
      <c r="E148" s="287">
        <v>2013</v>
      </c>
      <c r="F148" s="287">
        <v>2014</v>
      </c>
      <c r="G148" s="287">
        <v>2015</v>
      </c>
      <c r="H148" s="287">
        <v>2016</v>
      </c>
      <c r="I148" s="287">
        <v>2017</v>
      </c>
      <c r="J148" s="287">
        <v>2018</v>
      </c>
      <c r="K148" s="287">
        <v>2019</v>
      </c>
      <c r="L148" s="287">
        <v>2020</v>
      </c>
      <c r="M148" s="287">
        <v>2021</v>
      </c>
      <c r="N148" s="817"/>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GS&lt;50 kW</v>
      </c>
      <c r="AA148" s="287" t="str">
        <f>'1.  LRAMVA Summary'!F50</f>
        <v>GS&gt;50-4999 kW</v>
      </c>
      <c r="AB148" s="287" t="str">
        <f>'1.  LRAMVA Summary'!G50</f>
        <v>USL</v>
      </c>
      <c r="AC148" s="287" t="str">
        <f>'1.  LRAMVA Summary'!H50</f>
        <v>Sentinel Lighting</v>
      </c>
      <c r="AD148" s="287" t="str">
        <f>'1.  LRAMVA Summary'!I50</f>
        <v>Street Lighting</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2"/>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kWh</v>
      </c>
      <c r="AC149" s="293" t="str">
        <f>'1.  LRAMVA Summary'!H51</f>
        <v>kW</v>
      </c>
      <c r="AD149" s="293" t="str">
        <f>'1.  LRAMVA Summary'!I51</f>
        <v>kW</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outlineLevel="1">
      <c r="A150" s="511">
        <v>1</v>
      </c>
      <c r="B150" s="296" t="s">
        <v>1</v>
      </c>
      <c r="C150" s="293" t="s">
        <v>25</v>
      </c>
      <c r="D150" s="297">
        <v>135024.91101002067</v>
      </c>
      <c r="E150" s="297">
        <v>135024.91101002067</v>
      </c>
      <c r="F150" s="297">
        <v>135024.91101002067</v>
      </c>
      <c r="G150" s="297">
        <v>134512.48573502075</v>
      </c>
      <c r="H150" s="297">
        <v>84805.303757500238</v>
      </c>
      <c r="I150" s="297">
        <v>0</v>
      </c>
      <c r="J150" s="297">
        <v>0</v>
      </c>
      <c r="K150" s="297">
        <v>0</v>
      </c>
      <c r="L150" s="297">
        <v>0</v>
      </c>
      <c r="M150" s="297">
        <v>0</v>
      </c>
      <c r="N150" s="293"/>
      <c r="O150" s="297">
        <v>19.349328498784669</v>
      </c>
      <c r="P150" s="297">
        <v>19.349328498784669</v>
      </c>
      <c r="Q150" s="297">
        <v>19.349328498784669</v>
      </c>
      <c r="R150" s="297">
        <v>18.776308938180719</v>
      </c>
      <c r="S150" s="297">
        <v>11.150177876470218</v>
      </c>
      <c r="T150" s="297">
        <v>0</v>
      </c>
      <c r="U150" s="297">
        <v>0</v>
      </c>
      <c r="V150" s="297">
        <v>0</v>
      </c>
      <c r="W150" s="297">
        <v>0</v>
      </c>
      <c r="X150" s="297">
        <v>0</v>
      </c>
      <c r="Y150" s="412">
        <v>1</v>
      </c>
      <c r="Z150" s="412"/>
      <c r="AA150" s="412"/>
      <c r="AB150" s="412"/>
      <c r="AC150" s="412"/>
      <c r="AD150" s="412"/>
      <c r="AE150" s="412"/>
      <c r="AF150" s="412"/>
      <c r="AG150" s="412"/>
      <c r="AH150" s="412"/>
      <c r="AI150" s="412"/>
      <c r="AJ150" s="412"/>
      <c r="AK150" s="412"/>
      <c r="AL150" s="412"/>
      <c r="AM150" s="298">
        <f>SUM(Y150:AL150)</f>
        <v>1</v>
      </c>
    </row>
    <row r="151" spans="1:39" ht="15" outlineLevel="1">
      <c r="B151" s="296" t="s">
        <v>245</v>
      </c>
      <c r="C151" s="293" t="s">
        <v>164</v>
      </c>
      <c r="D151" s="297"/>
      <c r="E151" s="297"/>
      <c r="F151" s="297"/>
      <c r="G151" s="297"/>
      <c r="H151" s="297"/>
      <c r="I151" s="297"/>
      <c r="J151" s="297"/>
      <c r="K151" s="297"/>
      <c r="L151" s="297"/>
      <c r="M151" s="297"/>
      <c r="N151" s="470"/>
      <c r="O151" s="297"/>
      <c r="P151" s="297"/>
      <c r="Q151" s="297"/>
      <c r="R151" s="297"/>
      <c r="S151" s="297"/>
      <c r="T151" s="297"/>
      <c r="U151" s="297"/>
      <c r="V151" s="297"/>
      <c r="W151" s="297"/>
      <c r="X151" s="297"/>
      <c r="Y151" s="413">
        <f>Y150</f>
        <v>1</v>
      </c>
      <c r="Z151" s="413">
        <f>Z150</f>
        <v>0</v>
      </c>
      <c r="AA151" s="413">
        <f t="shared" ref="AA151:AL151" si="38">AA150</f>
        <v>0</v>
      </c>
      <c r="AB151" s="413">
        <f t="shared" si="38"/>
        <v>0</v>
      </c>
      <c r="AC151" s="413">
        <f t="shared" si="38"/>
        <v>0</v>
      </c>
      <c r="AD151" s="413">
        <f t="shared" si="38"/>
        <v>0</v>
      </c>
      <c r="AE151" s="413">
        <f t="shared" si="38"/>
        <v>0</v>
      </c>
      <c r="AF151" s="413">
        <f t="shared" si="38"/>
        <v>0</v>
      </c>
      <c r="AG151" s="413">
        <f t="shared" si="38"/>
        <v>0</v>
      </c>
      <c r="AH151" s="413">
        <f t="shared" si="38"/>
        <v>0</v>
      </c>
      <c r="AI151" s="413">
        <f t="shared" si="38"/>
        <v>0</v>
      </c>
      <c r="AJ151" s="413">
        <f t="shared" si="38"/>
        <v>0</v>
      </c>
      <c r="AK151" s="413">
        <f t="shared" si="38"/>
        <v>0</v>
      </c>
      <c r="AL151" s="413">
        <f t="shared" si="38"/>
        <v>0</v>
      </c>
      <c r="AM151" s="507"/>
    </row>
    <row r="152" spans="1:39" ht="15.75" outlineLevel="1">
      <c r="A152" s="513"/>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outlineLevel="1">
      <c r="A153" s="511">
        <v>2</v>
      </c>
      <c r="B153" s="296" t="s">
        <v>2</v>
      </c>
      <c r="C153" s="293" t="s">
        <v>25</v>
      </c>
      <c r="D153" s="297">
        <v>9870.6566864985907</v>
      </c>
      <c r="E153" s="297">
        <v>9870.6566864985907</v>
      </c>
      <c r="F153" s="297">
        <v>9870.6566864985907</v>
      </c>
      <c r="G153" s="297">
        <v>9784.3252317016249</v>
      </c>
      <c r="H153" s="297">
        <v>0</v>
      </c>
      <c r="I153" s="297">
        <v>0</v>
      </c>
      <c r="J153" s="297">
        <v>0</v>
      </c>
      <c r="K153" s="297">
        <v>0</v>
      </c>
      <c r="L153" s="297">
        <v>0</v>
      </c>
      <c r="M153" s="297">
        <v>0</v>
      </c>
      <c r="N153" s="293"/>
      <c r="O153" s="297">
        <v>5.5839132561611757</v>
      </c>
      <c r="P153" s="297">
        <v>5.5839132561611757</v>
      </c>
      <c r="Q153" s="297">
        <v>5.5839132561611757</v>
      </c>
      <c r="R153" s="297">
        <v>5.4873731073676613</v>
      </c>
      <c r="S153" s="297">
        <v>0</v>
      </c>
      <c r="T153" s="297">
        <v>0</v>
      </c>
      <c r="U153" s="297">
        <v>0</v>
      </c>
      <c r="V153" s="297">
        <v>0</v>
      </c>
      <c r="W153" s="297">
        <v>0</v>
      </c>
      <c r="X153" s="297">
        <v>0</v>
      </c>
      <c r="Y153" s="412">
        <v>1</v>
      </c>
      <c r="Z153" s="412"/>
      <c r="AA153" s="412"/>
      <c r="AB153" s="412"/>
      <c r="AC153" s="412"/>
      <c r="AD153" s="412"/>
      <c r="AE153" s="412"/>
      <c r="AF153" s="412"/>
      <c r="AG153" s="412"/>
      <c r="AH153" s="412"/>
      <c r="AI153" s="412"/>
      <c r="AJ153" s="412"/>
      <c r="AK153" s="412"/>
      <c r="AL153" s="412"/>
      <c r="AM153" s="298">
        <f>SUM(Y153:AL153)</f>
        <v>1</v>
      </c>
    </row>
    <row r="154" spans="1:39" ht="15" outlineLevel="1">
      <c r="B154" s="296" t="s">
        <v>245</v>
      </c>
      <c r="C154" s="293" t="s">
        <v>164</v>
      </c>
      <c r="D154" s="297"/>
      <c r="E154" s="297"/>
      <c r="F154" s="297"/>
      <c r="G154" s="297"/>
      <c r="H154" s="297"/>
      <c r="I154" s="297"/>
      <c r="J154" s="297"/>
      <c r="K154" s="297"/>
      <c r="L154" s="297"/>
      <c r="M154" s="297"/>
      <c r="N154" s="470"/>
      <c r="O154" s="297"/>
      <c r="P154" s="297"/>
      <c r="Q154" s="297"/>
      <c r="R154" s="297"/>
      <c r="S154" s="297"/>
      <c r="T154" s="297"/>
      <c r="U154" s="297"/>
      <c r="V154" s="297"/>
      <c r="W154" s="297"/>
      <c r="X154" s="297"/>
      <c r="Y154" s="413">
        <f>Y153</f>
        <v>1</v>
      </c>
      <c r="Z154" s="413">
        <f>Z153</f>
        <v>0</v>
      </c>
      <c r="AA154" s="413">
        <f t="shared" ref="AA154:AL154" si="39">AA153</f>
        <v>0</v>
      </c>
      <c r="AB154" s="413">
        <f t="shared" si="39"/>
        <v>0</v>
      </c>
      <c r="AC154" s="413">
        <f t="shared" si="39"/>
        <v>0</v>
      </c>
      <c r="AD154" s="413">
        <f t="shared" si="39"/>
        <v>0</v>
      </c>
      <c r="AE154" s="413">
        <f t="shared" si="39"/>
        <v>0</v>
      </c>
      <c r="AF154" s="413">
        <f t="shared" si="39"/>
        <v>0</v>
      </c>
      <c r="AG154" s="413">
        <f t="shared" si="39"/>
        <v>0</v>
      </c>
      <c r="AH154" s="413">
        <f t="shared" si="39"/>
        <v>0</v>
      </c>
      <c r="AI154" s="413">
        <f t="shared" si="39"/>
        <v>0</v>
      </c>
      <c r="AJ154" s="413">
        <f t="shared" si="39"/>
        <v>0</v>
      </c>
      <c r="AK154" s="413">
        <f t="shared" si="39"/>
        <v>0</v>
      </c>
      <c r="AL154" s="413">
        <f t="shared" si="39"/>
        <v>0</v>
      </c>
      <c r="AM154" s="507"/>
    </row>
    <row r="155" spans="1:39" ht="15.75" outlineLevel="1">
      <c r="A155" s="513"/>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outlineLevel="1">
      <c r="A156" s="511">
        <v>3</v>
      </c>
      <c r="B156" s="296" t="s">
        <v>3</v>
      </c>
      <c r="C156" s="293" t="s">
        <v>25</v>
      </c>
      <c r="D156" s="297">
        <v>106910.69434659612</v>
      </c>
      <c r="E156" s="297">
        <v>106910.69434659612</v>
      </c>
      <c r="F156" s="297">
        <v>106910.69434659612</v>
      </c>
      <c r="G156" s="297">
        <v>106910.69434659612</v>
      </c>
      <c r="H156" s="297">
        <v>106910.69434659612</v>
      </c>
      <c r="I156" s="297">
        <v>106910.69434659612</v>
      </c>
      <c r="J156" s="297">
        <v>106910.69434659612</v>
      </c>
      <c r="K156" s="297">
        <v>106910.69434659612</v>
      </c>
      <c r="L156" s="297">
        <v>106910.69434659612</v>
      </c>
      <c r="M156" s="297">
        <v>106910.69434659612</v>
      </c>
      <c r="N156" s="293"/>
      <c r="O156" s="297">
        <v>56.651821367556792</v>
      </c>
      <c r="P156" s="297">
        <v>56.651821367556792</v>
      </c>
      <c r="Q156" s="297">
        <v>56.651821367556792</v>
      </c>
      <c r="R156" s="297">
        <v>56.651821367556792</v>
      </c>
      <c r="S156" s="297">
        <v>56.651821367556792</v>
      </c>
      <c r="T156" s="297">
        <v>56.651821367556792</v>
      </c>
      <c r="U156" s="297">
        <v>56.651821367556792</v>
      </c>
      <c r="V156" s="297">
        <v>56.651821367556792</v>
      </c>
      <c r="W156" s="297">
        <v>56.651821367556792</v>
      </c>
      <c r="X156" s="297">
        <v>56.651821367556792</v>
      </c>
      <c r="Y156" s="412">
        <v>1</v>
      </c>
      <c r="Z156" s="412"/>
      <c r="AA156" s="412"/>
      <c r="AB156" s="412"/>
      <c r="AC156" s="412"/>
      <c r="AD156" s="412"/>
      <c r="AE156" s="412"/>
      <c r="AF156" s="412"/>
      <c r="AG156" s="412"/>
      <c r="AH156" s="412"/>
      <c r="AI156" s="412"/>
      <c r="AJ156" s="412"/>
      <c r="AK156" s="412"/>
      <c r="AL156" s="412"/>
      <c r="AM156" s="298">
        <f>SUM(Y156:AL156)</f>
        <v>1</v>
      </c>
    </row>
    <row r="157" spans="1:39" ht="15" outlineLevel="1">
      <c r="B157" s="296" t="s">
        <v>245</v>
      </c>
      <c r="C157" s="293" t="s">
        <v>164</v>
      </c>
      <c r="D157" s="297">
        <v>1148.502</v>
      </c>
      <c r="E157" s="297"/>
      <c r="F157" s="297"/>
      <c r="G157" s="297"/>
      <c r="H157" s="297"/>
      <c r="I157" s="297"/>
      <c r="J157" s="297"/>
      <c r="K157" s="297"/>
      <c r="L157" s="297"/>
      <c r="M157" s="297"/>
      <c r="N157" s="470"/>
      <c r="O157" s="297">
        <v>0.52300000000000002</v>
      </c>
      <c r="P157" s="297"/>
      <c r="Q157" s="297"/>
      <c r="R157" s="297"/>
      <c r="S157" s="297"/>
      <c r="T157" s="297"/>
      <c r="U157" s="297"/>
      <c r="V157" s="297"/>
      <c r="W157" s="297"/>
      <c r="X157" s="297"/>
      <c r="Y157" s="413">
        <f>Y156</f>
        <v>1</v>
      </c>
      <c r="Z157" s="413">
        <f>Z156</f>
        <v>0</v>
      </c>
      <c r="AA157" s="413">
        <f t="shared" ref="AA157:AL157" si="40">AA156</f>
        <v>0</v>
      </c>
      <c r="AB157" s="413">
        <f t="shared" si="40"/>
        <v>0</v>
      </c>
      <c r="AC157" s="413">
        <f t="shared" si="40"/>
        <v>0</v>
      </c>
      <c r="AD157" s="413">
        <f t="shared" si="40"/>
        <v>0</v>
      </c>
      <c r="AE157" s="413">
        <f t="shared" si="40"/>
        <v>0</v>
      </c>
      <c r="AF157" s="413">
        <f t="shared" si="40"/>
        <v>0</v>
      </c>
      <c r="AG157" s="413">
        <f t="shared" si="40"/>
        <v>0</v>
      </c>
      <c r="AH157" s="413">
        <f t="shared" si="40"/>
        <v>0</v>
      </c>
      <c r="AI157" s="413">
        <f t="shared" si="40"/>
        <v>0</v>
      </c>
      <c r="AJ157" s="413">
        <f t="shared" si="40"/>
        <v>0</v>
      </c>
      <c r="AK157" s="413">
        <f t="shared" si="40"/>
        <v>0</v>
      </c>
      <c r="AL157" s="413">
        <f t="shared" si="40"/>
        <v>0</v>
      </c>
      <c r="AM157" s="507"/>
    </row>
    <row r="158" spans="1:39" ht="15"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outlineLevel="1">
      <c r="A159" s="511">
        <v>4</v>
      </c>
      <c r="B159" s="296" t="s">
        <v>4</v>
      </c>
      <c r="C159" s="293" t="s">
        <v>25</v>
      </c>
      <c r="D159" s="297">
        <v>7566.3170332336022</v>
      </c>
      <c r="E159" s="297">
        <v>7566.3170332336022</v>
      </c>
      <c r="F159" s="297">
        <v>7566.3170332336022</v>
      </c>
      <c r="G159" s="297">
        <v>7566.3170332336022</v>
      </c>
      <c r="H159" s="297">
        <v>7452.6445492572184</v>
      </c>
      <c r="I159" s="297">
        <v>7452.6445492572184</v>
      </c>
      <c r="J159" s="297">
        <v>3509.4249835881851</v>
      </c>
      <c r="K159" s="297">
        <v>3490.0563607189456</v>
      </c>
      <c r="L159" s="297">
        <v>3490.0563607189456</v>
      </c>
      <c r="M159" s="297">
        <v>3490.0563607189456</v>
      </c>
      <c r="N159" s="293"/>
      <c r="O159" s="297">
        <v>1.2468852153840266</v>
      </c>
      <c r="P159" s="297">
        <v>1.2468852153840266</v>
      </c>
      <c r="Q159" s="297">
        <v>1.2468852153840266</v>
      </c>
      <c r="R159" s="297">
        <v>1.2468852153840266</v>
      </c>
      <c r="S159" s="297">
        <v>1.2416218440303857</v>
      </c>
      <c r="T159" s="297">
        <v>1.2416218440303857</v>
      </c>
      <c r="U159" s="297">
        <v>1.0590391452360997</v>
      </c>
      <c r="V159" s="297">
        <v>1.0568281152281955</v>
      </c>
      <c r="W159" s="297">
        <v>1.0568281152281955</v>
      </c>
      <c r="X159" s="297">
        <v>1.0568281152281955</v>
      </c>
      <c r="Y159" s="412">
        <v>1</v>
      </c>
      <c r="Z159" s="412"/>
      <c r="AA159" s="412"/>
      <c r="AB159" s="412"/>
      <c r="AC159" s="412"/>
      <c r="AD159" s="412"/>
      <c r="AE159" s="412"/>
      <c r="AF159" s="412"/>
      <c r="AG159" s="412"/>
      <c r="AH159" s="412"/>
      <c r="AI159" s="412"/>
      <c r="AJ159" s="412"/>
      <c r="AK159" s="412"/>
      <c r="AL159" s="412"/>
      <c r="AM159" s="298">
        <f>SUM(Y159:AL159)</f>
        <v>1</v>
      </c>
    </row>
    <row r="160" spans="1:39" ht="15" outlineLevel="1">
      <c r="B160" s="296" t="s">
        <v>245</v>
      </c>
      <c r="C160" s="293" t="s">
        <v>164</v>
      </c>
      <c r="D160" s="297">
        <v>0</v>
      </c>
      <c r="E160" s="297"/>
      <c r="F160" s="297"/>
      <c r="G160" s="297"/>
      <c r="H160" s="297"/>
      <c r="I160" s="297"/>
      <c r="J160" s="297"/>
      <c r="K160" s="297"/>
      <c r="L160" s="297"/>
      <c r="M160" s="297"/>
      <c r="N160" s="470"/>
      <c r="O160" s="297">
        <v>0</v>
      </c>
      <c r="P160" s="297"/>
      <c r="Q160" s="297"/>
      <c r="R160" s="297"/>
      <c r="S160" s="297"/>
      <c r="T160" s="297"/>
      <c r="U160" s="297"/>
      <c r="V160" s="297"/>
      <c r="W160" s="297"/>
      <c r="X160" s="297"/>
      <c r="Y160" s="413">
        <f>Y159</f>
        <v>1</v>
      </c>
      <c r="Z160" s="413">
        <f>Z159</f>
        <v>0</v>
      </c>
      <c r="AA160" s="413">
        <f t="shared" ref="AA160:AL160" si="41">AA159</f>
        <v>0</v>
      </c>
      <c r="AB160" s="413">
        <f t="shared" si="41"/>
        <v>0</v>
      </c>
      <c r="AC160" s="413">
        <f t="shared" si="41"/>
        <v>0</v>
      </c>
      <c r="AD160" s="413">
        <f t="shared" si="41"/>
        <v>0</v>
      </c>
      <c r="AE160" s="413">
        <f t="shared" si="41"/>
        <v>0</v>
      </c>
      <c r="AF160" s="413">
        <f t="shared" si="41"/>
        <v>0</v>
      </c>
      <c r="AG160" s="413">
        <f t="shared" si="41"/>
        <v>0</v>
      </c>
      <c r="AH160" s="413">
        <f t="shared" si="41"/>
        <v>0</v>
      </c>
      <c r="AI160" s="413">
        <f t="shared" si="41"/>
        <v>0</v>
      </c>
      <c r="AJ160" s="413">
        <f t="shared" si="41"/>
        <v>0</v>
      </c>
      <c r="AK160" s="413">
        <f t="shared" si="41"/>
        <v>0</v>
      </c>
      <c r="AL160" s="413">
        <f t="shared" si="41"/>
        <v>0</v>
      </c>
      <c r="AM160" s="507"/>
    </row>
    <row r="161" spans="1:39" ht="15"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outlineLevel="1">
      <c r="A162" s="511">
        <v>5</v>
      </c>
      <c r="B162" s="296" t="s">
        <v>5</v>
      </c>
      <c r="C162" s="293" t="s">
        <v>25</v>
      </c>
      <c r="D162" s="297">
        <v>144928.02857006362</v>
      </c>
      <c r="E162" s="297">
        <v>144928.02857006362</v>
      </c>
      <c r="F162" s="297">
        <v>144928.02857006362</v>
      </c>
      <c r="G162" s="297">
        <v>144928.02857006362</v>
      </c>
      <c r="H162" s="297">
        <v>130281.07800772895</v>
      </c>
      <c r="I162" s="297">
        <v>105937.12500862683</v>
      </c>
      <c r="J162" s="297">
        <v>72259.984537035518</v>
      </c>
      <c r="K162" s="297">
        <v>72109.778890294474</v>
      </c>
      <c r="L162" s="297">
        <v>72109.778890294474</v>
      </c>
      <c r="M162" s="297">
        <v>36626.280343621758</v>
      </c>
      <c r="N162" s="293"/>
      <c r="O162" s="297">
        <v>8.0088746741705812</v>
      </c>
      <c r="P162" s="297">
        <v>8.0088746741705812</v>
      </c>
      <c r="Q162" s="297">
        <v>8.0088746741705812</v>
      </c>
      <c r="R162" s="297">
        <v>8.0088746741705812</v>
      </c>
      <c r="S162" s="297">
        <v>7.3306776531219162</v>
      </c>
      <c r="T162" s="297">
        <v>6.2034808120950835</v>
      </c>
      <c r="U162" s="297">
        <v>4.6441298572277825</v>
      </c>
      <c r="V162" s="297">
        <v>4.6269830939011785</v>
      </c>
      <c r="W162" s="297">
        <v>4.6269830939011785</v>
      </c>
      <c r="X162" s="297">
        <v>2.9839924312152637</v>
      </c>
      <c r="Y162" s="412">
        <v>1</v>
      </c>
      <c r="Z162" s="412"/>
      <c r="AA162" s="412"/>
      <c r="AB162" s="412"/>
      <c r="AC162" s="412"/>
      <c r="AD162" s="412"/>
      <c r="AE162" s="412"/>
      <c r="AF162" s="412"/>
      <c r="AG162" s="412"/>
      <c r="AH162" s="412"/>
      <c r="AI162" s="412"/>
      <c r="AJ162" s="412"/>
      <c r="AK162" s="412"/>
      <c r="AL162" s="412"/>
      <c r="AM162" s="298">
        <f>SUM(Y162:AL162)</f>
        <v>1</v>
      </c>
    </row>
    <row r="163" spans="1:39" ht="15" outlineLevel="1">
      <c r="B163" s="296" t="s">
        <v>245</v>
      </c>
      <c r="C163" s="293" t="s">
        <v>164</v>
      </c>
      <c r="D163" s="297"/>
      <c r="E163" s="297"/>
      <c r="F163" s="297"/>
      <c r="G163" s="297"/>
      <c r="H163" s="297"/>
      <c r="I163" s="297"/>
      <c r="J163" s="297"/>
      <c r="K163" s="297"/>
      <c r="L163" s="297"/>
      <c r="M163" s="297"/>
      <c r="N163" s="470"/>
      <c r="O163" s="297">
        <v>0</v>
      </c>
      <c r="P163" s="297"/>
      <c r="Q163" s="297"/>
      <c r="R163" s="297"/>
      <c r="S163" s="297"/>
      <c r="T163" s="297"/>
      <c r="U163" s="297"/>
      <c r="V163" s="297"/>
      <c r="W163" s="297"/>
      <c r="X163" s="297"/>
      <c r="Y163" s="413">
        <f>Y162</f>
        <v>1</v>
      </c>
      <c r="Z163" s="413">
        <f>Z162</f>
        <v>0</v>
      </c>
      <c r="AA163" s="413">
        <f t="shared" ref="AA163:AL163" si="42">AA162</f>
        <v>0</v>
      </c>
      <c r="AB163" s="413">
        <f t="shared" si="42"/>
        <v>0</v>
      </c>
      <c r="AC163" s="413">
        <f t="shared" si="42"/>
        <v>0</v>
      </c>
      <c r="AD163" s="413">
        <f t="shared" si="42"/>
        <v>0</v>
      </c>
      <c r="AE163" s="413">
        <f t="shared" si="42"/>
        <v>0</v>
      </c>
      <c r="AF163" s="413">
        <f t="shared" si="42"/>
        <v>0</v>
      </c>
      <c r="AG163" s="413">
        <f t="shared" si="42"/>
        <v>0</v>
      </c>
      <c r="AH163" s="413">
        <f t="shared" si="42"/>
        <v>0</v>
      </c>
      <c r="AI163" s="413">
        <f t="shared" si="42"/>
        <v>0</v>
      </c>
      <c r="AJ163" s="413">
        <f t="shared" si="42"/>
        <v>0</v>
      </c>
      <c r="AK163" s="413">
        <f t="shared" si="42"/>
        <v>0</v>
      </c>
      <c r="AL163" s="413">
        <f t="shared" si="42"/>
        <v>0</v>
      </c>
      <c r="AM163" s="507"/>
    </row>
    <row r="164" spans="1:39" ht="15"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outlineLevel="1">
      <c r="A165" s="511">
        <v>6</v>
      </c>
      <c r="B165" s="296" t="s">
        <v>6</v>
      </c>
      <c r="C165" s="293" t="s">
        <v>25</v>
      </c>
      <c r="D165" s="297"/>
      <c r="E165" s="297"/>
      <c r="F165" s="297"/>
      <c r="G165" s="297"/>
      <c r="H165" s="297"/>
      <c r="I165" s="297"/>
      <c r="J165" s="297"/>
      <c r="K165" s="297"/>
      <c r="L165" s="297"/>
      <c r="M165" s="297"/>
      <c r="N165" s="293"/>
      <c r="O165" s="297"/>
      <c r="P165" s="297"/>
      <c r="Q165" s="297"/>
      <c r="R165" s="297"/>
      <c r="S165" s="297"/>
      <c r="T165" s="297"/>
      <c r="U165" s="297"/>
      <c r="V165" s="297"/>
      <c r="W165" s="297"/>
      <c r="X165" s="297"/>
      <c r="Y165" s="412"/>
      <c r="Z165" s="412"/>
      <c r="AA165" s="412"/>
      <c r="AB165" s="412"/>
      <c r="AC165" s="412"/>
      <c r="AD165" s="412"/>
      <c r="AE165" s="412"/>
      <c r="AF165" s="412"/>
      <c r="AG165" s="412"/>
      <c r="AH165" s="412"/>
      <c r="AI165" s="412"/>
      <c r="AJ165" s="412"/>
      <c r="AK165" s="412"/>
      <c r="AL165" s="412"/>
      <c r="AM165" s="298">
        <f>SUM(Y165:AL165)</f>
        <v>0</v>
      </c>
    </row>
    <row r="166" spans="1:39" ht="15" outlineLevel="1">
      <c r="B166" s="296" t="s">
        <v>245</v>
      </c>
      <c r="C166" s="293" t="s">
        <v>164</v>
      </c>
      <c r="D166" s="297"/>
      <c r="E166" s="297"/>
      <c r="F166" s="297"/>
      <c r="G166" s="297"/>
      <c r="H166" s="297"/>
      <c r="I166" s="297"/>
      <c r="J166" s="297"/>
      <c r="K166" s="297"/>
      <c r="L166" s="297"/>
      <c r="M166" s="297"/>
      <c r="N166" s="470"/>
      <c r="O166" s="297"/>
      <c r="P166" s="297"/>
      <c r="Q166" s="297"/>
      <c r="R166" s="297"/>
      <c r="S166" s="297"/>
      <c r="T166" s="297"/>
      <c r="U166" s="297"/>
      <c r="V166" s="297"/>
      <c r="W166" s="297"/>
      <c r="X166" s="297"/>
      <c r="Y166" s="413">
        <f>Y165</f>
        <v>0</v>
      </c>
      <c r="Z166" s="413">
        <f>Z165</f>
        <v>0</v>
      </c>
      <c r="AA166" s="413">
        <f t="shared" ref="AA166:AL166" si="43">AA165</f>
        <v>0</v>
      </c>
      <c r="AB166" s="413">
        <f t="shared" si="43"/>
        <v>0</v>
      </c>
      <c r="AC166" s="413">
        <f t="shared" si="43"/>
        <v>0</v>
      </c>
      <c r="AD166" s="413">
        <f t="shared" si="43"/>
        <v>0</v>
      </c>
      <c r="AE166" s="413">
        <f t="shared" si="43"/>
        <v>0</v>
      </c>
      <c r="AF166" s="413">
        <f t="shared" si="43"/>
        <v>0</v>
      </c>
      <c r="AG166" s="413">
        <f t="shared" si="43"/>
        <v>0</v>
      </c>
      <c r="AH166" s="413">
        <f t="shared" si="43"/>
        <v>0</v>
      </c>
      <c r="AI166" s="413">
        <f t="shared" si="43"/>
        <v>0</v>
      </c>
      <c r="AJ166" s="413">
        <f t="shared" si="43"/>
        <v>0</v>
      </c>
      <c r="AK166" s="413">
        <f t="shared" si="43"/>
        <v>0</v>
      </c>
      <c r="AL166" s="413">
        <f t="shared" si="43"/>
        <v>0</v>
      </c>
      <c r="AM166" s="507"/>
    </row>
    <row r="167" spans="1:39" ht="15"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outlineLevel="1">
      <c r="A168" s="511">
        <v>7</v>
      </c>
      <c r="B168" s="296" t="s">
        <v>42</v>
      </c>
      <c r="C168" s="293" t="s">
        <v>25</v>
      </c>
      <c r="D168" s="297">
        <v>0</v>
      </c>
      <c r="E168" s="297"/>
      <c r="F168" s="297"/>
      <c r="G168" s="297"/>
      <c r="H168" s="297"/>
      <c r="I168" s="297"/>
      <c r="J168" s="297"/>
      <c r="K168" s="297"/>
      <c r="L168" s="297"/>
      <c r="M168" s="297"/>
      <c r="N168" s="293"/>
      <c r="O168" s="297">
        <v>0</v>
      </c>
      <c r="P168" s="297"/>
      <c r="Q168" s="297"/>
      <c r="R168" s="297"/>
      <c r="S168" s="297"/>
      <c r="T168" s="297"/>
      <c r="U168" s="297"/>
      <c r="V168" s="297"/>
      <c r="W168" s="297"/>
      <c r="X168" s="297"/>
      <c r="Y168" s="412">
        <v>1</v>
      </c>
      <c r="Z168" s="412"/>
      <c r="AA168" s="412"/>
      <c r="AB168" s="412"/>
      <c r="AC168" s="412"/>
      <c r="AD168" s="412"/>
      <c r="AE168" s="412"/>
      <c r="AF168" s="412"/>
      <c r="AG168" s="412"/>
      <c r="AH168" s="412"/>
      <c r="AI168" s="412"/>
      <c r="AJ168" s="412"/>
      <c r="AK168" s="412"/>
      <c r="AL168" s="412"/>
      <c r="AM168" s="298">
        <f>SUM(Y168:AL168)</f>
        <v>1</v>
      </c>
    </row>
    <row r="169" spans="1:39" ht="15" outlineLevel="1">
      <c r="B169" s="296" t="s">
        <v>245</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1</v>
      </c>
      <c r="Z169" s="413">
        <f>Z168</f>
        <v>0</v>
      </c>
      <c r="AA169" s="413">
        <f t="shared" ref="AA169:AL169" si="44">AA168</f>
        <v>0</v>
      </c>
      <c r="AB169" s="413">
        <f t="shared" si="44"/>
        <v>0</v>
      </c>
      <c r="AC169" s="413">
        <f t="shared" si="44"/>
        <v>0</v>
      </c>
      <c r="AD169" s="413">
        <f t="shared" si="44"/>
        <v>0</v>
      </c>
      <c r="AE169" s="413">
        <f t="shared" si="44"/>
        <v>0</v>
      </c>
      <c r="AF169" s="413">
        <f t="shared" si="44"/>
        <v>0</v>
      </c>
      <c r="AG169" s="413">
        <f t="shared" si="44"/>
        <v>0</v>
      </c>
      <c r="AH169" s="413">
        <f t="shared" si="44"/>
        <v>0</v>
      </c>
      <c r="AI169" s="413">
        <f t="shared" si="44"/>
        <v>0</v>
      </c>
      <c r="AJ169" s="413">
        <f t="shared" si="44"/>
        <v>0</v>
      </c>
      <c r="AK169" s="413">
        <f t="shared" si="44"/>
        <v>0</v>
      </c>
      <c r="AL169" s="413">
        <f t="shared" si="44"/>
        <v>0</v>
      </c>
      <c r="AM169" s="507"/>
    </row>
    <row r="170" spans="1:39" ht="15"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outlineLevel="1">
      <c r="A171" s="511">
        <v>8</v>
      </c>
      <c r="B171" s="296" t="s">
        <v>487</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12"/>
      <c r="Z171" s="412"/>
      <c r="AA171" s="412"/>
      <c r="AB171" s="412"/>
      <c r="AC171" s="412"/>
      <c r="AD171" s="412"/>
      <c r="AE171" s="412"/>
      <c r="AF171" s="412"/>
      <c r="AG171" s="412"/>
      <c r="AH171" s="412"/>
      <c r="AI171" s="412"/>
      <c r="AJ171" s="412"/>
      <c r="AK171" s="412"/>
      <c r="AL171" s="412"/>
      <c r="AM171" s="298">
        <f>SUM(Y171:AL171)</f>
        <v>0</v>
      </c>
    </row>
    <row r="172" spans="1:39" s="285" customFormat="1" ht="15" outlineLevel="1">
      <c r="A172" s="511"/>
      <c r="B172" s="296" t="s">
        <v>245</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5">AA171</f>
        <v>0</v>
      </c>
      <c r="AB172" s="413">
        <f t="shared" si="45"/>
        <v>0</v>
      </c>
      <c r="AC172" s="413">
        <f t="shared" si="45"/>
        <v>0</v>
      </c>
      <c r="AD172" s="413">
        <f t="shared" si="45"/>
        <v>0</v>
      </c>
      <c r="AE172" s="413">
        <f t="shared" si="45"/>
        <v>0</v>
      </c>
      <c r="AF172" s="413">
        <f t="shared" si="45"/>
        <v>0</v>
      </c>
      <c r="AG172" s="413">
        <f t="shared" si="45"/>
        <v>0</v>
      </c>
      <c r="AH172" s="413">
        <f t="shared" si="45"/>
        <v>0</v>
      </c>
      <c r="AI172" s="413">
        <f t="shared" si="45"/>
        <v>0</v>
      </c>
      <c r="AJ172" s="413">
        <f t="shared" si="45"/>
        <v>0</v>
      </c>
      <c r="AK172" s="413">
        <f t="shared" si="45"/>
        <v>0</v>
      </c>
      <c r="AL172" s="413">
        <f t="shared" si="45"/>
        <v>0</v>
      </c>
      <c r="AM172" s="507"/>
    </row>
    <row r="173" spans="1:39" s="285" customFormat="1" ht="15" outlineLevel="1">
      <c r="A173" s="511"/>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outlineLevel="1">
      <c r="A174" s="511">
        <v>9</v>
      </c>
      <c r="B174" s="296" t="s">
        <v>7</v>
      </c>
      <c r="C174" s="293" t="s">
        <v>25</v>
      </c>
      <c r="D174" s="297">
        <v>0</v>
      </c>
      <c r="E174" s="297"/>
      <c r="F174" s="297"/>
      <c r="G174" s="297"/>
      <c r="H174" s="297"/>
      <c r="I174" s="297"/>
      <c r="J174" s="297"/>
      <c r="K174" s="297"/>
      <c r="L174" s="297"/>
      <c r="M174" s="297"/>
      <c r="N174" s="293"/>
      <c r="O174" s="297">
        <v>0</v>
      </c>
      <c r="P174" s="297"/>
      <c r="Q174" s="297"/>
      <c r="R174" s="297"/>
      <c r="S174" s="297"/>
      <c r="T174" s="297"/>
      <c r="U174" s="297"/>
      <c r="V174" s="297"/>
      <c r="W174" s="297"/>
      <c r="X174" s="297"/>
      <c r="Y174" s="412"/>
      <c r="Z174" s="412"/>
      <c r="AA174" s="412"/>
      <c r="AB174" s="412"/>
      <c r="AC174" s="412"/>
      <c r="AD174" s="412"/>
      <c r="AE174" s="412"/>
      <c r="AF174" s="412"/>
      <c r="AG174" s="412"/>
      <c r="AH174" s="412"/>
      <c r="AI174" s="412"/>
      <c r="AJ174" s="412"/>
      <c r="AK174" s="412"/>
      <c r="AL174" s="412"/>
      <c r="AM174" s="298">
        <f>SUM(Y174:AL174)</f>
        <v>0</v>
      </c>
    </row>
    <row r="175" spans="1:39" ht="15" outlineLevel="1">
      <c r="B175" s="296" t="s">
        <v>245</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6">AA174</f>
        <v>0</v>
      </c>
      <c r="AB175" s="413">
        <f t="shared" si="46"/>
        <v>0</v>
      </c>
      <c r="AC175" s="413">
        <f t="shared" si="46"/>
        <v>0</v>
      </c>
      <c r="AD175" s="413">
        <f t="shared" si="46"/>
        <v>0</v>
      </c>
      <c r="AE175" s="413">
        <f t="shared" si="46"/>
        <v>0</v>
      </c>
      <c r="AF175" s="413">
        <f t="shared" si="46"/>
        <v>0</v>
      </c>
      <c r="AG175" s="413">
        <f t="shared" si="46"/>
        <v>0</v>
      </c>
      <c r="AH175" s="413">
        <f t="shared" si="46"/>
        <v>0</v>
      </c>
      <c r="AI175" s="413">
        <f t="shared" si="46"/>
        <v>0</v>
      </c>
      <c r="AJ175" s="413">
        <f t="shared" si="46"/>
        <v>0</v>
      </c>
      <c r="AK175" s="413">
        <f t="shared" si="46"/>
        <v>0</v>
      </c>
      <c r="AL175" s="413">
        <f t="shared" si="46"/>
        <v>0</v>
      </c>
      <c r="AM175" s="507"/>
    </row>
    <row r="176" spans="1:39" ht="15"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outlineLevel="1">
      <c r="A177" s="512"/>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outlineLevel="1">
      <c r="A178" s="511">
        <v>10</v>
      </c>
      <c r="B178" s="312" t="s">
        <v>22</v>
      </c>
      <c r="C178" s="293" t="s">
        <v>25</v>
      </c>
      <c r="D178" s="297">
        <v>1335650.2918925581</v>
      </c>
      <c r="E178" s="297">
        <v>1265951.801265022</v>
      </c>
      <c r="F178" s="297">
        <v>1194362.6862687566</v>
      </c>
      <c r="G178" s="297">
        <v>1116886.3091943834</v>
      </c>
      <c r="H178" s="297">
        <v>1116886.3091943834</v>
      </c>
      <c r="I178" s="297">
        <v>1064233.5410076494</v>
      </c>
      <c r="J178" s="297">
        <v>1055555.8530027838</v>
      </c>
      <c r="K178" s="297">
        <v>1055555.8530027838</v>
      </c>
      <c r="L178" s="297">
        <v>1027015.1004167338</v>
      </c>
      <c r="M178" s="297">
        <v>909997.53859336383</v>
      </c>
      <c r="N178" s="297">
        <v>12</v>
      </c>
      <c r="O178" s="297">
        <v>292.19573937773743</v>
      </c>
      <c r="P178" s="297">
        <v>270.92029399762589</v>
      </c>
      <c r="Q178" s="297">
        <v>249.0663606354305</v>
      </c>
      <c r="R178" s="297">
        <v>225.50870923181452</v>
      </c>
      <c r="S178" s="297">
        <v>225.50870923181452</v>
      </c>
      <c r="T178" s="297">
        <v>209.5502701493451</v>
      </c>
      <c r="U178" s="297">
        <v>207.85674414935048</v>
      </c>
      <c r="V178" s="297">
        <v>207.85674414935048</v>
      </c>
      <c r="W178" s="297">
        <v>199.61924378035187</v>
      </c>
      <c r="X178" s="297">
        <v>176.78225271859213</v>
      </c>
      <c r="Y178" s="469">
        <v>0</v>
      </c>
      <c r="Z178" s="471">
        <v>1</v>
      </c>
      <c r="AA178" s="469"/>
      <c r="AB178" s="417"/>
      <c r="AC178" s="417"/>
      <c r="AD178" s="417"/>
      <c r="AE178" s="417"/>
      <c r="AF178" s="417"/>
      <c r="AG178" s="417"/>
      <c r="AH178" s="417"/>
      <c r="AI178" s="417"/>
      <c r="AJ178" s="417"/>
      <c r="AK178" s="417"/>
      <c r="AL178" s="417"/>
      <c r="AM178" s="298">
        <f>SUM(Y178:AL178)</f>
        <v>1</v>
      </c>
    </row>
    <row r="179" spans="1:39" ht="15" outlineLevel="1">
      <c r="B179" s="296" t="s">
        <v>245</v>
      </c>
      <c r="C179" s="293" t="s">
        <v>164</v>
      </c>
      <c r="D179" s="297">
        <v>146056.883</v>
      </c>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1</v>
      </c>
      <c r="AA179" s="413">
        <f t="shared" ref="AA179:AL179" si="47">AA178</f>
        <v>0</v>
      </c>
      <c r="AB179" s="413">
        <f t="shared" si="47"/>
        <v>0</v>
      </c>
      <c r="AC179" s="413">
        <f t="shared" si="47"/>
        <v>0</v>
      </c>
      <c r="AD179" s="413">
        <f t="shared" si="47"/>
        <v>0</v>
      </c>
      <c r="AE179" s="413">
        <f t="shared" si="47"/>
        <v>0</v>
      </c>
      <c r="AF179" s="413">
        <f t="shared" si="47"/>
        <v>0</v>
      </c>
      <c r="AG179" s="413">
        <f t="shared" si="47"/>
        <v>0</v>
      </c>
      <c r="AH179" s="413">
        <f t="shared" si="47"/>
        <v>0</v>
      </c>
      <c r="AI179" s="413">
        <f t="shared" si="47"/>
        <v>0</v>
      </c>
      <c r="AJ179" s="413">
        <f t="shared" si="47"/>
        <v>0</v>
      </c>
      <c r="AK179" s="413">
        <f t="shared" si="47"/>
        <v>0</v>
      </c>
      <c r="AL179" s="413">
        <f t="shared" si="47"/>
        <v>0</v>
      </c>
      <c r="AM179" s="507"/>
    </row>
    <row r="180" spans="1:39" ht="15"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outlineLevel="1">
      <c r="A181" s="511">
        <v>11</v>
      </c>
      <c r="B181" s="316" t="s">
        <v>21</v>
      </c>
      <c r="C181" s="293" t="s">
        <v>25</v>
      </c>
      <c r="D181" s="297">
        <v>629586.53229099174</v>
      </c>
      <c r="E181" s="297">
        <v>629342.60810902168</v>
      </c>
      <c r="F181" s="297">
        <v>627037.46227572276</v>
      </c>
      <c r="G181" s="297">
        <v>535457.83635086648</v>
      </c>
      <c r="H181" s="297">
        <v>535457.83635086648</v>
      </c>
      <c r="I181" s="297">
        <v>172155.95711237413</v>
      </c>
      <c r="J181" s="297">
        <v>172155.95711237413</v>
      </c>
      <c r="K181" s="297">
        <v>172155.95711237413</v>
      </c>
      <c r="L181" s="297">
        <v>172155.95711237413</v>
      </c>
      <c r="M181" s="297">
        <v>172155.95711237413</v>
      </c>
      <c r="N181" s="297">
        <v>12</v>
      </c>
      <c r="O181" s="297">
        <v>166.38698323346767</v>
      </c>
      <c r="P181" s="297">
        <v>166.30318058974512</v>
      </c>
      <c r="Q181" s="297">
        <v>165.77578261858454</v>
      </c>
      <c r="R181" s="297">
        <v>144.60462762090873</v>
      </c>
      <c r="S181" s="297">
        <v>144.60462762090873</v>
      </c>
      <c r="T181" s="297">
        <v>45.629784910677841</v>
      </c>
      <c r="U181" s="297">
        <v>45.629784910677841</v>
      </c>
      <c r="V181" s="297">
        <v>45.629784910677841</v>
      </c>
      <c r="W181" s="297">
        <v>45.629784910677841</v>
      </c>
      <c r="X181" s="297">
        <v>45.629784910677841</v>
      </c>
      <c r="Y181" s="469">
        <v>0</v>
      </c>
      <c r="Z181" s="471">
        <v>1</v>
      </c>
      <c r="AA181" s="417"/>
      <c r="AB181" s="417"/>
      <c r="AC181" s="417"/>
      <c r="AD181" s="417"/>
      <c r="AE181" s="417"/>
      <c r="AF181" s="417"/>
      <c r="AG181" s="417"/>
      <c r="AH181" s="417"/>
      <c r="AI181" s="417"/>
      <c r="AJ181" s="417"/>
      <c r="AK181" s="417"/>
      <c r="AL181" s="417"/>
      <c r="AM181" s="298">
        <f>SUM(Y181:AL181)</f>
        <v>1</v>
      </c>
    </row>
    <row r="182" spans="1:39" ht="15" outlineLevel="1">
      <c r="B182" s="296" t="s">
        <v>245</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48">AA181</f>
        <v>0</v>
      </c>
      <c r="AB182" s="413">
        <f t="shared" si="48"/>
        <v>0</v>
      </c>
      <c r="AC182" s="413">
        <f t="shared" si="48"/>
        <v>0</v>
      </c>
      <c r="AD182" s="413">
        <f t="shared" si="48"/>
        <v>0</v>
      </c>
      <c r="AE182" s="413">
        <f t="shared" si="48"/>
        <v>0</v>
      </c>
      <c r="AF182" s="413">
        <f t="shared" si="48"/>
        <v>0</v>
      </c>
      <c r="AG182" s="413">
        <f t="shared" si="48"/>
        <v>0</v>
      </c>
      <c r="AH182" s="413">
        <f t="shared" si="48"/>
        <v>0</v>
      </c>
      <c r="AI182" s="413">
        <f t="shared" si="48"/>
        <v>0</v>
      </c>
      <c r="AJ182" s="413">
        <f t="shared" si="48"/>
        <v>0</v>
      </c>
      <c r="AK182" s="413">
        <f t="shared" si="48"/>
        <v>0</v>
      </c>
      <c r="AL182" s="413">
        <f t="shared" si="48"/>
        <v>0</v>
      </c>
      <c r="AM182" s="507"/>
    </row>
    <row r="183" spans="1:39" ht="15"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outlineLevel="1">
      <c r="A184" s="511">
        <v>12</v>
      </c>
      <c r="B184" s="316" t="s">
        <v>23</v>
      </c>
      <c r="C184" s="293" t="s">
        <v>25</v>
      </c>
      <c r="D184" s="297"/>
      <c r="E184" s="297"/>
      <c r="F184" s="297"/>
      <c r="G184" s="297"/>
      <c r="H184" s="297"/>
      <c r="I184" s="297"/>
      <c r="J184" s="297"/>
      <c r="K184" s="297"/>
      <c r="L184" s="297"/>
      <c r="M184" s="297"/>
      <c r="N184" s="297">
        <v>3</v>
      </c>
      <c r="O184" s="297"/>
      <c r="P184" s="297"/>
      <c r="Q184" s="297"/>
      <c r="R184" s="297"/>
      <c r="S184" s="297"/>
      <c r="T184" s="297"/>
      <c r="U184" s="297"/>
      <c r="V184" s="297"/>
      <c r="W184" s="297"/>
      <c r="X184" s="297"/>
      <c r="Y184" s="417"/>
      <c r="Z184" s="417"/>
      <c r="AA184" s="417"/>
      <c r="AB184" s="417"/>
      <c r="AC184" s="417"/>
      <c r="AD184" s="417"/>
      <c r="AE184" s="417"/>
      <c r="AF184" s="417"/>
      <c r="AG184" s="417"/>
      <c r="AH184" s="417"/>
      <c r="AI184" s="417"/>
      <c r="AJ184" s="417"/>
      <c r="AK184" s="417"/>
      <c r="AL184" s="417"/>
      <c r="AM184" s="298">
        <f>SUM(Y184:AL184)</f>
        <v>0</v>
      </c>
    </row>
    <row r="185" spans="1:39" ht="15" outlineLevel="1">
      <c r="B185" s="296" t="s">
        <v>245</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9">AA184</f>
        <v>0</v>
      </c>
      <c r="AB185" s="413">
        <f t="shared" si="49"/>
        <v>0</v>
      </c>
      <c r="AC185" s="413">
        <f t="shared" si="49"/>
        <v>0</v>
      </c>
      <c r="AD185" s="413">
        <f t="shared" si="49"/>
        <v>0</v>
      </c>
      <c r="AE185" s="413">
        <f t="shared" si="49"/>
        <v>0</v>
      </c>
      <c r="AF185" s="413">
        <f t="shared" si="49"/>
        <v>0</v>
      </c>
      <c r="AG185" s="413">
        <f t="shared" si="49"/>
        <v>0</v>
      </c>
      <c r="AH185" s="413">
        <f t="shared" si="49"/>
        <v>0</v>
      </c>
      <c r="AI185" s="413">
        <f t="shared" si="49"/>
        <v>0</v>
      </c>
      <c r="AJ185" s="413">
        <f t="shared" si="49"/>
        <v>0</v>
      </c>
      <c r="AK185" s="413">
        <f t="shared" si="49"/>
        <v>0</v>
      </c>
      <c r="AL185" s="413">
        <f t="shared" si="49"/>
        <v>0</v>
      </c>
      <c r="AM185" s="507"/>
    </row>
    <row r="186" spans="1:39" ht="15"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outlineLevel="1">
      <c r="A187" s="511">
        <v>13</v>
      </c>
      <c r="B187" s="316" t="s">
        <v>24</v>
      </c>
      <c r="C187" s="293" t="s">
        <v>25</v>
      </c>
      <c r="D187" s="297"/>
      <c r="E187" s="297"/>
      <c r="F187" s="297"/>
      <c r="G187" s="297"/>
      <c r="H187" s="297"/>
      <c r="I187" s="297"/>
      <c r="J187" s="297"/>
      <c r="K187" s="297"/>
      <c r="L187" s="297"/>
      <c r="M187" s="297"/>
      <c r="N187" s="297">
        <v>12</v>
      </c>
      <c r="O187" s="297">
        <v>0</v>
      </c>
      <c r="P187" s="297"/>
      <c r="Q187" s="297"/>
      <c r="R187" s="297"/>
      <c r="S187" s="297"/>
      <c r="T187" s="297"/>
      <c r="U187" s="297"/>
      <c r="V187" s="297"/>
      <c r="W187" s="297"/>
      <c r="X187" s="297"/>
      <c r="Y187" s="417"/>
      <c r="Z187" s="417"/>
      <c r="AA187" s="417"/>
      <c r="AB187" s="417"/>
      <c r="AC187" s="417"/>
      <c r="AD187" s="417"/>
      <c r="AE187" s="417"/>
      <c r="AF187" s="417"/>
      <c r="AG187" s="417"/>
      <c r="AH187" s="417"/>
      <c r="AI187" s="417"/>
      <c r="AJ187" s="417"/>
      <c r="AK187" s="417"/>
      <c r="AL187" s="417"/>
      <c r="AM187" s="298">
        <f>SUM(Y187:AL187)</f>
        <v>0</v>
      </c>
    </row>
    <row r="188" spans="1:39" ht="15" outlineLevel="1">
      <c r="B188" s="296" t="s">
        <v>245</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50">AA187</f>
        <v>0</v>
      </c>
      <c r="AB188" s="413">
        <f t="shared" si="50"/>
        <v>0</v>
      </c>
      <c r="AC188" s="413">
        <f t="shared" si="50"/>
        <v>0</v>
      </c>
      <c r="AD188" s="413">
        <f t="shared" si="50"/>
        <v>0</v>
      </c>
      <c r="AE188" s="413">
        <f t="shared" si="50"/>
        <v>0</v>
      </c>
      <c r="AF188" s="413">
        <f t="shared" si="50"/>
        <v>0</v>
      </c>
      <c r="AG188" s="413">
        <f t="shared" si="50"/>
        <v>0</v>
      </c>
      <c r="AH188" s="413">
        <f t="shared" si="50"/>
        <v>0</v>
      </c>
      <c r="AI188" s="413">
        <f t="shared" si="50"/>
        <v>0</v>
      </c>
      <c r="AJ188" s="413">
        <f t="shared" si="50"/>
        <v>0</v>
      </c>
      <c r="AK188" s="413">
        <f t="shared" si="50"/>
        <v>0</v>
      </c>
      <c r="AL188" s="413">
        <f t="shared" si="50"/>
        <v>0</v>
      </c>
      <c r="AM188" s="507"/>
    </row>
    <row r="189" spans="1:39" ht="15"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outlineLevel="1">
      <c r="A190" s="511">
        <v>14</v>
      </c>
      <c r="B190" s="316" t="s">
        <v>20</v>
      </c>
      <c r="C190" s="293" t="s">
        <v>25</v>
      </c>
      <c r="D190" s="297"/>
      <c r="E190" s="297"/>
      <c r="F190" s="297"/>
      <c r="G190" s="297"/>
      <c r="H190" s="297"/>
      <c r="I190" s="297"/>
      <c r="J190" s="297"/>
      <c r="K190" s="297"/>
      <c r="L190" s="297"/>
      <c r="M190" s="297"/>
      <c r="N190" s="297">
        <v>12</v>
      </c>
      <c r="O190" s="297">
        <v>0</v>
      </c>
      <c r="P190" s="297"/>
      <c r="Q190" s="297"/>
      <c r="R190" s="297"/>
      <c r="S190" s="297"/>
      <c r="T190" s="297"/>
      <c r="U190" s="297"/>
      <c r="V190" s="297"/>
      <c r="W190" s="297"/>
      <c r="X190" s="297"/>
      <c r="Y190" s="417"/>
      <c r="Z190" s="417"/>
      <c r="AA190" s="417"/>
      <c r="AB190" s="417"/>
      <c r="AC190" s="417"/>
      <c r="AD190" s="417"/>
      <c r="AE190" s="417"/>
      <c r="AF190" s="417"/>
      <c r="AG190" s="417"/>
      <c r="AH190" s="417"/>
      <c r="AI190" s="417"/>
      <c r="AJ190" s="417"/>
      <c r="AK190" s="417"/>
      <c r="AL190" s="417"/>
      <c r="AM190" s="298">
        <f>SUM(Y190:AL190)</f>
        <v>0</v>
      </c>
    </row>
    <row r="191" spans="1:39" ht="15" outlineLevel="1">
      <c r="B191" s="296" t="s">
        <v>245</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1">AA190</f>
        <v>0</v>
      </c>
      <c r="AB191" s="413">
        <f t="shared" si="51"/>
        <v>0</v>
      </c>
      <c r="AC191" s="413">
        <f t="shared" si="51"/>
        <v>0</v>
      </c>
      <c r="AD191" s="413">
        <f t="shared" si="51"/>
        <v>0</v>
      </c>
      <c r="AE191" s="413">
        <f t="shared" si="51"/>
        <v>0</v>
      </c>
      <c r="AF191" s="413">
        <f t="shared" si="51"/>
        <v>0</v>
      </c>
      <c r="AG191" s="413">
        <f t="shared" si="51"/>
        <v>0</v>
      </c>
      <c r="AH191" s="413">
        <f t="shared" si="51"/>
        <v>0</v>
      </c>
      <c r="AI191" s="413">
        <f t="shared" si="51"/>
        <v>0</v>
      </c>
      <c r="AJ191" s="413">
        <f t="shared" si="51"/>
        <v>0</v>
      </c>
      <c r="AK191" s="413">
        <f t="shared" si="51"/>
        <v>0</v>
      </c>
      <c r="AL191" s="413">
        <f t="shared" si="51"/>
        <v>0</v>
      </c>
      <c r="AM191" s="507"/>
    </row>
    <row r="192" spans="1:39" ht="15"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outlineLevel="1">
      <c r="A193" s="511">
        <v>15</v>
      </c>
      <c r="B193" s="316" t="s">
        <v>488</v>
      </c>
      <c r="C193" s="293" t="s">
        <v>25</v>
      </c>
      <c r="D193" s="297"/>
      <c r="E193" s="297"/>
      <c r="F193" s="297"/>
      <c r="G193" s="297"/>
      <c r="H193" s="297"/>
      <c r="I193" s="297"/>
      <c r="J193" s="297"/>
      <c r="K193" s="297"/>
      <c r="L193" s="297"/>
      <c r="M193" s="297"/>
      <c r="N193" s="293"/>
      <c r="O193" s="297">
        <v>0</v>
      </c>
      <c r="P193" s="297"/>
      <c r="Q193" s="297"/>
      <c r="R193" s="297"/>
      <c r="S193" s="297"/>
      <c r="T193" s="297"/>
      <c r="U193" s="297"/>
      <c r="V193" s="297"/>
      <c r="W193" s="297"/>
      <c r="X193" s="297"/>
      <c r="Y193" s="417"/>
      <c r="Z193" s="417"/>
      <c r="AA193" s="417"/>
      <c r="AB193" s="417"/>
      <c r="AC193" s="417"/>
      <c r="AD193" s="417"/>
      <c r="AE193" s="417"/>
      <c r="AF193" s="417"/>
      <c r="AG193" s="417"/>
      <c r="AH193" s="417"/>
      <c r="AI193" s="417"/>
      <c r="AJ193" s="417"/>
      <c r="AK193" s="417"/>
      <c r="AL193" s="417"/>
      <c r="AM193" s="298">
        <f>SUM(Y193:AL193)</f>
        <v>0</v>
      </c>
    </row>
    <row r="194" spans="1:39" s="285" customFormat="1" ht="15" outlineLevel="1">
      <c r="A194" s="511"/>
      <c r="B194" s="317" t="s">
        <v>245</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2">AA193</f>
        <v>0</v>
      </c>
      <c r="AB194" s="413">
        <f t="shared" si="52"/>
        <v>0</v>
      </c>
      <c r="AC194" s="413">
        <f t="shared" si="52"/>
        <v>0</v>
      </c>
      <c r="AD194" s="413">
        <f t="shared" si="52"/>
        <v>0</v>
      </c>
      <c r="AE194" s="413">
        <f t="shared" si="52"/>
        <v>0</v>
      </c>
      <c r="AF194" s="413">
        <f t="shared" si="52"/>
        <v>0</v>
      </c>
      <c r="AG194" s="413">
        <f t="shared" si="52"/>
        <v>0</v>
      </c>
      <c r="AH194" s="413">
        <f t="shared" si="52"/>
        <v>0</v>
      </c>
      <c r="AI194" s="413">
        <f t="shared" si="52"/>
        <v>0</v>
      </c>
      <c r="AJ194" s="413">
        <f t="shared" si="52"/>
        <v>0</v>
      </c>
      <c r="AK194" s="413">
        <f t="shared" si="52"/>
        <v>0</v>
      </c>
      <c r="AL194" s="413">
        <f t="shared" si="52"/>
        <v>0</v>
      </c>
      <c r="AM194" s="507"/>
    </row>
    <row r="195" spans="1:39" s="285" customFormat="1" ht="15" outlineLevel="1">
      <c r="A195" s="511"/>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outlineLevel="1">
      <c r="A196" s="511">
        <v>16</v>
      </c>
      <c r="B196" s="316" t="s">
        <v>489</v>
      </c>
      <c r="C196" s="293" t="s">
        <v>25</v>
      </c>
      <c r="D196" s="297"/>
      <c r="E196" s="297"/>
      <c r="F196" s="297"/>
      <c r="G196" s="297"/>
      <c r="H196" s="297"/>
      <c r="I196" s="297"/>
      <c r="J196" s="297"/>
      <c r="K196" s="297"/>
      <c r="L196" s="297"/>
      <c r="M196" s="297"/>
      <c r="N196" s="293"/>
      <c r="O196" s="297"/>
      <c r="P196" s="297"/>
      <c r="Q196" s="297"/>
      <c r="R196" s="297"/>
      <c r="S196" s="297"/>
      <c r="T196" s="297"/>
      <c r="U196" s="297"/>
      <c r="V196" s="297"/>
      <c r="W196" s="297"/>
      <c r="X196" s="297"/>
      <c r="Y196" s="417"/>
      <c r="Z196" s="417"/>
      <c r="AA196" s="417"/>
      <c r="AB196" s="417"/>
      <c r="AC196" s="417"/>
      <c r="AD196" s="417"/>
      <c r="AE196" s="417"/>
      <c r="AF196" s="417"/>
      <c r="AG196" s="417"/>
      <c r="AH196" s="417"/>
      <c r="AI196" s="417"/>
      <c r="AJ196" s="417"/>
      <c r="AK196" s="417"/>
      <c r="AL196" s="417"/>
      <c r="AM196" s="298">
        <f>SUM(Y196:AL196)</f>
        <v>0</v>
      </c>
    </row>
    <row r="197" spans="1:39" s="285" customFormat="1" ht="15" outlineLevel="1">
      <c r="A197" s="511"/>
      <c r="B197" s="317" t="s">
        <v>245</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3">AA196</f>
        <v>0</v>
      </c>
      <c r="AB197" s="413">
        <f t="shared" si="53"/>
        <v>0</v>
      </c>
      <c r="AC197" s="413">
        <f t="shared" si="53"/>
        <v>0</v>
      </c>
      <c r="AD197" s="413">
        <f t="shared" si="53"/>
        <v>0</v>
      </c>
      <c r="AE197" s="413">
        <f t="shared" si="53"/>
        <v>0</v>
      </c>
      <c r="AF197" s="413">
        <f t="shared" si="53"/>
        <v>0</v>
      </c>
      <c r="AG197" s="413">
        <f t="shared" si="53"/>
        <v>0</v>
      </c>
      <c r="AH197" s="413">
        <f t="shared" si="53"/>
        <v>0</v>
      </c>
      <c r="AI197" s="413">
        <f t="shared" si="53"/>
        <v>0</v>
      </c>
      <c r="AJ197" s="413">
        <f t="shared" si="53"/>
        <v>0</v>
      </c>
      <c r="AK197" s="413">
        <f t="shared" si="53"/>
        <v>0</v>
      </c>
      <c r="AL197" s="413">
        <f t="shared" si="53"/>
        <v>0</v>
      </c>
      <c r="AM197" s="507"/>
    </row>
    <row r="198" spans="1:39" s="285" customFormat="1" ht="15" outlineLevel="1">
      <c r="A198" s="511"/>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outlineLevel="1">
      <c r="A199" s="511">
        <v>17</v>
      </c>
      <c r="B199" s="316" t="s">
        <v>9</v>
      </c>
      <c r="C199" s="293" t="s">
        <v>25</v>
      </c>
      <c r="D199" s="297"/>
      <c r="E199" s="297"/>
      <c r="F199" s="297"/>
      <c r="G199" s="297"/>
      <c r="H199" s="297"/>
      <c r="I199" s="297"/>
      <c r="J199" s="297"/>
      <c r="K199" s="297"/>
      <c r="L199" s="297"/>
      <c r="M199" s="297"/>
      <c r="N199" s="293"/>
      <c r="O199" s="297"/>
      <c r="P199" s="297"/>
      <c r="Q199" s="297"/>
      <c r="R199" s="297"/>
      <c r="S199" s="297"/>
      <c r="T199" s="297"/>
      <c r="U199" s="297"/>
      <c r="V199" s="297"/>
      <c r="W199" s="297"/>
      <c r="X199" s="297"/>
      <c r="Y199" s="417"/>
      <c r="Z199" s="417"/>
      <c r="AA199" s="417"/>
      <c r="AB199" s="417"/>
      <c r="AC199" s="417"/>
      <c r="AD199" s="417"/>
      <c r="AE199" s="417"/>
      <c r="AF199" s="417"/>
      <c r="AG199" s="417"/>
      <c r="AH199" s="417"/>
      <c r="AI199" s="417"/>
      <c r="AJ199" s="417"/>
      <c r="AK199" s="417"/>
      <c r="AL199" s="417"/>
      <c r="AM199" s="298">
        <f>SUM(Y199:AL199)</f>
        <v>0</v>
      </c>
    </row>
    <row r="200" spans="1:39" ht="15" outlineLevel="1">
      <c r="B200" s="296" t="s">
        <v>245</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4">AA199</f>
        <v>0</v>
      </c>
      <c r="AB200" s="413">
        <f t="shared" si="54"/>
        <v>0</v>
      </c>
      <c r="AC200" s="413">
        <f t="shared" si="54"/>
        <v>0</v>
      </c>
      <c r="AD200" s="413">
        <f t="shared" si="54"/>
        <v>0</v>
      </c>
      <c r="AE200" s="413">
        <f t="shared" si="54"/>
        <v>0</v>
      </c>
      <c r="AF200" s="413">
        <f t="shared" si="54"/>
        <v>0</v>
      </c>
      <c r="AG200" s="413">
        <f t="shared" si="54"/>
        <v>0</v>
      </c>
      <c r="AH200" s="413">
        <f t="shared" si="54"/>
        <v>0</v>
      </c>
      <c r="AI200" s="413">
        <f t="shared" si="54"/>
        <v>0</v>
      </c>
      <c r="AJ200" s="413">
        <f t="shared" si="54"/>
        <v>0</v>
      </c>
      <c r="AK200" s="413">
        <f t="shared" si="54"/>
        <v>0</v>
      </c>
      <c r="AL200" s="413">
        <f t="shared" si="54"/>
        <v>0</v>
      </c>
      <c r="AM200" s="507"/>
    </row>
    <row r="201" spans="1:39" ht="15"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outlineLevel="1">
      <c r="A202" s="512"/>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outlineLevel="1">
      <c r="A203" s="511">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outlineLevel="1">
      <c r="B204" s="296" t="s">
        <v>245</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5">AA203</f>
        <v>0</v>
      </c>
      <c r="AB204" s="413">
        <f t="shared" si="55"/>
        <v>0</v>
      </c>
      <c r="AC204" s="413">
        <f t="shared" si="55"/>
        <v>0</v>
      </c>
      <c r="AD204" s="413">
        <f t="shared" si="55"/>
        <v>0</v>
      </c>
      <c r="AE204" s="413">
        <f t="shared" si="55"/>
        <v>0</v>
      </c>
      <c r="AF204" s="413">
        <f t="shared" si="55"/>
        <v>0</v>
      </c>
      <c r="AG204" s="413">
        <f t="shared" si="55"/>
        <v>0</v>
      </c>
      <c r="AH204" s="413">
        <f t="shared" si="55"/>
        <v>0</v>
      </c>
      <c r="AI204" s="413">
        <f t="shared" si="55"/>
        <v>0</v>
      </c>
      <c r="AJ204" s="413">
        <f t="shared" si="55"/>
        <v>0</v>
      </c>
      <c r="AK204" s="413">
        <f t="shared" si="55"/>
        <v>0</v>
      </c>
      <c r="AL204" s="413">
        <f t="shared" si="55"/>
        <v>0</v>
      </c>
      <c r="AM204" s="507"/>
    </row>
    <row r="205" spans="1:39" ht="15" outlineLevel="1">
      <c r="A205" s="514"/>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outlineLevel="1">
      <c r="A206" s="511">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outlineLevel="1">
      <c r="B207" s="296" t="s">
        <v>245</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6">AA206</f>
        <v>0</v>
      </c>
      <c r="AB207" s="413">
        <f t="shared" si="56"/>
        <v>0</v>
      </c>
      <c r="AC207" s="413">
        <f t="shared" si="56"/>
        <v>0</v>
      </c>
      <c r="AD207" s="413">
        <f t="shared" si="56"/>
        <v>0</v>
      </c>
      <c r="AE207" s="413">
        <f t="shared" si="56"/>
        <v>0</v>
      </c>
      <c r="AF207" s="413">
        <f t="shared" si="56"/>
        <v>0</v>
      </c>
      <c r="AG207" s="413">
        <f t="shared" si="56"/>
        <v>0</v>
      </c>
      <c r="AH207" s="413">
        <f t="shared" si="56"/>
        <v>0</v>
      </c>
      <c r="AI207" s="413">
        <f t="shared" si="56"/>
        <v>0</v>
      </c>
      <c r="AJ207" s="413">
        <f t="shared" si="56"/>
        <v>0</v>
      </c>
      <c r="AK207" s="413">
        <f t="shared" si="56"/>
        <v>0</v>
      </c>
      <c r="AL207" s="413">
        <f t="shared" si="56"/>
        <v>0</v>
      </c>
      <c r="AM207" s="507"/>
    </row>
    <row r="208" spans="1:39" ht="15"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outlineLevel="1">
      <c r="A209" s="511">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outlineLevel="1">
      <c r="B210" s="296" t="s">
        <v>245</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7">AA209</f>
        <v>0</v>
      </c>
      <c r="AB210" s="413">
        <f t="shared" si="57"/>
        <v>0</v>
      </c>
      <c r="AC210" s="413">
        <f t="shared" si="57"/>
        <v>0</v>
      </c>
      <c r="AD210" s="413">
        <f t="shared" si="57"/>
        <v>0</v>
      </c>
      <c r="AE210" s="413">
        <f t="shared" si="57"/>
        <v>0</v>
      </c>
      <c r="AF210" s="413">
        <f t="shared" si="57"/>
        <v>0</v>
      </c>
      <c r="AG210" s="413">
        <f t="shared" si="57"/>
        <v>0</v>
      </c>
      <c r="AH210" s="413">
        <f t="shared" si="57"/>
        <v>0</v>
      </c>
      <c r="AI210" s="413">
        <f t="shared" si="57"/>
        <v>0</v>
      </c>
      <c r="AJ210" s="413">
        <f t="shared" si="57"/>
        <v>0</v>
      </c>
      <c r="AK210" s="413">
        <f t="shared" si="57"/>
        <v>0</v>
      </c>
      <c r="AL210" s="413">
        <f t="shared" si="57"/>
        <v>0</v>
      </c>
      <c r="AM210" s="507"/>
    </row>
    <row r="211" spans="1:39" ht="15"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outlineLevel="1">
      <c r="A212" s="511">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outlineLevel="1">
      <c r="B213" s="296" t="s">
        <v>245</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8">AA212</f>
        <v>0</v>
      </c>
      <c r="AB213" s="413">
        <f t="shared" si="58"/>
        <v>0</v>
      </c>
      <c r="AC213" s="413">
        <f t="shared" si="58"/>
        <v>0</v>
      </c>
      <c r="AD213" s="413">
        <f t="shared" si="58"/>
        <v>0</v>
      </c>
      <c r="AE213" s="413">
        <f t="shared" si="58"/>
        <v>0</v>
      </c>
      <c r="AF213" s="413">
        <f t="shared" si="58"/>
        <v>0</v>
      </c>
      <c r="AG213" s="413">
        <f t="shared" si="58"/>
        <v>0</v>
      </c>
      <c r="AH213" s="413">
        <f t="shared" si="58"/>
        <v>0</v>
      </c>
      <c r="AI213" s="413">
        <f t="shared" si="58"/>
        <v>0</v>
      </c>
      <c r="AJ213" s="413">
        <f t="shared" si="58"/>
        <v>0</v>
      </c>
      <c r="AK213" s="413">
        <f t="shared" si="58"/>
        <v>0</v>
      </c>
      <c r="AL213" s="413">
        <f t="shared" si="58"/>
        <v>0</v>
      </c>
      <c r="AM213" s="507"/>
    </row>
    <row r="214" spans="1:39" ht="15"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outlineLevel="1">
      <c r="A215" s="511">
        <v>22</v>
      </c>
      <c r="B215" s="317" t="s">
        <v>9</v>
      </c>
      <c r="C215" s="293" t="s">
        <v>25</v>
      </c>
      <c r="D215" s="297"/>
      <c r="E215" s="297"/>
      <c r="F215" s="297"/>
      <c r="G215" s="297"/>
      <c r="H215" s="297"/>
      <c r="I215" s="297"/>
      <c r="J215" s="297"/>
      <c r="K215" s="297"/>
      <c r="L215" s="297"/>
      <c r="M215" s="297"/>
      <c r="N215" s="293"/>
      <c r="O215" s="297">
        <v>0</v>
      </c>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outlineLevel="1">
      <c r="B216" s="296" t="s">
        <v>245</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9">AA215</f>
        <v>0</v>
      </c>
      <c r="AB216" s="413">
        <f t="shared" si="59"/>
        <v>0</v>
      </c>
      <c r="AC216" s="413">
        <f t="shared" si="59"/>
        <v>0</v>
      </c>
      <c r="AD216" s="413">
        <f t="shared" si="59"/>
        <v>0</v>
      </c>
      <c r="AE216" s="413">
        <f t="shared" si="59"/>
        <v>0</v>
      </c>
      <c r="AF216" s="413">
        <f t="shared" si="59"/>
        <v>0</v>
      </c>
      <c r="AG216" s="413">
        <f t="shared" si="59"/>
        <v>0</v>
      </c>
      <c r="AH216" s="413">
        <f t="shared" si="59"/>
        <v>0</v>
      </c>
      <c r="AI216" s="413">
        <f t="shared" si="59"/>
        <v>0</v>
      </c>
      <c r="AJ216" s="413">
        <f t="shared" si="59"/>
        <v>0</v>
      </c>
      <c r="AK216" s="413">
        <f t="shared" si="59"/>
        <v>0</v>
      </c>
      <c r="AL216" s="413">
        <f t="shared" si="59"/>
        <v>0</v>
      </c>
      <c r="AM216" s="507"/>
    </row>
    <row r="217" spans="1:39" ht="15"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outlineLevel="1">
      <c r="A218" s="512"/>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outlineLevel="1">
      <c r="A219" s="511">
        <v>23</v>
      </c>
      <c r="B219" s="317" t="s">
        <v>14</v>
      </c>
      <c r="C219" s="293" t="s">
        <v>25</v>
      </c>
      <c r="D219" s="297"/>
      <c r="E219" s="297"/>
      <c r="F219" s="297"/>
      <c r="G219" s="297"/>
      <c r="H219" s="297"/>
      <c r="I219" s="297"/>
      <c r="J219" s="297"/>
      <c r="K219" s="297"/>
      <c r="L219" s="297"/>
      <c r="M219" s="297"/>
      <c r="N219" s="293"/>
      <c r="O219" s="297">
        <v>0</v>
      </c>
      <c r="P219" s="297"/>
      <c r="Q219" s="297"/>
      <c r="R219" s="297"/>
      <c r="S219" s="297"/>
      <c r="T219" s="297"/>
      <c r="U219" s="297"/>
      <c r="V219" s="297"/>
      <c r="W219" s="297"/>
      <c r="X219" s="297"/>
      <c r="Y219" s="472"/>
      <c r="Z219" s="412"/>
      <c r="AA219" s="412"/>
      <c r="AB219" s="412"/>
      <c r="AC219" s="412"/>
      <c r="AD219" s="412"/>
      <c r="AE219" s="412"/>
      <c r="AF219" s="412"/>
      <c r="AG219" s="412"/>
      <c r="AH219" s="412"/>
      <c r="AI219" s="412"/>
      <c r="AJ219" s="412"/>
      <c r="AK219" s="412"/>
      <c r="AL219" s="412"/>
      <c r="AM219" s="298">
        <f>SUM(Y219:AL219)</f>
        <v>0</v>
      </c>
    </row>
    <row r="220" spans="1:39" ht="15" outlineLevel="1">
      <c r="B220" s="296" t="s">
        <v>245</v>
      </c>
      <c r="C220" s="293" t="s">
        <v>164</v>
      </c>
      <c r="D220" s="297"/>
      <c r="E220" s="297"/>
      <c r="F220" s="297"/>
      <c r="G220" s="297"/>
      <c r="H220" s="297"/>
      <c r="I220" s="297"/>
      <c r="J220" s="297"/>
      <c r="K220" s="297"/>
      <c r="L220" s="297"/>
      <c r="M220" s="297"/>
      <c r="N220" s="470"/>
      <c r="O220" s="297"/>
      <c r="P220" s="297"/>
      <c r="Q220" s="297"/>
      <c r="R220" s="297"/>
      <c r="S220" s="297"/>
      <c r="T220" s="297"/>
      <c r="U220" s="297"/>
      <c r="V220" s="297"/>
      <c r="W220" s="297"/>
      <c r="X220" s="297"/>
      <c r="Y220" s="413">
        <f>Y219</f>
        <v>0</v>
      </c>
      <c r="Z220" s="413">
        <f>Z219</f>
        <v>0</v>
      </c>
      <c r="AA220" s="413">
        <f t="shared" ref="AA220:AL220" si="60">AA219</f>
        <v>0</v>
      </c>
      <c r="AB220" s="413">
        <f t="shared" si="60"/>
        <v>0</v>
      </c>
      <c r="AC220" s="413">
        <f t="shared" si="60"/>
        <v>0</v>
      </c>
      <c r="AD220" s="413">
        <f t="shared" si="60"/>
        <v>0</v>
      </c>
      <c r="AE220" s="413">
        <f t="shared" si="60"/>
        <v>0</v>
      </c>
      <c r="AF220" s="413">
        <f t="shared" si="60"/>
        <v>0</v>
      </c>
      <c r="AG220" s="413">
        <f t="shared" si="60"/>
        <v>0</v>
      </c>
      <c r="AH220" s="413">
        <f t="shared" si="60"/>
        <v>0</v>
      </c>
      <c r="AI220" s="413">
        <f t="shared" si="60"/>
        <v>0</v>
      </c>
      <c r="AJ220" s="413">
        <f t="shared" si="60"/>
        <v>0</v>
      </c>
      <c r="AK220" s="413">
        <f t="shared" si="60"/>
        <v>0</v>
      </c>
      <c r="AL220" s="413">
        <f t="shared" si="60"/>
        <v>0</v>
      </c>
      <c r="AM220" s="507"/>
    </row>
    <row r="221" spans="1:39" ht="15"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outlineLevel="1">
      <c r="A222" s="512"/>
      <c r="B222" s="290" t="s">
        <v>490</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outlineLevel="1">
      <c r="A223" s="511">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outlineLevel="1">
      <c r="A224" s="511"/>
      <c r="B224" s="317" t="s">
        <v>245</v>
      </c>
      <c r="C224" s="293" t="s">
        <v>164</v>
      </c>
      <c r="D224" s="297"/>
      <c r="E224" s="297"/>
      <c r="F224" s="297"/>
      <c r="G224" s="297"/>
      <c r="H224" s="297"/>
      <c r="I224" s="297"/>
      <c r="J224" s="297"/>
      <c r="K224" s="297"/>
      <c r="L224" s="297"/>
      <c r="M224" s="297"/>
      <c r="N224" s="470"/>
      <c r="O224" s="297"/>
      <c r="P224" s="297"/>
      <c r="Q224" s="297"/>
      <c r="R224" s="297"/>
      <c r="S224" s="297"/>
      <c r="T224" s="297"/>
      <c r="U224" s="297"/>
      <c r="V224" s="297"/>
      <c r="W224" s="297"/>
      <c r="X224" s="297"/>
      <c r="Y224" s="413">
        <f>Y223</f>
        <v>0</v>
      </c>
      <c r="Z224" s="413">
        <f>Z223</f>
        <v>0</v>
      </c>
      <c r="AA224" s="413">
        <f t="shared" ref="AA224:AL224" si="61">AA223</f>
        <v>0</v>
      </c>
      <c r="AB224" s="413">
        <f t="shared" si="61"/>
        <v>0</v>
      </c>
      <c r="AC224" s="413">
        <f t="shared" si="61"/>
        <v>0</v>
      </c>
      <c r="AD224" s="413">
        <f t="shared" si="61"/>
        <v>0</v>
      </c>
      <c r="AE224" s="413">
        <f t="shared" si="61"/>
        <v>0</v>
      </c>
      <c r="AF224" s="413">
        <f t="shared" si="61"/>
        <v>0</v>
      </c>
      <c r="AG224" s="413">
        <f t="shared" si="61"/>
        <v>0</v>
      </c>
      <c r="AH224" s="413">
        <f t="shared" si="61"/>
        <v>0</v>
      </c>
      <c r="AI224" s="413">
        <f t="shared" si="61"/>
        <v>0</v>
      </c>
      <c r="AJ224" s="413">
        <f t="shared" si="61"/>
        <v>0</v>
      </c>
      <c r="AK224" s="413">
        <f t="shared" si="61"/>
        <v>0</v>
      </c>
      <c r="AL224" s="413">
        <f t="shared" si="61"/>
        <v>0</v>
      </c>
      <c r="AM224" s="507"/>
    </row>
    <row r="225" spans="1:39" s="285" customFormat="1" ht="15" outlineLevel="1">
      <c r="A225" s="511"/>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outlineLevel="1">
      <c r="A226" s="511">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outlineLevel="1">
      <c r="A227" s="511"/>
      <c r="B227" s="317" t="s">
        <v>245</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2">AA226</f>
        <v>0</v>
      </c>
      <c r="AB227" s="413">
        <f t="shared" si="62"/>
        <v>0</v>
      </c>
      <c r="AC227" s="413">
        <f t="shared" si="62"/>
        <v>0</v>
      </c>
      <c r="AD227" s="413">
        <f t="shared" si="62"/>
        <v>0</v>
      </c>
      <c r="AE227" s="413">
        <f t="shared" si="62"/>
        <v>0</v>
      </c>
      <c r="AF227" s="413">
        <f t="shared" si="62"/>
        <v>0</v>
      </c>
      <c r="AG227" s="413">
        <f t="shared" si="62"/>
        <v>0</v>
      </c>
      <c r="AH227" s="413">
        <f t="shared" si="62"/>
        <v>0</v>
      </c>
      <c r="AI227" s="413">
        <f t="shared" si="62"/>
        <v>0</v>
      </c>
      <c r="AJ227" s="413">
        <f t="shared" si="62"/>
        <v>0</v>
      </c>
      <c r="AK227" s="413">
        <f t="shared" si="62"/>
        <v>0</v>
      </c>
      <c r="AL227" s="413">
        <f t="shared" si="62"/>
        <v>0</v>
      </c>
      <c r="AM227" s="507"/>
    </row>
    <row r="228" spans="1:39" s="285" customFormat="1" ht="15" outlineLevel="1">
      <c r="A228" s="511"/>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outlineLevel="1">
      <c r="A229" s="512"/>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outlineLevel="1">
      <c r="A230" s="511">
        <v>26</v>
      </c>
      <c r="B230" s="323" t="s">
        <v>16</v>
      </c>
      <c r="C230" s="293" t="s">
        <v>25</v>
      </c>
      <c r="D230" s="297">
        <v>0</v>
      </c>
      <c r="E230" s="297">
        <f>D230*$F$15</f>
        <v>0</v>
      </c>
      <c r="F230" s="297">
        <f>E230*$G$15</f>
        <v>0</v>
      </c>
      <c r="G230" s="297"/>
      <c r="H230" s="297"/>
      <c r="I230" s="297"/>
      <c r="J230" s="297"/>
      <c r="K230" s="297"/>
      <c r="L230" s="297"/>
      <c r="M230" s="297"/>
      <c r="N230" s="297">
        <v>12</v>
      </c>
      <c r="O230" s="297">
        <v>0</v>
      </c>
      <c r="P230" s="297"/>
      <c r="Q230" s="297"/>
      <c r="R230" s="297"/>
      <c r="S230" s="297"/>
      <c r="T230" s="297"/>
      <c r="U230" s="297"/>
      <c r="V230" s="297"/>
      <c r="W230" s="297"/>
      <c r="X230" s="297"/>
      <c r="Y230" s="428">
        <v>1</v>
      </c>
      <c r="Z230" s="417"/>
      <c r="AA230" s="471"/>
      <c r="AB230" s="417"/>
      <c r="AC230" s="417"/>
      <c r="AD230" s="417"/>
      <c r="AE230" s="417"/>
      <c r="AF230" s="417"/>
      <c r="AG230" s="417"/>
      <c r="AH230" s="417"/>
      <c r="AI230" s="417"/>
      <c r="AJ230" s="417"/>
      <c r="AK230" s="417"/>
      <c r="AL230" s="417"/>
      <c r="AM230" s="298">
        <f>SUM(Y230:AL230)</f>
        <v>1</v>
      </c>
    </row>
    <row r="231" spans="1:39" ht="15" outlineLevel="1">
      <c r="B231" s="296" t="s">
        <v>245</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1</v>
      </c>
      <c r="Z231" s="413">
        <f>Z230</f>
        <v>0</v>
      </c>
      <c r="AA231" s="413">
        <f t="shared" ref="AA231:AL231" si="63">AA230</f>
        <v>0</v>
      </c>
      <c r="AB231" s="413">
        <f t="shared" si="63"/>
        <v>0</v>
      </c>
      <c r="AC231" s="413">
        <f t="shared" si="63"/>
        <v>0</v>
      </c>
      <c r="AD231" s="413">
        <f t="shared" si="63"/>
        <v>0</v>
      </c>
      <c r="AE231" s="413">
        <f t="shared" si="63"/>
        <v>0</v>
      </c>
      <c r="AF231" s="413">
        <f t="shared" si="63"/>
        <v>0</v>
      </c>
      <c r="AG231" s="413">
        <f t="shared" si="63"/>
        <v>0</v>
      </c>
      <c r="AH231" s="413">
        <f t="shared" si="63"/>
        <v>0</v>
      </c>
      <c r="AI231" s="413">
        <f t="shared" si="63"/>
        <v>0</v>
      </c>
      <c r="AJ231" s="413">
        <f t="shared" si="63"/>
        <v>0</v>
      </c>
      <c r="AK231" s="413">
        <f t="shared" si="63"/>
        <v>0</v>
      </c>
      <c r="AL231" s="413">
        <f t="shared" si="63"/>
        <v>0</v>
      </c>
      <c r="AM231" s="507"/>
    </row>
    <row r="232" spans="1:39" ht="15" outlineLevel="1">
      <c r="A232" s="514"/>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outlineLevel="1">
      <c r="A233" s="511">
        <v>27</v>
      </c>
      <c r="B233" s="323" t="s">
        <v>17</v>
      </c>
      <c r="C233" s="293" t="s">
        <v>25</v>
      </c>
      <c r="D233" s="297">
        <v>592.43880735719165</v>
      </c>
      <c r="E233" s="297">
        <v>592.43880735719165</v>
      </c>
      <c r="F233" s="297">
        <v>592.43880735719165</v>
      </c>
      <c r="G233" s="297">
        <v>592.43880735719165</v>
      </c>
      <c r="H233" s="297">
        <v>592.43880735719165</v>
      </c>
      <c r="I233" s="297">
        <v>592.43880735719165</v>
      </c>
      <c r="J233" s="297">
        <v>592.43880735719165</v>
      </c>
      <c r="K233" s="297">
        <v>592.43880735719165</v>
      </c>
      <c r="L233" s="297">
        <v>592.43880735719165</v>
      </c>
      <c r="M233" s="297">
        <v>592.43880735719165</v>
      </c>
      <c r="N233" s="297">
        <v>12</v>
      </c>
      <c r="O233" s="297">
        <v>0.61149527287424166</v>
      </c>
      <c r="P233" s="297">
        <v>0.61149527287424166</v>
      </c>
      <c r="Q233" s="297">
        <v>0.61149527287424166</v>
      </c>
      <c r="R233" s="297">
        <v>0.61149527287424166</v>
      </c>
      <c r="S233" s="297">
        <v>0.61149527287424166</v>
      </c>
      <c r="T233" s="297">
        <v>0.61149527287424166</v>
      </c>
      <c r="U233" s="297">
        <v>0.61149527287424166</v>
      </c>
      <c r="V233" s="297">
        <v>0.61149527287424166</v>
      </c>
      <c r="W233" s="297">
        <v>0.61149527287424166</v>
      </c>
      <c r="X233" s="297">
        <v>0.61149527287424166</v>
      </c>
      <c r="Y233" s="428">
        <v>1</v>
      </c>
      <c r="Z233" s="417"/>
      <c r="AA233" s="417"/>
      <c r="AB233" s="417"/>
      <c r="AC233" s="417"/>
      <c r="AD233" s="417"/>
      <c r="AE233" s="417"/>
      <c r="AF233" s="417"/>
      <c r="AG233" s="417"/>
      <c r="AH233" s="417"/>
      <c r="AI233" s="417"/>
      <c r="AJ233" s="417"/>
      <c r="AK233" s="417"/>
      <c r="AL233" s="417"/>
      <c r="AM233" s="298">
        <f>SUM(Y233:AL233)</f>
        <v>1</v>
      </c>
    </row>
    <row r="234" spans="1:39" ht="15" outlineLevel="1">
      <c r="B234" s="296" t="s">
        <v>245</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1</v>
      </c>
      <c r="Z234" s="413">
        <f>Z233</f>
        <v>0</v>
      </c>
      <c r="AA234" s="413">
        <f t="shared" ref="AA234:AL234" si="64">AA233</f>
        <v>0</v>
      </c>
      <c r="AB234" s="413">
        <f t="shared" si="64"/>
        <v>0</v>
      </c>
      <c r="AC234" s="413">
        <f t="shared" si="64"/>
        <v>0</v>
      </c>
      <c r="AD234" s="413">
        <f t="shared" si="64"/>
        <v>0</v>
      </c>
      <c r="AE234" s="413">
        <f t="shared" si="64"/>
        <v>0</v>
      </c>
      <c r="AF234" s="413">
        <f t="shared" si="64"/>
        <v>0</v>
      </c>
      <c r="AG234" s="413">
        <f t="shared" si="64"/>
        <v>0</v>
      </c>
      <c r="AH234" s="413">
        <f t="shared" si="64"/>
        <v>0</v>
      </c>
      <c r="AI234" s="413">
        <f t="shared" si="64"/>
        <v>0</v>
      </c>
      <c r="AJ234" s="413">
        <f t="shared" si="64"/>
        <v>0</v>
      </c>
      <c r="AK234" s="413">
        <f t="shared" si="64"/>
        <v>0</v>
      </c>
      <c r="AL234" s="413">
        <f t="shared" si="64"/>
        <v>0</v>
      </c>
      <c r="AM234" s="507"/>
    </row>
    <row r="235" spans="1:39" ht="15.75" outlineLevel="1">
      <c r="A235" s="514"/>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outlineLevel="1">
      <c r="A236" s="511">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outlineLevel="1">
      <c r="B237" s="296" t="s">
        <v>245</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5">AA236</f>
        <v>0</v>
      </c>
      <c r="AB237" s="413">
        <f t="shared" si="65"/>
        <v>0</v>
      </c>
      <c r="AC237" s="413">
        <f t="shared" si="65"/>
        <v>0</v>
      </c>
      <c r="AD237" s="413">
        <f t="shared" si="65"/>
        <v>0</v>
      </c>
      <c r="AE237" s="413">
        <f t="shared" si="65"/>
        <v>0</v>
      </c>
      <c r="AF237" s="413">
        <f t="shared" si="65"/>
        <v>0</v>
      </c>
      <c r="AG237" s="413">
        <f t="shared" si="65"/>
        <v>0</v>
      </c>
      <c r="AH237" s="413">
        <f t="shared" si="65"/>
        <v>0</v>
      </c>
      <c r="AI237" s="413">
        <f t="shared" si="65"/>
        <v>0</v>
      </c>
      <c r="AJ237" s="413">
        <f t="shared" si="65"/>
        <v>0</v>
      </c>
      <c r="AK237" s="413">
        <f t="shared" si="65"/>
        <v>0</v>
      </c>
      <c r="AL237" s="413">
        <f t="shared" si="65"/>
        <v>0</v>
      </c>
      <c r="AM237" s="507"/>
    </row>
    <row r="238" spans="1:39" ht="15" outlineLevel="1">
      <c r="A238" s="514"/>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outlineLevel="1">
      <c r="A239" s="511">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outlineLevel="1">
      <c r="B240" s="326" t="s">
        <v>245</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6">Z239</f>
        <v>0</v>
      </c>
      <c r="AA240" s="413">
        <f t="shared" si="66"/>
        <v>0</v>
      </c>
      <c r="AB240" s="413">
        <f t="shared" si="66"/>
        <v>0</v>
      </c>
      <c r="AC240" s="413">
        <f t="shared" si="66"/>
        <v>0</v>
      </c>
      <c r="AD240" s="413">
        <f t="shared" si="66"/>
        <v>0</v>
      </c>
      <c r="AE240" s="413">
        <f t="shared" si="66"/>
        <v>0</v>
      </c>
      <c r="AF240" s="413">
        <f t="shared" si="66"/>
        <v>0</v>
      </c>
      <c r="AG240" s="413">
        <f t="shared" si="66"/>
        <v>0</v>
      </c>
      <c r="AH240" s="413">
        <f t="shared" si="66"/>
        <v>0</v>
      </c>
      <c r="AI240" s="413">
        <f t="shared" si="66"/>
        <v>0</v>
      </c>
      <c r="AJ240" s="413">
        <f t="shared" si="66"/>
        <v>0</v>
      </c>
      <c r="AK240" s="413">
        <f t="shared" si="66"/>
        <v>0</v>
      </c>
      <c r="AL240" s="413">
        <f t="shared" si="66"/>
        <v>0</v>
      </c>
      <c r="AM240" s="507"/>
    </row>
    <row r="241" spans="1:39" ht="15"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outlineLevel="1">
      <c r="A242" s="511">
        <v>30</v>
      </c>
      <c r="B242" s="326" t="s">
        <v>491</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outlineLevel="1">
      <c r="A243" s="511"/>
      <c r="B243" s="326" t="s">
        <v>245</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7">Z242</f>
        <v>0</v>
      </c>
      <c r="AA243" s="413">
        <f t="shared" si="67"/>
        <v>0</v>
      </c>
      <c r="AB243" s="413">
        <f t="shared" si="67"/>
        <v>0</v>
      </c>
      <c r="AC243" s="413">
        <f t="shared" si="67"/>
        <v>0</v>
      </c>
      <c r="AD243" s="413">
        <f t="shared" si="67"/>
        <v>0</v>
      </c>
      <c r="AE243" s="413">
        <f t="shared" si="67"/>
        <v>0</v>
      </c>
      <c r="AF243" s="413">
        <f t="shared" si="67"/>
        <v>0</v>
      </c>
      <c r="AG243" s="413">
        <f t="shared" si="67"/>
        <v>0</v>
      </c>
      <c r="AH243" s="413">
        <f t="shared" si="67"/>
        <v>0</v>
      </c>
      <c r="AI243" s="413">
        <f t="shared" si="67"/>
        <v>0</v>
      </c>
      <c r="AJ243" s="413">
        <f t="shared" si="67"/>
        <v>0</v>
      </c>
      <c r="AK243" s="413">
        <f t="shared" si="67"/>
        <v>0</v>
      </c>
      <c r="AL243" s="413">
        <f t="shared" si="67"/>
        <v>0</v>
      </c>
      <c r="AM243" s="507"/>
    </row>
    <row r="244" spans="1:39" s="285" customFormat="1" ht="15" outlineLevel="1">
      <c r="A244" s="511"/>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outlineLevel="1">
      <c r="A245" s="511"/>
      <c r="B245" s="290" t="s">
        <v>492</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outlineLevel="1">
      <c r="A246" s="511">
        <v>31</v>
      </c>
      <c r="B246" s="326" t="s">
        <v>493</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outlineLevel="1">
      <c r="A247" s="511"/>
      <c r="B247" s="326" t="s">
        <v>245</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8">Z246</f>
        <v>0</v>
      </c>
      <c r="AA247" s="413">
        <f t="shared" si="68"/>
        <v>0</v>
      </c>
      <c r="AB247" s="413">
        <f t="shared" si="68"/>
        <v>0</v>
      </c>
      <c r="AC247" s="413">
        <f t="shared" si="68"/>
        <v>0</v>
      </c>
      <c r="AD247" s="413">
        <f t="shared" si="68"/>
        <v>0</v>
      </c>
      <c r="AE247" s="413">
        <f t="shared" si="68"/>
        <v>0</v>
      </c>
      <c r="AF247" s="413">
        <f t="shared" si="68"/>
        <v>0</v>
      </c>
      <c r="AG247" s="413">
        <f t="shared" si="68"/>
        <v>0</v>
      </c>
      <c r="AH247" s="413">
        <f t="shared" si="68"/>
        <v>0</v>
      </c>
      <c r="AI247" s="413">
        <f t="shared" si="68"/>
        <v>0</v>
      </c>
      <c r="AJ247" s="413">
        <f t="shared" si="68"/>
        <v>0</v>
      </c>
      <c r="AK247" s="413">
        <f t="shared" si="68"/>
        <v>0</v>
      </c>
      <c r="AL247" s="413">
        <f t="shared" si="68"/>
        <v>0</v>
      </c>
      <c r="AM247" s="507"/>
    </row>
    <row r="248" spans="1:39" s="285" customFormat="1" ht="15" outlineLevel="1">
      <c r="A248" s="511"/>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outlineLevel="1">
      <c r="A249" s="511">
        <v>32</v>
      </c>
      <c r="B249" s="326" t="s">
        <v>494</v>
      </c>
      <c r="C249" s="293" t="s">
        <v>25</v>
      </c>
      <c r="D249" s="297"/>
      <c r="E249" s="297"/>
      <c r="F249" s="297"/>
      <c r="G249" s="297"/>
      <c r="H249" s="297"/>
      <c r="I249" s="297"/>
      <c r="J249" s="297"/>
      <c r="K249" s="297"/>
      <c r="L249" s="297"/>
      <c r="M249" s="297"/>
      <c r="N249" s="297">
        <v>0</v>
      </c>
      <c r="O249" s="297">
        <v>0</v>
      </c>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outlineLevel="1">
      <c r="A250" s="511"/>
      <c r="B250" s="326" t="s">
        <v>245</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9">Z249</f>
        <v>0</v>
      </c>
      <c r="AA250" s="413">
        <f t="shared" si="69"/>
        <v>0</v>
      </c>
      <c r="AB250" s="413">
        <f t="shared" si="69"/>
        <v>0</v>
      </c>
      <c r="AC250" s="413">
        <f t="shared" si="69"/>
        <v>0</v>
      </c>
      <c r="AD250" s="413">
        <f t="shared" si="69"/>
        <v>0</v>
      </c>
      <c r="AE250" s="413">
        <f t="shared" si="69"/>
        <v>0</v>
      </c>
      <c r="AF250" s="413">
        <f t="shared" si="69"/>
        <v>0</v>
      </c>
      <c r="AG250" s="413">
        <f t="shared" si="69"/>
        <v>0</v>
      </c>
      <c r="AH250" s="413">
        <f t="shared" si="69"/>
        <v>0</v>
      </c>
      <c r="AI250" s="413">
        <f t="shared" si="69"/>
        <v>0</v>
      </c>
      <c r="AJ250" s="413">
        <f t="shared" si="69"/>
        <v>0</v>
      </c>
      <c r="AK250" s="413">
        <f t="shared" si="69"/>
        <v>0</v>
      </c>
      <c r="AL250" s="413">
        <f t="shared" si="69"/>
        <v>0</v>
      </c>
      <c r="AM250" s="507"/>
    </row>
    <row r="251" spans="1:39" s="285" customFormat="1" ht="15" outlineLevel="1">
      <c r="A251" s="511"/>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outlineLevel="1">
      <c r="A252" s="511">
        <v>33</v>
      </c>
      <c r="B252" s="326" t="s">
        <v>495</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outlineLevel="1">
      <c r="A253" s="511"/>
      <c r="B253" s="326" t="s">
        <v>245</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70">Z252</f>
        <v>0</v>
      </c>
      <c r="AA253" s="413">
        <f t="shared" si="70"/>
        <v>0</v>
      </c>
      <c r="AB253" s="413">
        <f t="shared" si="70"/>
        <v>0</v>
      </c>
      <c r="AC253" s="413">
        <f t="shared" si="70"/>
        <v>0</v>
      </c>
      <c r="AD253" s="413">
        <f t="shared" si="70"/>
        <v>0</v>
      </c>
      <c r="AE253" s="413">
        <f t="shared" si="70"/>
        <v>0</v>
      </c>
      <c r="AF253" s="413">
        <f t="shared" si="70"/>
        <v>0</v>
      </c>
      <c r="AG253" s="413">
        <f t="shared" si="70"/>
        <v>0</v>
      </c>
      <c r="AH253" s="413">
        <f t="shared" si="70"/>
        <v>0</v>
      </c>
      <c r="AI253" s="413">
        <f t="shared" si="70"/>
        <v>0</v>
      </c>
      <c r="AJ253" s="413">
        <f t="shared" si="70"/>
        <v>0</v>
      </c>
      <c r="AK253" s="413">
        <f t="shared" si="70"/>
        <v>0</v>
      </c>
      <c r="AL253" s="413">
        <f t="shared" si="70"/>
        <v>0</v>
      </c>
      <c r="AM253" s="507"/>
    </row>
    <row r="254" spans="1:39" ht="15"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 r="B255" s="329" t="s">
        <v>246</v>
      </c>
      <c r="C255" s="331"/>
      <c r="D255" s="331">
        <f>SUM(D150:D253)</f>
        <v>2517335.2556373198</v>
      </c>
      <c r="E255" s="331">
        <f t="shared" ref="E255:M255" si="71">SUM(E150:E253)</f>
        <v>2300187.4558278136</v>
      </c>
      <c r="F255" s="331">
        <f t="shared" si="71"/>
        <v>2226293.1949982494</v>
      </c>
      <c r="G255" s="331">
        <f t="shared" si="71"/>
        <v>2056638.4352692226</v>
      </c>
      <c r="H255" s="331">
        <f t="shared" si="71"/>
        <v>1982386.3050136897</v>
      </c>
      <c r="I255" s="331">
        <f t="shared" si="71"/>
        <v>1457282.400831861</v>
      </c>
      <c r="J255" s="331">
        <f t="shared" si="71"/>
        <v>1410984.352789735</v>
      </c>
      <c r="K255" s="331">
        <f t="shared" si="71"/>
        <v>1410814.7785201245</v>
      </c>
      <c r="L255" s="331">
        <f t="shared" si="71"/>
        <v>1382274.0259340745</v>
      </c>
      <c r="M255" s="331">
        <f t="shared" si="71"/>
        <v>1229772.9655640321</v>
      </c>
      <c r="N255" s="331"/>
      <c r="O255" s="331">
        <f>SUM(O150:O253)</f>
        <v>550.55804089613662</v>
      </c>
      <c r="P255" s="331"/>
      <c r="Q255" s="331"/>
      <c r="R255" s="331"/>
      <c r="S255" s="331"/>
      <c r="T255" s="331"/>
      <c r="U255" s="331"/>
      <c r="V255" s="331"/>
      <c r="W255" s="331"/>
      <c r="X255" s="331"/>
      <c r="Y255" s="331">
        <f>IF(Y149="kWh",SUMPRODUCT(D150:D253,Y150:Y253))</f>
        <v>406041.54845376988</v>
      </c>
      <c r="Z255" s="331">
        <f>IF(Z149="kWh",SUMPRODUCT(D150:D253,Z150:Z253))</f>
        <v>2111293.7071835496</v>
      </c>
      <c r="AA255" s="331">
        <f>IF(AA149="kW",SUMPRODUCT(N150:N253,O150:O253,AA150:AA253),SUMPRODUCT(D150:D253,AA150:AA253))</f>
        <v>0</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247</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0</v>
      </c>
      <c r="Z258" s="343">
        <f>HLOOKUP(Z$20,'3.  Distribution Rates'!$C$122:$P$133,4,FALSE)</f>
        <v>0</v>
      </c>
      <c r="AA258" s="343">
        <f>HLOOKUP(AA$20,'3.  Distribution Rates'!$C$122:$P$133,4,FALSE)</f>
        <v>0</v>
      </c>
      <c r="AB258" s="343">
        <f>HLOOKUP(AB$20,'3.  Distribution Rates'!$C$122:$P$133,4,FALSE)</f>
        <v>0</v>
      </c>
      <c r="AC258" s="343">
        <f>HLOOKUP(AC$20,'3.  Distribution Rates'!$C$122:$P$133,4,FALSE)</f>
        <v>0</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2">Y135*Y258</f>
        <v>0</v>
      </c>
      <c r="Z259" s="380">
        <f t="shared" si="72"/>
        <v>0</v>
      </c>
      <c r="AA259" s="380">
        <f t="shared" si="72"/>
        <v>0</v>
      </c>
      <c r="AB259" s="380">
        <f t="shared" si="72"/>
        <v>0</v>
      </c>
      <c r="AC259" s="380">
        <f t="shared" si="72"/>
        <v>0</v>
      </c>
      <c r="AD259" s="380">
        <f t="shared" si="72"/>
        <v>0</v>
      </c>
      <c r="AE259" s="380">
        <f t="shared" si="72"/>
        <v>0</v>
      </c>
      <c r="AF259" s="380">
        <f t="shared" si="72"/>
        <v>0</v>
      </c>
      <c r="AG259" s="380">
        <f t="shared" si="72"/>
        <v>0</v>
      </c>
      <c r="AH259" s="380">
        <f t="shared" si="72"/>
        <v>0</v>
      </c>
      <c r="AI259" s="380">
        <f t="shared" si="72"/>
        <v>0</v>
      </c>
      <c r="AJ259" s="380">
        <f t="shared" si="72"/>
        <v>0</v>
      </c>
      <c r="AK259" s="380">
        <f t="shared" si="72"/>
        <v>0</v>
      </c>
      <c r="AL259" s="380">
        <f t="shared" si="72"/>
        <v>0</v>
      </c>
      <c r="AM259" s="631">
        <f>SUM(Y259:AL259)</f>
        <v>0</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3">Y255*Y258</f>
        <v>0</v>
      </c>
      <c r="Z260" s="380">
        <f t="shared" si="73"/>
        <v>0</v>
      </c>
      <c r="AA260" s="381">
        <f t="shared" si="73"/>
        <v>0</v>
      </c>
      <c r="AB260" s="381">
        <f t="shared" si="73"/>
        <v>0</v>
      </c>
      <c r="AC260" s="381">
        <f t="shared" si="73"/>
        <v>0</v>
      </c>
      <c r="AD260" s="381">
        <f t="shared" si="73"/>
        <v>0</v>
      </c>
      <c r="AE260" s="381">
        <f t="shared" si="73"/>
        <v>0</v>
      </c>
      <c r="AF260" s="381">
        <f t="shared" ref="AF260:AL260" si="74">AF255*AF258</f>
        <v>0</v>
      </c>
      <c r="AG260" s="381">
        <f t="shared" si="74"/>
        <v>0</v>
      </c>
      <c r="AH260" s="381">
        <f t="shared" si="74"/>
        <v>0</v>
      </c>
      <c r="AI260" s="381">
        <f t="shared" si="74"/>
        <v>0</v>
      </c>
      <c r="AJ260" s="381">
        <f t="shared" si="74"/>
        <v>0</v>
      </c>
      <c r="AK260" s="381">
        <f t="shared" si="74"/>
        <v>0</v>
      </c>
      <c r="AL260" s="381">
        <f t="shared" si="74"/>
        <v>0</v>
      </c>
      <c r="AM260" s="631">
        <f>SUM(Y260:AL260)</f>
        <v>0</v>
      </c>
    </row>
    <row r="261" spans="1:41" s="382" customFormat="1" ht="15.75">
      <c r="A261" s="513"/>
      <c r="B261" s="351" t="s">
        <v>255</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0</v>
      </c>
      <c r="Z261" s="348">
        <f t="shared" ref="Z261:AE261" si="75">SUM(Z259:Z260)</f>
        <v>0</v>
      </c>
      <c r="AA261" s="348">
        <f t="shared" si="75"/>
        <v>0</v>
      </c>
      <c r="AB261" s="348">
        <f t="shared" si="75"/>
        <v>0</v>
      </c>
      <c r="AC261" s="348">
        <f t="shared" si="75"/>
        <v>0</v>
      </c>
      <c r="AD261" s="348">
        <f t="shared" si="75"/>
        <v>0</v>
      </c>
      <c r="AE261" s="348">
        <f t="shared" si="75"/>
        <v>0</v>
      </c>
      <c r="AF261" s="348">
        <f t="shared" ref="AF261:AL261" si="76">SUM(AF259:AF260)</f>
        <v>0</v>
      </c>
      <c r="AG261" s="348">
        <f t="shared" si="76"/>
        <v>0</v>
      </c>
      <c r="AH261" s="348">
        <f t="shared" si="76"/>
        <v>0</v>
      </c>
      <c r="AI261" s="348">
        <f t="shared" si="76"/>
        <v>0</v>
      </c>
      <c r="AJ261" s="348">
        <f t="shared" si="76"/>
        <v>0</v>
      </c>
      <c r="AK261" s="348">
        <f t="shared" si="76"/>
        <v>0</v>
      </c>
      <c r="AL261" s="348">
        <f t="shared" si="76"/>
        <v>0</v>
      </c>
      <c r="AM261" s="409">
        <f>SUM(AM259:AM260)</f>
        <v>0</v>
      </c>
    </row>
    <row r="262" spans="1:41" s="382" customFormat="1" ht="15.75">
      <c r="A262" s="513"/>
      <c r="B262" s="351" t="s">
        <v>248</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7">Y256*Y258</f>
        <v>0</v>
      </c>
      <c r="Z262" s="349">
        <f t="shared" si="77"/>
        <v>0</v>
      </c>
      <c r="AA262" s="349">
        <f t="shared" si="77"/>
        <v>0</v>
      </c>
      <c r="AB262" s="349">
        <f t="shared" si="77"/>
        <v>0</v>
      </c>
      <c r="AC262" s="349">
        <f t="shared" si="77"/>
        <v>0</v>
      </c>
      <c r="AD262" s="349">
        <f t="shared" si="77"/>
        <v>0</v>
      </c>
      <c r="AE262" s="349">
        <f t="shared" si="77"/>
        <v>0</v>
      </c>
      <c r="AF262" s="349">
        <f t="shared" ref="AF262:AL262" si="78">AF256*AF258</f>
        <v>0</v>
      </c>
      <c r="AG262" s="349">
        <f t="shared" si="78"/>
        <v>0</v>
      </c>
      <c r="AH262" s="349">
        <f t="shared" si="78"/>
        <v>0</v>
      </c>
      <c r="AI262" s="349">
        <f t="shared" si="78"/>
        <v>0</v>
      </c>
      <c r="AJ262" s="349">
        <f t="shared" si="78"/>
        <v>0</v>
      </c>
      <c r="AK262" s="349">
        <f t="shared" si="78"/>
        <v>0</v>
      </c>
      <c r="AL262" s="349">
        <f t="shared" si="78"/>
        <v>0</v>
      </c>
      <c r="AM262" s="409">
        <f>SUM(Y262:AL262)</f>
        <v>0</v>
      </c>
    </row>
    <row r="263" spans="1:41" s="382" customFormat="1" ht="15.75">
      <c r="A263" s="513"/>
      <c r="B263" s="351" t="s">
        <v>256</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0</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404893.04645376984</v>
      </c>
      <c r="Z265" s="293">
        <f>SUMPRODUCT(E150:E253,Z150:Z253)</f>
        <v>1895294.4093740438</v>
      </c>
      <c r="AA265" s="293">
        <f>IF(AA149="kW",SUMPRODUCT(N150:N253,P150:P253,AA150:AA253),SUMPRODUCT(E150:E253,AA150:AA253))</f>
        <v>0</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404893.04645376984</v>
      </c>
      <c r="Z266" s="293">
        <f>SUMPRODUCT(F150:F253,Z150:Z253)</f>
        <v>1821400.1485444794</v>
      </c>
      <c r="AA266" s="293">
        <f>IF(AA149="kW",SUMPRODUCT(N150:N253,Q150:Q253,AA150:AA253),SUMPRODUCT(F150:F253,AA150:AA253))</f>
        <v>0</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404294.28972397296</v>
      </c>
      <c r="Z267" s="293">
        <f>SUMPRODUCT(G150:G253,Z150:Z253)</f>
        <v>1652344.1455452498</v>
      </c>
      <c r="AA267" s="293">
        <f>IF(AA149="kW",SUMPRODUCT(N150:N253,R150:R253,AA150:AA253),SUMPRODUCT(G150:G253,AA150:AA253))</f>
        <v>0</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330042.15946843976</v>
      </c>
      <c r="Z268" s="293">
        <f>SUMPRODUCT(H150:H253,Z150:Z253)</f>
        <v>1652344.1455452498</v>
      </c>
      <c r="AA268" s="293">
        <f>IF(AA149="kW",SUMPRODUCT(N150:N253,S150:S253,AA150:AA253),SUMPRODUCT(H150:H253,AA150:AA253))</f>
        <v>0</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220892.90271183735</v>
      </c>
      <c r="Z269" s="293">
        <f>SUMPRODUCT(I150:I253,Z150:Z253)</f>
        <v>1236389.4981200234</v>
      </c>
      <c r="AA269" s="293">
        <f>IF(AA149="kW",SUMPRODUCT(N150:N253,T150:T253,AA150:AA253),SUMPRODUCT(I150:I253,AA150:AA253))</f>
        <v>0</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183272.54267457701</v>
      </c>
      <c r="Z270" s="293">
        <f>SUMPRODUCT(J150:J253,Z150:Z253)</f>
        <v>1227711.8101151581</v>
      </c>
      <c r="AA270" s="293">
        <f>IF(AA149="kW",SUMPRODUCT(N150:N253,U150:U253,AA150:AA253),SUMPRODUCT(J150:J253,AA150:AA253))</f>
        <v>0</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183102.96840496673</v>
      </c>
      <c r="Z271" s="293">
        <f>SUMPRODUCT(K150:K253,Z150:Z253)</f>
        <v>1227711.8101151581</v>
      </c>
      <c r="AA271" s="293">
        <f>IF(AA149="kW",SUMPRODUCT(N150:N253,V150:V253,AA150:AA253),SUMPRODUCT(K150:K253,AA150:AA253))</f>
        <v>0</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183102.96840496673</v>
      </c>
      <c r="Z272" s="328">
        <f>SUMPRODUCT(L150:L253,Z150:Z253)</f>
        <v>1199171.0575291079</v>
      </c>
      <c r="AA272" s="328">
        <f>IF(AA149="kW",SUMPRODUCT(N150:N253,W150:W253,AA150:AA253),SUMPRODUCT(L150:L253,AA150:AA253))</f>
        <v>0</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598</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v>33</v>
      </c>
      <c r="G274" s="392">
        <v>45</v>
      </c>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249</v>
      </c>
      <c r="C275" s="283"/>
      <c r="D275" s="594" t="s">
        <v>528</v>
      </c>
      <c r="E275" s="592"/>
      <c r="O275" s="283"/>
      <c r="Y275" s="272"/>
      <c r="Z275" s="269"/>
      <c r="AA275" s="269"/>
      <c r="AB275" s="269"/>
      <c r="AC275" s="269"/>
      <c r="AD275" s="269"/>
      <c r="AE275" s="269"/>
      <c r="AF275" s="269"/>
      <c r="AG275" s="269"/>
      <c r="AH275" s="269"/>
      <c r="AI275" s="269"/>
      <c r="AJ275" s="269"/>
      <c r="AK275" s="269"/>
      <c r="AL275" s="269"/>
      <c r="AM275" s="284"/>
    </row>
    <row r="276" spans="1:39" ht="33" customHeight="1">
      <c r="B276" s="809" t="s">
        <v>212</v>
      </c>
      <c r="C276" s="811" t="s">
        <v>33</v>
      </c>
      <c r="D276" s="286" t="s">
        <v>424</v>
      </c>
      <c r="E276" s="813" t="s">
        <v>210</v>
      </c>
      <c r="F276" s="814"/>
      <c r="G276" s="814"/>
      <c r="H276" s="814"/>
      <c r="I276" s="814"/>
      <c r="J276" s="814"/>
      <c r="K276" s="814"/>
      <c r="L276" s="814"/>
      <c r="M276" s="815"/>
      <c r="N276" s="816" t="s">
        <v>214</v>
      </c>
      <c r="O276" s="286" t="s">
        <v>425</v>
      </c>
      <c r="P276" s="813" t="s">
        <v>213</v>
      </c>
      <c r="Q276" s="814"/>
      <c r="R276" s="814"/>
      <c r="S276" s="814"/>
      <c r="T276" s="814"/>
      <c r="U276" s="814"/>
      <c r="V276" s="814"/>
      <c r="W276" s="814"/>
      <c r="X276" s="815"/>
      <c r="Y276" s="806" t="s">
        <v>244</v>
      </c>
      <c r="Z276" s="807"/>
      <c r="AA276" s="807"/>
      <c r="AB276" s="807"/>
      <c r="AC276" s="807"/>
      <c r="AD276" s="807"/>
      <c r="AE276" s="807"/>
      <c r="AF276" s="807"/>
      <c r="AG276" s="807"/>
      <c r="AH276" s="807"/>
      <c r="AI276" s="807"/>
      <c r="AJ276" s="807"/>
      <c r="AK276" s="807"/>
      <c r="AL276" s="807"/>
      <c r="AM276" s="808"/>
    </row>
    <row r="277" spans="1:39" ht="60.75" customHeight="1">
      <c r="B277" s="810"/>
      <c r="C277" s="812"/>
      <c r="D277" s="287">
        <v>2013</v>
      </c>
      <c r="E277" s="287">
        <v>2014</v>
      </c>
      <c r="F277" s="287">
        <v>2015</v>
      </c>
      <c r="G277" s="287">
        <v>2016</v>
      </c>
      <c r="H277" s="287">
        <v>2017</v>
      </c>
      <c r="I277" s="287">
        <v>2018</v>
      </c>
      <c r="J277" s="287">
        <v>2019</v>
      </c>
      <c r="K277" s="287">
        <v>2020</v>
      </c>
      <c r="L277" s="287">
        <v>2021</v>
      </c>
      <c r="M277" s="287">
        <v>2022</v>
      </c>
      <c r="N277" s="817"/>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GS&lt;50 kW</v>
      </c>
      <c r="AA277" s="287" t="str">
        <f>'1.  LRAMVA Summary'!F50</f>
        <v>GS&gt;50-4999 kW</v>
      </c>
      <c r="AB277" s="287" t="str">
        <f>'1.  LRAMVA Summary'!G50</f>
        <v>USL</v>
      </c>
      <c r="AC277" s="287" t="str">
        <f>'1.  LRAMVA Summary'!H50</f>
        <v>Sentinel Lighting</v>
      </c>
      <c r="AD277" s="287" t="str">
        <f>'1.  LRAMVA Summary'!I50</f>
        <v>Street Lighting</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2"/>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kWh</v>
      </c>
      <c r="AC278" s="293" t="str">
        <f>'1.  LRAMVA Summary'!H51</f>
        <v>kW</v>
      </c>
      <c r="AD278" s="293" t="str">
        <f>'1.  LRAMVA Summary'!I51</f>
        <v>kW</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outlineLevel="1">
      <c r="A279" s="511">
        <v>1</v>
      </c>
      <c r="B279" s="296" t="s">
        <v>1</v>
      </c>
      <c r="C279" s="293" t="s">
        <v>25</v>
      </c>
      <c r="D279" s="297">
        <v>98844.518776411016</v>
      </c>
      <c r="E279" s="297">
        <v>98844.518776411016</v>
      </c>
      <c r="F279" s="297">
        <v>98844.518776411016</v>
      </c>
      <c r="G279" s="297">
        <v>98126.707148078014</v>
      </c>
      <c r="H279" s="297">
        <v>49996.238713286002</v>
      </c>
      <c r="I279" s="297"/>
      <c r="J279" s="297"/>
      <c r="K279" s="297"/>
      <c r="L279" s="297"/>
      <c r="M279" s="297"/>
      <c r="N279" s="293"/>
      <c r="O279" s="297">
        <v>15.226660407000001</v>
      </c>
      <c r="P279" s="297">
        <v>15.226660407000001</v>
      </c>
      <c r="Q279" s="297">
        <v>15.226660407000001</v>
      </c>
      <c r="R279" s="297">
        <v>14.4931722</v>
      </c>
      <c r="S279" s="297">
        <v>7.34303726</v>
      </c>
      <c r="T279" s="297">
        <v>0</v>
      </c>
      <c r="U279" s="297">
        <v>0</v>
      </c>
      <c r="V279" s="297">
        <v>0</v>
      </c>
      <c r="W279" s="297">
        <v>0</v>
      </c>
      <c r="X279" s="297">
        <v>0</v>
      </c>
      <c r="Y279" s="412">
        <v>1</v>
      </c>
      <c r="Z279" s="412"/>
      <c r="AA279" s="412"/>
      <c r="AB279" s="412"/>
      <c r="AC279" s="412"/>
      <c r="AD279" s="412"/>
      <c r="AE279" s="412"/>
      <c r="AF279" s="412"/>
      <c r="AG279" s="412"/>
      <c r="AH279" s="412"/>
      <c r="AI279" s="412"/>
      <c r="AJ279" s="412"/>
      <c r="AK279" s="412"/>
      <c r="AL279" s="412"/>
      <c r="AM279" s="298">
        <f>SUM(Y279:AL279)</f>
        <v>1</v>
      </c>
    </row>
    <row r="280" spans="1:39" ht="15" outlineLevel="1">
      <c r="B280" s="296" t="s">
        <v>250</v>
      </c>
      <c r="C280" s="293" t="s">
        <v>164</v>
      </c>
      <c r="D280" s="297"/>
      <c r="E280" s="297"/>
      <c r="F280" s="297"/>
      <c r="G280" s="297"/>
      <c r="H280" s="297"/>
      <c r="I280" s="297"/>
      <c r="J280" s="297"/>
      <c r="K280" s="297"/>
      <c r="L280" s="297"/>
      <c r="M280" s="297"/>
      <c r="N280" s="470"/>
      <c r="O280" s="297"/>
      <c r="P280" s="297"/>
      <c r="Q280" s="297"/>
      <c r="R280" s="297"/>
      <c r="S280" s="297"/>
      <c r="T280" s="297"/>
      <c r="U280" s="297"/>
      <c r="V280" s="297"/>
      <c r="W280" s="297"/>
      <c r="X280" s="297"/>
      <c r="Y280" s="413">
        <f>Y279</f>
        <v>1</v>
      </c>
      <c r="Z280" s="413">
        <f>Z279</f>
        <v>0</v>
      </c>
      <c r="AA280" s="413">
        <f t="shared" ref="AA280:AL280" si="79">AA279</f>
        <v>0</v>
      </c>
      <c r="AB280" s="413">
        <f t="shared" si="79"/>
        <v>0</v>
      </c>
      <c r="AC280" s="413">
        <f t="shared" si="79"/>
        <v>0</v>
      </c>
      <c r="AD280" s="413">
        <f t="shared" si="79"/>
        <v>0</v>
      </c>
      <c r="AE280" s="413">
        <f t="shared" si="79"/>
        <v>0</v>
      </c>
      <c r="AF280" s="413">
        <f t="shared" si="79"/>
        <v>0</v>
      </c>
      <c r="AG280" s="413">
        <f t="shared" si="79"/>
        <v>0</v>
      </c>
      <c r="AH280" s="413">
        <f t="shared" si="79"/>
        <v>0</v>
      </c>
      <c r="AI280" s="413">
        <f t="shared" si="79"/>
        <v>0</v>
      </c>
      <c r="AJ280" s="413">
        <f t="shared" si="79"/>
        <v>0</v>
      </c>
      <c r="AK280" s="413">
        <f t="shared" si="79"/>
        <v>0</v>
      </c>
      <c r="AL280" s="413">
        <f t="shared" si="79"/>
        <v>0</v>
      </c>
      <c r="AM280" s="299"/>
    </row>
    <row r="281" spans="1:39" ht="15.75" outlineLevel="1">
      <c r="A281" s="513"/>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outlineLevel="1">
      <c r="A282" s="511">
        <v>2</v>
      </c>
      <c r="B282" s="296" t="s">
        <v>2</v>
      </c>
      <c r="C282" s="293" t="s">
        <v>25</v>
      </c>
      <c r="D282" s="297">
        <v>10344.316580000001</v>
      </c>
      <c r="E282" s="297">
        <v>10344.316580000001</v>
      </c>
      <c r="F282" s="297">
        <v>10344.316580000001</v>
      </c>
      <c r="G282" s="297">
        <v>10344.316580000001</v>
      </c>
      <c r="H282" s="297">
        <v>0</v>
      </c>
      <c r="I282" s="297">
        <v>0</v>
      </c>
      <c r="J282" s="297">
        <v>0</v>
      </c>
      <c r="K282" s="297">
        <v>0</v>
      </c>
      <c r="L282" s="297">
        <v>0</v>
      </c>
      <c r="M282" s="297">
        <v>0</v>
      </c>
      <c r="N282" s="293"/>
      <c r="O282" s="297">
        <v>5.8014347730000004</v>
      </c>
      <c r="P282" s="297">
        <v>5.8014347730000004</v>
      </c>
      <c r="Q282" s="297">
        <v>5.8014347730000004</v>
      </c>
      <c r="R282" s="297">
        <v>5.8014347730000004</v>
      </c>
      <c r="S282" s="297">
        <v>0</v>
      </c>
      <c r="T282" s="297">
        <v>0</v>
      </c>
      <c r="U282" s="297">
        <v>0</v>
      </c>
      <c r="V282" s="297">
        <v>0</v>
      </c>
      <c r="W282" s="297">
        <v>0</v>
      </c>
      <c r="X282" s="297">
        <v>0</v>
      </c>
      <c r="Y282" s="412">
        <v>1</v>
      </c>
      <c r="Z282" s="412"/>
      <c r="AA282" s="412"/>
      <c r="AB282" s="412"/>
      <c r="AC282" s="412"/>
      <c r="AD282" s="412"/>
      <c r="AE282" s="412"/>
      <c r="AF282" s="412"/>
      <c r="AG282" s="412"/>
      <c r="AH282" s="412"/>
      <c r="AI282" s="412"/>
      <c r="AJ282" s="412"/>
      <c r="AK282" s="412"/>
      <c r="AL282" s="412"/>
      <c r="AM282" s="298">
        <f>SUM(Y282:AL282)</f>
        <v>1</v>
      </c>
    </row>
    <row r="283" spans="1:39" ht="15" outlineLevel="1">
      <c r="B283" s="296" t="s">
        <v>250</v>
      </c>
      <c r="C283" s="293" t="s">
        <v>164</v>
      </c>
      <c r="D283" s="297"/>
      <c r="E283" s="297"/>
      <c r="F283" s="297"/>
      <c r="G283" s="297"/>
      <c r="H283" s="297"/>
      <c r="I283" s="297"/>
      <c r="J283" s="297"/>
      <c r="K283" s="297"/>
      <c r="L283" s="297"/>
      <c r="M283" s="297"/>
      <c r="N283" s="470"/>
      <c r="O283" s="297"/>
      <c r="P283" s="297"/>
      <c r="Q283" s="297"/>
      <c r="R283" s="297"/>
      <c r="S283" s="297"/>
      <c r="T283" s="297"/>
      <c r="U283" s="297"/>
      <c r="V283" s="297"/>
      <c r="W283" s="297"/>
      <c r="X283" s="297"/>
      <c r="Y283" s="413">
        <f>Y282</f>
        <v>1</v>
      </c>
      <c r="Z283" s="413">
        <f>Z282</f>
        <v>0</v>
      </c>
      <c r="AA283" s="413">
        <f t="shared" ref="AA283:AL283" si="80">AA282</f>
        <v>0</v>
      </c>
      <c r="AB283" s="413">
        <f t="shared" si="80"/>
        <v>0</v>
      </c>
      <c r="AC283" s="413">
        <f t="shared" si="80"/>
        <v>0</v>
      </c>
      <c r="AD283" s="413">
        <f t="shared" si="80"/>
        <v>0</v>
      </c>
      <c r="AE283" s="413">
        <f t="shared" si="80"/>
        <v>0</v>
      </c>
      <c r="AF283" s="413">
        <f t="shared" si="80"/>
        <v>0</v>
      </c>
      <c r="AG283" s="413">
        <f t="shared" si="80"/>
        <v>0</v>
      </c>
      <c r="AH283" s="413">
        <f t="shared" si="80"/>
        <v>0</v>
      </c>
      <c r="AI283" s="413">
        <f t="shared" si="80"/>
        <v>0</v>
      </c>
      <c r="AJ283" s="413">
        <f t="shared" si="80"/>
        <v>0</v>
      </c>
      <c r="AK283" s="413">
        <f t="shared" si="80"/>
        <v>0</v>
      </c>
      <c r="AL283" s="413">
        <f t="shared" si="80"/>
        <v>0</v>
      </c>
      <c r="AM283" s="299"/>
    </row>
    <row r="284" spans="1:39" ht="15.75" outlineLevel="1">
      <c r="A284" s="513"/>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outlineLevel="1">
      <c r="A285" s="511">
        <v>3</v>
      </c>
      <c r="B285" s="296" t="s">
        <v>3</v>
      </c>
      <c r="C285" s="293" t="s">
        <v>25</v>
      </c>
      <c r="D285" s="297">
        <v>103964.30105231929</v>
      </c>
      <c r="E285" s="297">
        <v>103964.30105231929</v>
      </c>
      <c r="F285" s="297">
        <v>103964.30105231929</v>
      </c>
      <c r="G285" s="297">
        <v>103964.30105231929</v>
      </c>
      <c r="H285" s="297">
        <v>103964.30105231929</v>
      </c>
      <c r="I285" s="297">
        <v>103964.30105231929</v>
      </c>
      <c r="J285" s="297">
        <v>103964.30105231929</v>
      </c>
      <c r="K285" s="297">
        <v>103964.30105231929</v>
      </c>
      <c r="L285" s="297">
        <v>103964.30105231929</v>
      </c>
      <c r="M285" s="297">
        <v>103964.30105231929</v>
      </c>
      <c r="N285" s="293"/>
      <c r="O285" s="297">
        <v>56</v>
      </c>
      <c r="P285" s="297">
        <v>56</v>
      </c>
      <c r="Q285" s="297">
        <v>56</v>
      </c>
      <c r="R285" s="297">
        <v>56</v>
      </c>
      <c r="S285" s="297">
        <v>56</v>
      </c>
      <c r="T285" s="297">
        <v>56</v>
      </c>
      <c r="U285" s="297">
        <v>56</v>
      </c>
      <c r="V285" s="297">
        <v>56</v>
      </c>
      <c r="W285" s="297">
        <v>56</v>
      </c>
      <c r="X285" s="297">
        <v>56</v>
      </c>
      <c r="Y285" s="412">
        <v>1</v>
      </c>
      <c r="Z285" s="412"/>
      <c r="AA285" s="412"/>
      <c r="AB285" s="412"/>
      <c r="AC285" s="412"/>
      <c r="AD285" s="412"/>
      <c r="AE285" s="412"/>
      <c r="AF285" s="412"/>
      <c r="AG285" s="412"/>
      <c r="AH285" s="412"/>
      <c r="AI285" s="412"/>
      <c r="AJ285" s="412"/>
      <c r="AK285" s="412"/>
      <c r="AL285" s="412"/>
      <c r="AM285" s="298">
        <f>SUM(Y285:AL285)</f>
        <v>1</v>
      </c>
    </row>
    <row r="286" spans="1:39" ht="15" outlineLevel="1">
      <c r="B286" s="296" t="s">
        <v>250</v>
      </c>
      <c r="C286" s="293" t="s">
        <v>164</v>
      </c>
      <c r="D286" s="297"/>
      <c r="E286" s="297"/>
      <c r="F286" s="297"/>
      <c r="G286" s="297"/>
      <c r="H286" s="297"/>
      <c r="I286" s="297"/>
      <c r="J286" s="297"/>
      <c r="K286" s="297"/>
      <c r="L286" s="297"/>
      <c r="M286" s="297"/>
      <c r="N286" s="470"/>
      <c r="O286" s="297"/>
      <c r="P286" s="297"/>
      <c r="Q286" s="297"/>
      <c r="R286" s="297"/>
      <c r="S286" s="297"/>
      <c r="T286" s="297"/>
      <c r="U286" s="297"/>
      <c r="V286" s="297"/>
      <c r="W286" s="297"/>
      <c r="X286" s="297"/>
      <c r="Y286" s="413">
        <f>Y285</f>
        <v>1</v>
      </c>
      <c r="Z286" s="413">
        <f>Z285</f>
        <v>0</v>
      </c>
      <c r="AA286" s="413">
        <f t="shared" ref="AA286:AL286" si="81">AA285</f>
        <v>0</v>
      </c>
      <c r="AB286" s="413">
        <f t="shared" si="81"/>
        <v>0</v>
      </c>
      <c r="AC286" s="413">
        <f t="shared" si="81"/>
        <v>0</v>
      </c>
      <c r="AD286" s="413">
        <f t="shared" si="81"/>
        <v>0</v>
      </c>
      <c r="AE286" s="413">
        <f t="shared" si="81"/>
        <v>0</v>
      </c>
      <c r="AF286" s="413">
        <f t="shared" si="81"/>
        <v>0</v>
      </c>
      <c r="AG286" s="413">
        <f t="shared" si="81"/>
        <v>0</v>
      </c>
      <c r="AH286" s="413">
        <f t="shared" si="81"/>
        <v>0</v>
      </c>
      <c r="AI286" s="413">
        <f t="shared" si="81"/>
        <v>0</v>
      </c>
      <c r="AJ286" s="413">
        <f t="shared" si="81"/>
        <v>0</v>
      </c>
      <c r="AK286" s="413">
        <f t="shared" si="81"/>
        <v>0</v>
      </c>
      <c r="AL286" s="413">
        <f t="shared" si="81"/>
        <v>0</v>
      </c>
      <c r="AM286" s="299"/>
    </row>
    <row r="287" spans="1:39" ht="15"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outlineLevel="1">
      <c r="A288" s="511">
        <v>4</v>
      </c>
      <c r="B288" s="296" t="s">
        <v>4</v>
      </c>
      <c r="C288" s="293" t="s">
        <v>25</v>
      </c>
      <c r="D288" s="297">
        <v>41709.242673843997</v>
      </c>
      <c r="E288" s="297">
        <v>41709.242673843997</v>
      </c>
      <c r="F288" s="297">
        <v>40101.940402382003</v>
      </c>
      <c r="G288" s="297">
        <v>33974.618997514997</v>
      </c>
      <c r="H288" s="297">
        <v>33974.618997514997</v>
      </c>
      <c r="I288" s="297">
        <v>33974.618997514997</v>
      </c>
      <c r="J288" s="297">
        <v>33974.618997514997</v>
      </c>
      <c r="K288" s="297">
        <v>33946.30471841</v>
      </c>
      <c r="L288" s="297">
        <v>24684.669293848001</v>
      </c>
      <c r="M288" s="297">
        <v>24684.669293848001</v>
      </c>
      <c r="N288" s="293"/>
      <c r="O288" s="297">
        <v>2.7954849159999999</v>
      </c>
      <c r="P288" s="297">
        <v>2.7954849159999999</v>
      </c>
      <c r="Q288" s="297">
        <v>2.694582821</v>
      </c>
      <c r="R288" s="297">
        <v>2.3099261320000002</v>
      </c>
      <c r="S288" s="297">
        <v>2.3099261320000002</v>
      </c>
      <c r="T288" s="297">
        <v>2.3099261320000002</v>
      </c>
      <c r="U288" s="297">
        <v>2.3099261320000002</v>
      </c>
      <c r="V288" s="297">
        <v>2.3066939089999998</v>
      </c>
      <c r="W288" s="297">
        <v>1.7252734519999999</v>
      </c>
      <c r="X288" s="297">
        <v>1.7252734519999999</v>
      </c>
      <c r="Y288" s="412">
        <v>1</v>
      </c>
      <c r="Z288" s="412"/>
      <c r="AA288" s="412"/>
      <c r="AB288" s="412"/>
      <c r="AC288" s="412"/>
      <c r="AD288" s="412"/>
      <c r="AE288" s="412"/>
      <c r="AF288" s="412"/>
      <c r="AG288" s="412"/>
      <c r="AH288" s="412"/>
      <c r="AI288" s="412"/>
      <c r="AJ288" s="412"/>
      <c r="AK288" s="412"/>
      <c r="AL288" s="412"/>
      <c r="AM288" s="298">
        <f>SUM(Y288:AL288)</f>
        <v>1</v>
      </c>
    </row>
    <row r="289" spans="1:39" ht="15" outlineLevel="1">
      <c r="B289" s="296" t="s">
        <v>250</v>
      </c>
      <c r="C289" s="293" t="s">
        <v>164</v>
      </c>
      <c r="D289" s="297"/>
      <c r="E289" s="297"/>
      <c r="F289" s="297"/>
      <c r="G289" s="297"/>
      <c r="H289" s="297"/>
      <c r="I289" s="297"/>
      <c r="J289" s="297"/>
      <c r="K289" s="297"/>
      <c r="L289" s="297"/>
      <c r="M289" s="297"/>
      <c r="N289" s="470"/>
      <c r="O289" s="297"/>
      <c r="P289" s="297"/>
      <c r="Q289" s="297"/>
      <c r="R289" s="297"/>
      <c r="S289" s="297"/>
      <c r="T289" s="297"/>
      <c r="U289" s="297"/>
      <c r="V289" s="297"/>
      <c r="W289" s="297"/>
      <c r="X289" s="297"/>
      <c r="Y289" s="413">
        <f>Y288</f>
        <v>1</v>
      </c>
      <c r="Z289" s="413">
        <f>Z288</f>
        <v>0</v>
      </c>
      <c r="AA289" s="413">
        <f t="shared" ref="AA289:AL289" si="82">AA288</f>
        <v>0</v>
      </c>
      <c r="AB289" s="413">
        <f t="shared" si="82"/>
        <v>0</v>
      </c>
      <c r="AC289" s="413">
        <f t="shared" si="82"/>
        <v>0</v>
      </c>
      <c r="AD289" s="413">
        <f t="shared" si="82"/>
        <v>0</v>
      </c>
      <c r="AE289" s="413">
        <f t="shared" si="82"/>
        <v>0</v>
      </c>
      <c r="AF289" s="413">
        <f t="shared" si="82"/>
        <v>0</v>
      </c>
      <c r="AG289" s="413">
        <f t="shared" si="82"/>
        <v>0</v>
      </c>
      <c r="AH289" s="413">
        <f t="shared" si="82"/>
        <v>0</v>
      </c>
      <c r="AI289" s="413">
        <f t="shared" si="82"/>
        <v>0</v>
      </c>
      <c r="AJ289" s="413">
        <f t="shared" si="82"/>
        <v>0</v>
      </c>
      <c r="AK289" s="413">
        <f t="shared" si="82"/>
        <v>0</v>
      </c>
      <c r="AL289" s="413">
        <f t="shared" si="82"/>
        <v>0</v>
      </c>
      <c r="AM289" s="299"/>
    </row>
    <row r="290" spans="1:39" ht="15"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outlineLevel="1">
      <c r="A291" s="511">
        <v>5</v>
      </c>
      <c r="B291" s="296" t="s">
        <v>5</v>
      </c>
      <c r="C291" s="293" t="s">
        <v>25</v>
      </c>
      <c r="D291" s="297">
        <v>92968.066665078994</v>
      </c>
      <c r="E291" s="297">
        <v>92968.066665078994</v>
      </c>
      <c r="F291" s="297">
        <v>87366.516800092999</v>
      </c>
      <c r="G291" s="297">
        <v>68249.848955894005</v>
      </c>
      <c r="H291" s="297">
        <v>68249.848955894005</v>
      </c>
      <c r="I291" s="297">
        <v>68249.848955894005</v>
      </c>
      <c r="J291" s="297">
        <v>68249.848955894005</v>
      </c>
      <c r="K291" s="297">
        <v>68169.419989161004</v>
      </c>
      <c r="L291" s="297">
        <v>57326.521625756002</v>
      </c>
      <c r="M291" s="297">
        <v>57326.521625756002</v>
      </c>
      <c r="N291" s="293"/>
      <c r="O291" s="297">
        <v>6.4053402820000001</v>
      </c>
      <c r="P291" s="297">
        <v>6.4053402820000001</v>
      </c>
      <c r="Q291" s="297">
        <v>6.0536901109999999</v>
      </c>
      <c r="R291" s="297">
        <v>4.8535973370000001</v>
      </c>
      <c r="S291" s="297">
        <v>4.8535973370000001</v>
      </c>
      <c r="T291" s="297">
        <v>4.8535973370000001</v>
      </c>
      <c r="U291" s="297">
        <v>4.8535973370000001</v>
      </c>
      <c r="V291" s="297">
        <v>4.844415948</v>
      </c>
      <c r="W291" s="297">
        <v>4.1637280749999999</v>
      </c>
      <c r="X291" s="297">
        <v>4.1637280749999999</v>
      </c>
      <c r="Y291" s="412">
        <v>1</v>
      </c>
      <c r="Z291" s="412"/>
      <c r="AA291" s="412"/>
      <c r="AB291" s="412"/>
      <c r="AC291" s="412"/>
      <c r="AD291" s="412"/>
      <c r="AE291" s="412"/>
      <c r="AF291" s="412"/>
      <c r="AG291" s="412"/>
      <c r="AH291" s="412"/>
      <c r="AI291" s="412"/>
      <c r="AJ291" s="412"/>
      <c r="AK291" s="412"/>
      <c r="AL291" s="412"/>
      <c r="AM291" s="298">
        <f>SUM(Y291:AL291)</f>
        <v>1</v>
      </c>
    </row>
    <row r="292" spans="1:39" ht="15" outlineLevel="1">
      <c r="B292" s="296" t="s">
        <v>250</v>
      </c>
      <c r="C292" s="293" t="s">
        <v>164</v>
      </c>
      <c r="D292" s="297"/>
      <c r="E292" s="297"/>
      <c r="F292" s="297"/>
      <c r="G292" s="297"/>
      <c r="H292" s="297"/>
      <c r="I292" s="297"/>
      <c r="J292" s="297"/>
      <c r="K292" s="297"/>
      <c r="L292" s="297"/>
      <c r="M292" s="297"/>
      <c r="N292" s="470"/>
      <c r="O292" s="297"/>
      <c r="P292" s="297"/>
      <c r="Q292" s="297"/>
      <c r="R292" s="297"/>
      <c r="S292" s="297"/>
      <c r="T292" s="297"/>
      <c r="U292" s="297"/>
      <c r="V292" s="297"/>
      <c r="W292" s="297"/>
      <c r="X292" s="297"/>
      <c r="Y292" s="413">
        <f>Y291</f>
        <v>1</v>
      </c>
      <c r="Z292" s="413">
        <f>Z291</f>
        <v>0</v>
      </c>
      <c r="AA292" s="413">
        <f t="shared" ref="AA292:AL292" si="83">AA291</f>
        <v>0</v>
      </c>
      <c r="AB292" s="413">
        <f t="shared" si="83"/>
        <v>0</v>
      </c>
      <c r="AC292" s="413">
        <f t="shared" si="83"/>
        <v>0</v>
      </c>
      <c r="AD292" s="413">
        <f t="shared" si="83"/>
        <v>0</v>
      </c>
      <c r="AE292" s="413">
        <f t="shared" si="83"/>
        <v>0</v>
      </c>
      <c r="AF292" s="413">
        <f t="shared" si="83"/>
        <v>0</v>
      </c>
      <c r="AG292" s="413">
        <f t="shared" si="83"/>
        <v>0</v>
      </c>
      <c r="AH292" s="413">
        <f t="shared" si="83"/>
        <v>0</v>
      </c>
      <c r="AI292" s="413">
        <f t="shared" si="83"/>
        <v>0</v>
      </c>
      <c r="AJ292" s="413">
        <f t="shared" si="83"/>
        <v>0</v>
      </c>
      <c r="AK292" s="413">
        <f t="shared" si="83"/>
        <v>0</v>
      </c>
      <c r="AL292" s="413">
        <f t="shared" si="83"/>
        <v>0</v>
      </c>
      <c r="AM292" s="299"/>
    </row>
    <row r="293" spans="1:39" ht="15"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outlineLevel="1">
      <c r="A294" s="511">
        <v>6</v>
      </c>
      <c r="B294" s="296" t="s">
        <v>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v>1</v>
      </c>
      <c r="Z294" s="412"/>
      <c r="AA294" s="412"/>
      <c r="AB294" s="412"/>
      <c r="AC294" s="412"/>
      <c r="AD294" s="412"/>
      <c r="AE294" s="412"/>
      <c r="AF294" s="412"/>
      <c r="AG294" s="412"/>
      <c r="AH294" s="412"/>
      <c r="AI294" s="412"/>
      <c r="AJ294" s="412"/>
      <c r="AK294" s="412"/>
      <c r="AL294" s="412"/>
      <c r="AM294" s="298">
        <f>SUM(Y294:AL294)</f>
        <v>1</v>
      </c>
    </row>
    <row r="295" spans="1:39" ht="15" outlineLevel="1">
      <c r="B295" s="296" t="s">
        <v>250</v>
      </c>
      <c r="C295" s="293" t="s">
        <v>164</v>
      </c>
      <c r="D295" s="297"/>
      <c r="E295" s="297"/>
      <c r="F295" s="297"/>
      <c r="G295" s="297"/>
      <c r="H295" s="297"/>
      <c r="I295" s="297"/>
      <c r="J295" s="297"/>
      <c r="K295" s="297"/>
      <c r="L295" s="297"/>
      <c r="M295" s="297"/>
      <c r="N295" s="470"/>
      <c r="O295" s="297"/>
      <c r="P295" s="297"/>
      <c r="Q295" s="297"/>
      <c r="R295" s="297"/>
      <c r="S295" s="297"/>
      <c r="T295" s="297"/>
      <c r="U295" s="297"/>
      <c r="V295" s="297"/>
      <c r="W295" s="297"/>
      <c r="X295" s="297"/>
      <c r="Y295" s="413">
        <f>Y294</f>
        <v>1</v>
      </c>
      <c r="Z295" s="413">
        <f>Z294</f>
        <v>0</v>
      </c>
      <c r="AA295" s="413">
        <f t="shared" ref="AA295:AL295" si="84">AA294</f>
        <v>0</v>
      </c>
      <c r="AB295" s="413">
        <f t="shared" si="84"/>
        <v>0</v>
      </c>
      <c r="AC295" s="413">
        <f t="shared" si="84"/>
        <v>0</v>
      </c>
      <c r="AD295" s="413">
        <f t="shared" si="84"/>
        <v>0</v>
      </c>
      <c r="AE295" s="413">
        <f t="shared" si="84"/>
        <v>0</v>
      </c>
      <c r="AF295" s="413">
        <f t="shared" si="84"/>
        <v>0</v>
      </c>
      <c r="AG295" s="413">
        <f t="shared" si="84"/>
        <v>0</v>
      </c>
      <c r="AH295" s="413">
        <f t="shared" si="84"/>
        <v>0</v>
      </c>
      <c r="AI295" s="413">
        <f t="shared" si="84"/>
        <v>0</v>
      </c>
      <c r="AJ295" s="413">
        <f t="shared" si="84"/>
        <v>0</v>
      </c>
      <c r="AK295" s="413">
        <f t="shared" si="84"/>
        <v>0</v>
      </c>
      <c r="AL295" s="413">
        <f t="shared" si="84"/>
        <v>0</v>
      </c>
      <c r="AM295" s="299"/>
    </row>
    <row r="296" spans="1:39" ht="15"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outlineLevel="1">
      <c r="A297" s="511">
        <v>7</v>
      </c>
      <c r="B297" s="296" t="s">
        <v>42</v>
      </c>
      <c r="C297" s="293" t="s">
        <v>25</v>
      </c>
      <c r="D297" s="297">
        <v>27.879000000000001</v>
      </c>
      <c r="E297" s="297"/>
      <c r="F297" s="297"/>
      <c r="G297" s="297"/>
      <c r="H297" s="297"/>
      <c r="I297" s="297"/>
      <c r="J297" s="297"/>
      <c r="K297" s="297"/>
      <c r="L297" s="297"/>
      <c r="M297" s="297"/>
      <c r="N297" s="293"/>
      <c r="O297" s="297">
        <v>51.335000000000001</v>
      </c>
      <c r="P297" s="297" t="s">
        <v>700</v>
      </c>
      <c r="Q297" s="297"/>
      <c r="R297" s="297"/>
      <c r="S297" s="297"/>
      <c r="T297" s="297"/>
      <c r="U297" s="297"/>
      <c r="V297" s="297"/>
      <c r="W297" s="297"/>
      <c r="X297" s="297"/>
      <c r="Y297" s="412">
        <v>1</v>
      </c>
      <c r="Z297" s="412"/>
      <c r="AA297" s="412"/>
      <c r="AB297" s="412"/>
      <c r="AC297" s="412"/>
      <c r="AD297" s="412"/>
      <c r="AE297" s="412"/>
      <c r="AF297" s="412"/>
      <c r="AG297" s="412"/>
      <c r="AH297" s="412"/>
      <c r="AI297" s="412"/>
      <c r="AJ297" s="412"/>
      <c r="AK297" s="412"/>
      <c r="AL297" s="412"/>
      <c r="AM297" s="298">
        <f>SUM(Y297:AL297)</f>
        <v>1</v>
      </c>
    </row>
    <row r="298" spans="1:39" ht="15" outlineLevel="1">
      <c r="B298" s="296" t="s">
        <v>250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Z297</f>
        <v>0</v>
      </c>
      <c r="AA298" s="413">
        <f t="shared" ref="AA298:AL298" si="85">AA297</f>
        <v>0</v>
      </c>
      <c r="AB298" s="413">
        <f t="shared" si="85"/>
        <v>0</v>
      </c>
      <c r="AC298" s="413">
        <f t="shared" si="85"/>
        <v>0</v>
      </c>
      <c r="AD298" s="413">
        <f t="shared" si="85"/>
        <v>0</v>
      </c>
      <c r="AE298" s="413">
        <f t="shared" si="85"/>
        <v>0</v>
      </c>
      <c r="AF298" s="413">
        <f t="shared" si="85"/>
        <v>0</v>
      </c>
      <c r="AG298" s="413">
        <f t="shared" si="85"/>
        <v>0</v>
      </c>
      <c r="AH298" s="413">
        <f t="shared" si="85"/>
        <v>0</v>
      </c>
      <c r="AI298" s="413">
        <f t="shared" si="85"/>
        <v>0</v>
      </c>
      <c r="AJ298" s="413">
        <f t="shared" si="85"/>
        <v>0</v>
      </c>
      <c r="AK298" s="413">
        <f t="shared" si="85"/>
        <v>0</v>
      </c>
      <c r="AL298" s="413">
        <f t="shared" si="85"/>
        <v>0</v>
      </c>
      <c r="AM298" s="299"/>
    </row>
    <row r="299" spans="1:39" ht="15"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outlineLevel="1">
      <c r="A300" s="511">
        <v>8</v>
      </c>
      <c r="B300" s="296" t="s">
        <v>487</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s="285" customFormat="1" ht="15" outlineLevel="1">
      <c r="A301" s="511"/>
      <c r="B301" s="296" t="s">
        <v>250</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Z300</f>
        <v>0</v>
      </c>
      <c r="AA301" s="413">
        <f t="shared" ref="AA301:AL301" si="86">AA300</f>
        <v>0</v>
      </c>
      <c r="AB301" s="413">
        <f t="shared" si="86"/>
        <v>0</v>
      </c>
      <c r="AC301" s="413">
        <f t="shared" si="86"/>
        <v>0</v>
      </c>
      <c r="AD301" s="413">
        <f t="shared" si="86"/>
        <v>0</v>
      </c>
      <c r="AE301" s="413">
        <f t="shared" si="86"/>
        <v>0</v>
      </c>
      <c r="AF301" s="413">
        <f t="shared" si="86"/>
        <v>0</v>
      </c>
      <c r="AG301" s="413">
        <f t="shared" si="86"/>
        <v>0</v>
      </c>
      <c r="AH301" s="413">
        <f t="shared" si="86"/>
        <v>0</v>
      </c>
      <c r="AI301" s="413">
        <f t="shared" si="86"/>
        <v>0</v>
      </c>
      <c r="AJ301" s="413">
        <f t="shared" si="86"/>
        <v>0</v>
      </c>
      <c r="AK301" s="413">
        <f t="shared" si="86"/>
        <v>0</v>
      </c>
      <c r="AL301" s="413">
        <f t="shared" si="86"/>
        <v>0</v>
      </c>
      <c r="AM301" s="299"/>
    </row>
    <row r="302" spans="1:39" s="285" customFormat="1" ht="15" outlineLevel="1">
      <c r="A302" s="511"/>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outlineLevel="1">
      <c r="A303" s="511">
        <v>9</v>
      </c>
      <c r="B303" s="296" t="s">
        <v>7</v>
      </c>
      <c r="C303" s="293" t="s">
        <v>25</v>
      </c>
      <c r="D303" s="297">
        <v>0</v>
      </c>
      <c r="E303" s="297"/>
      <c r="F303" s="297"/>
      <c r="G303" s="297"/>
      <c r="H303" s="297"/>
      <c r="I303" s="297"/>
      <c r="J303" s="297"/>
      <c r="K303" s="297"/>
      <c r="L303" s="297"/>
      <c r="M303" s="297"/>
      <c r="N303" s="293"/>
      <c r="O303" s="297">
        <v>0</v>
      </c>
      <c r="P303" s="297"/>
      <c r="Q303" s="297"/>
      <c r="R303" s="297"/>
      <c r="S303" s="297"/>
      <c r="T303" s="297"/>
      <c r="U303" s="297"/>
      <c r="V303" s="297"/>
      <c r="W303" s="297"/>
      <c r="X303" s="297"/>
      <c r="Y303" s="412"/>
      <c r="Z303" s="412"/>
      <c r="AA303" s="412"/>
      <c r="AB303" s="412"/>
      <c r="AC303" s="412"/>
      <c r="AD303" s="412"/>
      <c r="AE303" s="412"/>
      <c r="AF303" s="412"/>
      <c r="AG303" s="412"/>
      <c r="AH303" s="412"/>
      <c r="AI303" s="412"/>
      <c r="AJ303" s="412"/>
      <c r="AK303" s="412"/>
      <c r="AL303" s="412"/>
      <c r="AM303" s="298">
        <f>SUM(Y303:AL303)</f>
        <v>0</v>
      </c>
    </row>
    <row r="304" spans="1:39" ht="15" outlineLevel="1">
      <c r="B304" s="296" t="s">
        <v>250</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7">AA303</f>
        <v>0</v>
      </c>
      <c r="AB304" s="413">
        <f t="shared" si="87"/>
        <v>0</v>
      </c>
      <c r="AC304" s="413">
        <f t="shared" si="87"/>
        <v>0</v>
      </c>
      <c r="AD304" s="413">
        <f t="shared" si="87"/>
        <v>0</v>
      </c>
      <c r="AE304" s="413">
        <f t="shared" si="87"/>
        <v>0</v>
      </c>
      <c r="AF304" s="413">
        <f t="shared" si="87"/>
        <v>0</v>
      </c>
      <c r="AG304" s="413">
        <f t="shared" si="87"/>
        <v>0</v>
      </c>
      <c r="AH304" s="413">
        <f t="shared" si="87"/>
        <v>0</v>
      </c>
      <c r="AI304" s="413">
        <f t="shared" si="87"/>
        <v>0</v>
      </c>
      <c r="AJ304" s="413">
        <f t="shared" si="87"/>
        <v>0</v>
      </c>
      <c r="AK304" s="413">
        <f t="shared" si="87"/>
        <v>0</v>
      </c>
      <c r="AL304" s="413">
        <f t="shared" si="87"/>
        <v>0</v>
      </c>
      <c r="AM304" s="299"/>
    </row>
    <row r="305" spans="1:39" ht="15"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outlineLevel="1">
      <c r="A306" s="512"/>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outlineLevel="1">
      <c r="A307" s="511">
        <v>10</v>
      </c>
      <c r="B307" s="312" t="s">
        <v>22</v>
      </c>
      <c r="C307" s="293" t="s">
        <v>25</v>
      </c>
      <c r="D307" s="297">
        <v>1101348.8956876239</v>
      </c>
      <c r="E307" s="297">
        <v>1098736.3542377739</v>
      </c>
      <c r="F307" s="297">
        <v>1096487.3185823639</v>
      </c>
      <c r="G307" s="297">
        <v>1052961.3292056599</v>
      </c>
      <c r="H307" s="297">
        <v>1010469.888417155</v>
      </c>
      <c r="I307" s="297">
        <v>987230.73534508795</v>
      </c>
      <c r="J307" s="297">
        <v>987230.73534508795</v>
      </c>
      <c r="K307" s="297">
        <v>985649.72074405593</v>
      </c>
      <c r="L307" s="297">
        <v>913513.24863251601</v>
      </c>
      <c r="M307" s="297">
        <v>773071.48993967101</v>
      </c>
      <c r="N307" s="297">
        <v>12</v>
      </c>
      <c r="O307" s="297">
        <v>200.11294692299998</v>
      </c>
      <c r="P307" s="297">
        <v>199.27900223499998</v>
      </c>
      <c r="Q307" s="297">
        <v>198.561091694</v>
      </c>
      <c r="R307" s="297">
        <v>184.55733582899998</v>
      </c>
      <c r="S307" s="297">
        <v>170.977653541</v>
      </c>
      <c r="T307" s="297">
        <v>164.958393809</v>
      </c>
      <c r="U307" s="297">
        <v>164.958393809</v>
      </c>
      <c r="V307" s="297">
        <v>164.958393809</v>
      </c>
      <c r="W307" s="297">
        <v>146.687823197</v>
      </c>
      <c r="X307" s="297">
        <v>116.537375082</v>
      </c>
      <c r="Y307" s="412">
        <v>0</v>
      </c>
      <c r="Z307" s="505">
        <v>1</v>
      </c>
      <c r="AA307" s="505">
        <v>0</v>
      </c>
      <c r="AB307" s="505"/>
      <c r="AC307" s="417"/>
      <c r="AD307" s="417"/>
      <c r="AE307" s="417"/>
      <c r="AF307" s="417"/>
      <c r="AG307" s="417"/>
      <c r="AH307" s="417"/>
      <c r="AI307" s="417"/>
      <c r="AJ307" s="417"/>
      <c r="AK307" s="417"/>
      <c r="AL307" s="417"/>
      <c r="AM307" s="298">
        <f>SUM(Y307:AL307)</f>
        <v>1</v>
      </c>
    </row>
    <row r="308" spans="1:39" ht="15" outlineLevel="1">
      <c r="B308" s="296" t="s">
        <v>250</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Z307</f>
        <v>1</v>
      </c>
      <c r="AA308" s="413">
        <f t="shared" ref="AA308:AL308" si="88">AA307</f>
        <v>0</v>
      </c>
      <c r="AB308" s="413">
        <f t="shared" si="88"/>
        <v>0</v>
      </c>
      <c r="AC308" s="413">
        <f t="shared" si="88"/>
        <v>0</v>
      </c>
      <c r="AD308" s="413">
        <f t="shared" si="88"/>
        <v>0</v>
      </c>
      <c r="AE308" s="413">
        <f t="shared" si="88"/>
        <v>0</v>
      </c>
      <c r="AF308" s="413">
        <f t="shared" si="88"/>
        <v>0</v>
      </c>
      <c r="AG308" s="413">
        <f t="shared" si="88"/>
        <v>0</v>
      </c>
      <c r="AH308" s="413">
        <f t="shared" si="88"/>
        <v>0</v>
      </c>
      <c r="AI308" s="413">
        <f t="shared" si="88"/>
        <v>0</v>
      </c>
      <c r="AJ308" s="413">
        <f t="shared" si="88"/>
        <v>0</v>
      </c>
      <c r="AK308" s="413">
        <f t="shared" si="88"/>
        <v>0</v>
      </c>
      <c r="AL308" s="413">
        <f t="shared" si="88"/>
        <v>0</v>
      </c>
      <c r="AM308" s="313"/>
    </row>
    <row r="309" spans="1:39" ht="15"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outlineLevel="1">
      <c r="A310" s="511">
        <v>11</v>
      </c>
      <c r="B310" s="316" t="s">
        <v>21</v>
      </c>
      <c r="C310" s="293" t="s">
        <v>25</v>
      </c>
      <c r="D310" s="297">
        <v>398492.91207792098</v>
      </c>
      <c r="E310" s="297">
        <v>398492.91207792098</v>
      </c>
      <c r="F310" s="297">
        <v>393141.23033707897</v>
      </c>
      <c r="G310" s="297">
        <v>343195.67316331703</v>
      </c>
      <c r="H310" s="297">
        <v>116747.83115411</v>
      </c>
      <c r="I310" s="297">
        <v>116747.83115411</v>
      </c>
      <c r="J310" s="297">
        <v>116747.83115411</v>
      </c>
      <c r="K310" s="297">
        <v>116605.306736778</v>
      </c>
      <c r="L310" s="297">
        <v>116605.306736778</v>
      </c>
      <c r="M310" s="297">
        <v>116605.306736778</v>
      </c>
      <c r="N310" s="297">
        <v>12</v>
      </c>
      <c r="O310" s="297">
        <v>111.752380515</v>
      </c>
      <c r="P310" s="297">
        <v>111.752380515</v>
      </c>
      <c r="Q310" s="297">
        <v>110.308465602</v>
      </c>
      <c r="R310" s="297">
        <v>97.548739435000002</v>
      </c>
      <c r="S310" s="297">
        <v>31.875953556000002</v>
      </c>
      <c r="T310" s="297">
        <v>31.875953556000002</v>
      </c>
      <c r="U310" s="297">
        <v>31.875953556000002</v>
      </c>
      <c r="V310" s="297">
        <v>31.733327494999997</v>
      </c>
      <c r="W310" s="297">
        <v>31.733327494999997</v>
      </c>
      <c r="X310" s="297">
        <v>31.733327494999997</v>
      </c>
      <c r="Y310" s="412">
        <v>0</v>
      </c>
      <c r="Z310" s="505">
        <v>1</v>
      </c>
      <c r="AA310" s="417">
        <v>0</v>
      </c>
      <c r="AB310" s="417"/>
      <c r="AC310" s="417"/>
      <c r="AD310" s="417"/>
      <c r="AE310" s="417"/>
      <c r="AF310" s="417"/>
      <c r="AG310" s="417"/>
      <c r="AH310" s="417"/>
      <c r="AI310" s="417"/>
      <c r="AJ310" s="417"/>
      <c r="AK310" s="417"/>
      <c r="AL310" s="417"/>
      <c r="AM310" s="298">
        <f>SUM(Y310:AL310)</f>
        <v>1</v>
      </c>
    </row>
    <row r="311" spans="1:39" ht="15" outlineLevel="1">
      <c r="B311" s="296" t="s">
        <v>250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89">AA310</f>
        <v>0</v>
      </c>
      <c r="AB311" s="413">
        <f t="shared" si="89"/>
        <v>0</v>
      </c>
      <c r="AC311" s="413">
        <f t="shared" si="89"/>
        <v>0</v>
      </c>
      <c r="AD311" s="413">
        <f t="shared" si="89"/>
        <v>0</v>
      </c>
      <c r="AE311" s="413">
        <f t="shared" si="89"/>
        <v>0</v>
      </c>
      <c r="AF311" s="413">
        <f t="shared" si="89"/>
        <v>0</v>
      </c>
      <c r="AG311" s="413">
        <f t="shared" si="89"/>
        <v>0</v>
      </c>
      <c r="AH311" s="413">
        <f t="shared" si="89"/>
        <v>0</v>
      </c>
      <c r="AI311" s="413">
        <f t="shared" si="89"/>
        <v>0</v>
      </c>
      <c r="AJ311" s="413">
        <f t="shared" si="89"/>
        <v>0</v>
      </c>
      <c r="AK311" s="413">
        <f t="shared" si="89"/>
        <v>0</v>
      </c>
      <c r="AL311" s="413">
        <f t="shared" si="89"/>
        <v>0</v>
      </c>
      <c r="AM311" s="313"/>
    </row>
    <row r="312" spans="1:39" ht="15"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outlineLevel="1">
      <c r="A313" s="511">
        <v>12</v>
      </c>
      <c r="B313" s="316" t="s">
        <v>23</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outlineLevel="1">
      <c r="B314" s="296" t="s">
        <v>250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90">AA313</f>
        <v>0</v>
      </c>
      <c r="AB314" s="413">
        <f t="shared" si="90"/>
        <v>0</v>
      </c>
      <c r="AC314" s="413">
        <f t="shared" si="90"/>
        <v>0</v>
      </c>
      <c r="AD314" s="413">
        <f t="shared" si="90"/>
        <v>0</v>
      </c>
      <c r="AE314" s="413">
        <f t="shared" si="90"/>
        <v>0</v>
      </c>
      <c r="AF314" s="413">
        <f t="shared" si="90"/>
        <v>0</v>
      </c>
      <c r="AG314" s="413">
        <f t="shared" si="90"/>
        <v>0</v>
      </c>
      <c r="AH314" s="413">
        <f t="shared" si="90"/>
        <v>0</v>
      </c>
      <c r="AI314" s="413">
        <f t="shared" si="90"/>
        <v>0</v>
      </c>
      <c r="AJ314" s="413">
        <f t="shared" si="90"/>
        <v>0</v>
      </c>
      <c r="AK314" s="413">
        <f t="shared" si="90"/>
        <v>0</v>
      </c>
      <c r="AL314" s="413">
        <f t="shared" si="90"/>
        <v>0</v>
      </c>
      <c r="AM314" s="313"/>
    </row>
    <row r="315" spans="1:39" ht="15"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outlineLevel="1">
      <c r="A316" s="511">
        <v>13</v>
      </c>
      <c r="B316" s="316" t="s">
        <v>24</v>
      </c>
      <c r="C316" s="293" t="s">
        <v>25</v>
      </c>
      <c r="D316" s="297"/>
      <c r="E316" s="297"/>
      <c r="F316" s="297"/>
      <c r="G316" s="297"/>
      <c r="H316" s="297"/>
      <c r="I316" s="297"/>
      <c r="J316" s="297"/>
      <c r="K316" s="297"/>
      <c r="L316" s="297"/>
      <c r="M316" s="297"/>
      <c r="N316" s="297">
        <v>12</v>
      </c>
      <c r="O316" s="297">
        <v>0</v>
      </c>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outlineLevel="1">
      <c r="B317" s="296" t="s">
        <v>250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91">AA316</f>
        <v>0</v>
      </c>
      <c r="AB317" s="413">
        <f t="shared" si="91"/>
        <v>0</v>
      </c>
      <c r="AC317" s="413">
        <f t="shared" si="91"/>
        <v>0</v>
      </c>
      <c r="AD317" s="413">
        <f t="shared" si="91"/>
        <v>0</v>
      </c>
      <c r="AE317" s="413">
        <f t="shared" si="91"/>
        <v>0</v>
      </c>
      <c r="AF317" s="413">
        <f t="shared" si="91"/>
        <v>0</v>
      </c>
      <c r="AG317" s="413">
        <f t="shared" si="91"/>
        <v>0</v>
      </c>
      <c r="AH317" s="413">
        <f t="shared" si="91"/>
        <v>0</v>
      </c>
      <c r="AI317" s="413">
        <f t="shared" si="91"/>
        <v>0</v>
      </c>
      <c r="AJ317" s="413">
        <f t="shared" si="91"/>
        <v>0</v>
      </c>
      <c r="AK317" s="413">
        <f t="shared" si="91"/>
        <v>0</v>
      </c>
      <c r="AL317" s="413">
        <f t="shared" si="91"/>
        <v>0</v>
      </c>
      <c r="AM317" s="313"/>
    </row>
    <row r="318" spans="1:39" ht="15"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outlineLevel="1">
      <c r="A319" s="511">
        <v>14</v>
      </c>
      <c r="B319" s="316" t="s">
        <v>20</v>
      </c>
      <c r="C319" s="293" t="s">
        <v>25</v>
      </c>
      <c r="D319" s="297">
        <v>48450.767796975</v>
      </c>
      <c r="E319" s="297">
        <v>48450.767796975</v>
      </c>
      <c r="F319" s="297">
        <v>48450.767796975</v>
      </c>
      <c r="G319" s="297">
        <v>48450.767796975</v>
      </c>
      <c r="H319" s="297">
        <v>0</v>
      </c>
      <c r="I319" s="297">
        <v>0</v>
      </c>
      <c r="J319" s="297">
        <v>0</v>
      </c>
      <c r="K319" s="297">
        <v>0</v>
      </c>
      <c r="L319" s="297">
        <v>0</v>
      </c>
      <c r="M319" s="297">
        <v>0</v>
      </c>
      <c r="N319" s="297">
        <v>12</v>
      </c>
      <c r="O319" s="297">
        <v>8.8126766229999998</v>
      </c>
      <c r="P319" s="297">
        <v>8.8126766229999998</v>
      </c>
      <c r="Q319" s="297">
        <v>8.8126766229999998</v>
      </c>
      <c r="R319" s="297">
        <v>8.8126766229999998</v>
      </c>
      <c r="S319" s="297">
        <v>0</v>
      </c>
      <c r="T319" s="297">
        <v>0</v>
      </c>
      <c r="U319" s="297">
        <v>0</v>
      </c>
      <c r="V319" s="297">
        <v>0</v>
      </c>
      <c r="W319" s="297">
        <v>0</v>
      </c>
      <c r="X319" s="297">
        <v>0</v>
      </c>
      <c r="Y319" s="417"/>
      <c r="Z319" s="417">
        <v>0.5</v>
      </c>
      <c r="AA319" s="505">
        <v>0.5</v>
      </c>
      <c r="AB319" s="417"/>
      <c r="AC319" s="417"/>
      <c r="AD319" s="417"/>
      <c r="AE319" s="417"/>
      <c r="AF319" s="417"/>
      <c r="AG319" s="417"/>
      <c r="AH319" s="417"/>
      <c r="AI319" s="417"/>
      <c r="AJ319" s="417"/>
      <c r="AK319" s="417"/>
      <c r="AL319" s="417"/>
      <c r="AM319" s="298">
        <f>SUM(Y319:AL319)</f>
        <v>1</v>
      </c>
    </row>
    <row r="320" spans="1:39" ht="15" outlineLevel="1">
      <c r="B320" s="296" t="s">
        <v>250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0.5</v>
      </c>
      <c r="AA320" s="413">
        <f t="shared" ref="AA320:AL320" si="92">AA319</f>
        <v>0.5</v>
      </c>
      <c r="AB320" s="413">
        <f t="shared" si="92"/>
        <v>0</v>
      </c>
      <c r="AC320" s="413">
        <f t="shared" si="92"/>
        <v>0</v>
      </c>
      <c r="AD320" s="413">
        <f t="shared" si="92"/>
        <v>0</v>
      </c>
      <c r="AE320" s="413">
        <f t="shared" si="92"/>
        <v>0</v>
      </c>
      <c r="AF320" s="413">
        <f t="shared" si="92"/>
        <v>0</v>
      </c>
      <c r="AG320" s="413">
        <f t="shared" si="92"/>
        <v>0</v>
      </c>
      <c r="AH320" s="413">
        <f t="shared" si="92"/>
        <v>0</v>
      </c>
      <c r="AI320" s="413">
        <f t="shared" si="92"/>
        <v>0</v>
      </c>
      <c r="AJ320" s="413">
        <f t="shared" si="92"/>
        <v>0</v>
      </c>
      <c r="AK320" s="413">
        <f t="shared" si="92"/>
        <v>0</v>
      </c>
      <c r="AL320" s="413">
        <f t="shared" si="92"/>
        <v>0</v>
      </c>
      <c r="AM320" s="313"/>
    </row>
    <row r="321" spans="1:39" ht="15"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outlineLevel="1">
      <c r="A322" s="511">
        <v>15</v>
      </c>
      <c r="B322" s="316" t="s">
        <v>488</v>
      </c>
      <c r="C322" s="293" t="s">
        <v>25</v>
      </c>
      <c r="D322" s="297"/>
      <c r="E322" s="297"/>
      <c r="F322" s="297"/>
      <c r="G322" s="297"/>
      <c r="H322" s="297"/>
      <c r="I322" s="297"/>
      <c r="J322" s="297"/>
      <c r="K322" s="297"/>
      <c r="L322" s="297"/>
      <c r="M322" s="297"/>
      <c r="N322" s="293"/>
      <c r="O322" s="297">
        <v>4.4000000000000004</v>
      </c>
      <c r="P322" s="297" t="s">
        <v>700</v>
      </c>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outlineLevel="1">
      <c r="A323" s="511"/>
      <c r="B323" s="317" t="s">
        <v>250</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3">AA322</f>
        <v>0</v>
      </c>
      <c r="AB323" s="413">
        <f t="shared" si="93"/>
        <v>0</v>
      </c>
      <c r="AC323" s="413">
        <f t="shared" si="93"/>
        <v>0</v>
      </c>
      <c r="AD323" s="413">
        <f t="shared" si="93"/>
        <v>0</v>
      </c>
      <c r="AE323" s="413">
        <f t="shared" si="93"/>
        <v>0</v>
      </c>
      <c r="AF323" s="413">
        <f t="shared" si="93"/>
        <v>0</v>
      </c>
      <c r="AG323" s="413">
        <f t="shared" si="93"/>
        <v>0</v>
      </c>
      <c r="AH323" s="413">
        <f t="shared" si="93"/>
        <v>0</v>
      </c>
      <c r="AI323" s="413">
        <f t="shared" si="93"/>
        <v>0</v>
      </c>
      <c r="AJ323" s="413">
        <f t="shared" si="93"/>
        <v>0</v>
      </c>
      <c r="AK323" s="413">
        <f t="shared" si="93"/>
        <v>0</v>
      </c>
      <c r="AL323" s="413">
        <f t="shared" si="93"/>
        <v>0</v>
      </c>
      <c r="AM323" s="313"/>
    </row>
    <row r="324" spans="1:39" s="285" customFormat="1" ht="15" outlineLevel="1">
      <c r="A324" s="511"/>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outlineLevel="1">
      <c r="A325" s="511">
        <v>16</v>
      </c>
      <c r="B325" s="316" t="s">
        <v>489</v>
      </c>
      <c r="C325" s="293" t="s">
        <v>25</v>
      </c>
      <c r="D325" s="297"/>
      <c r="E325" s="297"/>
      <c r="F325" s="297"/>
      <c r="G325" s="297"/>
      <c r="H325" s="297"/>
      <c r="I325" s="297"/>
      <c r="J325" s="297"/>
      <c r="K325" s="297"/>
      <c r="L325" s="297"/>
      <c r="M325" s="297"/>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outlineLevel="1">
      <c r="A326" s="511"/>
      <c r="B326" s="317" t="s">
        <v>250</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4">AA325</f>
        <v>0</v>
      </c>
      <c r="AB326" s="413">
        <f t="shared" si="94"/>
        <v>0</v>
      </c>
      <c r="AC326" s="413">
        <f t="shared" si="94"/>
        <v>0</v>
      </c>
      <c r="AD326" s="413">
        <f t="shared" si="94"/>
        <v>0</v>
      </c>
      <c r="AE326" s="413">
        <f t="shared" si="94"/>
        <v>0</v>
      </c>
      <c r="AF326" s="413">
        <f t="shared" si="94"/>
        <v>0</v>
      </c>
      <c r="AG326" s="413">
        <f t="shared" si="94"/>
        <v>0</v>
      </c>
      <c r="AH326" s="413">
        <f t="shared" si="94"/>
        <v>0</v>
      </c>
      <c r="AI326" s="413">
        <f t="shared" si="94"/>
        <v>0</v>
      </c>
      <c r="AJ326" s="413">
        <f t="shared" si="94"/>
        <v>0</v>
      </c>
      <c r="AK326" s="413">
        <f t="shared" si="94"/>
        <v>0</v>
      </c>
      <c r="AL326" s="413">
        <f t="shared" si="94"/>
        <v>0</v>
      </c>
      <c r="AM326" s="313"/>
    </row>
    <row r="327" spans="1:39" s="285" customFormat="1" ht="15" outlineLevel="1">
      <c r="A327" s="511"/>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outlineLevel="1">
      <c r="A328" s="511">
        <v>17</v>
      </c>
      <c r="B328" s="316" t="s">
        <v>9</v>
      </c>
      <c r="C328" s="293" t="s">
        <v>25</v>
      </c>
      <c r="D328" s="297"/>
      <c r="E328" s="297"/>
      <c r="F328" s="297"/>
      <c r="G328" s="297"/>
      <c r="H328" s="297"/>
      <c r="I328" s="297"/>
      <c r="J328" s="297"/>
      <c r="K328" s="297"/>
      <c r="L328" s="297"/>
      <c r="M328" s="297"/>
      <c r="N328" s="293"/>
      <c r="O328" s="297"/>
      <c r="P328" s="297"/>
      <c r="Q328" s="297"/>
      <c r="R328" s="297"/>
      <c r="S328" s="297"/>
      <c r="T328" s="297"/>
      <c r="U328" s="297"/>
      <c r="V328" s="297"/>
      <c r="W328" s="297"/>
      <c r="X328" s="297"/>
      <c r="Y328" s="417"/>
      <c r="Z328" s="417"/>
      <c r="AA328" s="417"/>
      <c r="AB328" s="417"/>
      <c r="AC328" s="417"/>
      <c r="AD328" s="417"/>
      <c r="AE328" s="417"/>
      <c r="AF328" s="417"/>
      <c r="AG328" s="417"/>
      <c r="AH328" s="417"/>
      <c r="AI328" s="417"/>
      <c r="AJ328" s="417"/>
      <c r="AK328" s="417"/>
      <c r="AL328" s="417"/>
      <c r="AM328" s="298">
        <f>SUM(Y328:AL328)</f>
        <v>0</v>
      </c>
    </row>
    <row r="329" spans="1:39" ht="15" outlineLevel="1">
      <c r="B329" s="296" t="s">
        <v>250</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5">AA328</f>
        <v>0</v>
      </c>
      <c r="AB329" s="413">
        <f t="shared" si="95"/>
        <v>0</v>
      </c>
      <c r="AC329" s="413">
        <f t="shared" si="95"/>
        <v>0</v>
      </c>
      <c r="AD329" s="413">
        <f t="shared" si="95"/>
        <v>0</v>
      </c>
      <c r="AE329" s="413">
        <f t="shared" si="95"/>
        <v>0</v>
      </c>
      <c r="AF329" s="413">
        <f t="shared" si="95"/>
        <v>0</v>
      </c>
      <c r="AG329" s="413">
        <f t="shared" si="95"/>
        <v>0</v>
      </c>
      <c r="AH329" s="413">
        <f t="shared" si="95"/>
        <v>0</v>
      </c>
      <c r="AI329" s="413">
        <f t="shared" si="95"/>
        <v>0</v>
      </c>
      <c r="AJ329" s="413">
        <f t="shared" si="95"/>
        <v>0</v>
      </c>
      <c r="AK329" s="413">
        <f t="shared" si="95"/>
        <v>0</v>
      </c>
      <c r="AL329" s="413">
        <f t="shared" si="95"/>
        <v>0</v>
      </c>
      <c r="AM329" s="313"/>
    </row>
    <row r="330" spans="1:39" ht="15"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outlineLevel="1">
      <c r="A331" s="512"/>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outlineLevel="1">
      <c r="A332" s="511">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outlineLevel="1">
      <c r="B333" s="296" t="s">
        <v>250</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6">AA332</f>
        <v>0</v>
      </c>
      <c r="AB333" s="413">
        <f t="shared" si="96"/>
        <v>0</v>
      </c>
      <c r="AC333" s="413">
        <f t="shared" si="96"/>
        <v>0</v>
      </c>
      <c r="AD333" s="413">
        <f t="shared" si="96"/>
        <v>0</v>
      </c>
      <c r="AE333" s="413">
        <f t="shared" si="96"/>
        <v>0</v>
      </c>
      <c r="AF333" s="413">
        <f t="shared" si="96"/>
        <v>0</v>
      </c>
      <c r="AG333" s="413">
        <f t="shared" si="96"/>
        <v>0</v>
      </c>
      <c r="AH333" s="413">
        <f t="shared" si="96"/>
        <v>0</v>
      </c>
      <c r="AI333" s="413">
        <f t="shared" si="96"/>
        <v>0</v>
      </c>
      <c r="AJ333" s="413">
        <f t="shared" si="96"/>
        <v>0</v>
      </c>
      <c r="AK333" s="413">
        <f t="shared" si="96"/>
        <v>0</v>
      </c>
      <c r="AL333" s="413">
        <f t="shared" si="96"/>
        <v>0</v>
      </c>
      <c r="AM333" s="299"/>
    </row>
    <row r="334" spans="1:39" ht="15" outlineLevel="1">
      <c r="A334" s="514"/>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outlineLevel="1">
      <c r="A335" s="511">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outlineLevel="1">
      <c r="B336" s="296" t="s">
        <v>250</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7">AA335</f>
        <v>0</v>
      </c>
      <c r="AB336" s="413">
        <f t="shared" si="97"/>
        <v>0</v>
      </c>
      <c r="AC336" s="413">
        <f t="shared" si="97"/>
        <v>0</v>
      </c>
      <c r="AD336" s="413">
        <f t="shared" si="97"/>
        <v>0</v>
      </c>
      <c r="AE336" s="413">
        <f t="shared" si="97"/>
        <v>0</v>
      </c>
      <c r="AF336" s="413">
        <f t="shared" si="97"/>
        <v>0</v>
      </c>
      <c r="AG336" s="413">
        <f t="shared" si="97"/>
        <v>0</v>
      </c>
      <c r="AH336" s="413">
        <f t="shared" si="97"/>
        <v>0</v>
      </c>
      <c r="AI336" s="413">
        <f t="shared" si="97"/>
        <v>0</v>
      </c>
      <c r="AJ336" s="413">
        <f t="shared" si="97"/>
        <v>0</v>
      </c>
      <c r="AK336" s="413">
        <f t="shared" si="97"/>
        <v>0</v>
      </c>
      <c r="AL336" s="413">
        <f t="shared" si="97"/>
        <v>0</v>
      </c>
      <c r="AM336" s="299"/>
    </row>
    <row r="337" spans="1:39" ht="15"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outlineLevel="1">
      <c r="A338" s="511">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1"/>
      <c r="AD338" s="417"/>
      <c r="AE338" s="417"/>
      <c r="AF338" s="417"/>
      <c r="AG338" s="417"/>
      <c r="AH338" s="417"/>
      <c r="AI338" s="417"/>
      <c r="AJ338" s="417"/>
      <c r="AK338" s="417"/>
      <c r="AL338" s="417"/>
      <c r="AM338" s="298">
        <f>SUM(Y338:AL338)</f>
        <v>0</v>
      </c>
    </row>
    <row r="339" spans="1:39" ht="15" outlineLevel="1">
      <c r="B339" s="296" t="s">
        <v>250</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8">AA338</f>
        <v>0</v>
      </c>
      <c r="AB339" s="413">
        <f t="shared" si="98"/>
        <v>0</v>
      </c>
      <c r="AC339" s="413">
        <f t="shared" si="98"/>
        <v>0</v>
      </c>
      <c r="AD339" s="413">
        <f t="shared" si="98"/>
        <v>0</v>
      </c>
      <c r="AE339" s="413">
        <f t="shared" si="98"/>
        <v>0</v>
      </c>
      <c r="AF339" s="413">
        <f t="shared" si="98"/>
        <v>0</v>
      </c>
      <c r="AG339" s="413">
        <f t="shared" si="98"/>
        <v>0</v>
      </c>
      <c r="AH339" s="413">
        <f t="shared" si="98"/>
        <v>0</v>
      </c>
      <c r="AI339" s="413">
        <f t="shared" si="98"/>
        <v>0</v>
      </c>
      <c r="AJ339" s="413">
        <f t="shared" si="98"/>
        <v>0</v>
      </c>
      <c r="AK339" s="413">
        <f t="shared" si="98"/>
        <v>0</v>
      </c>
      <c r="AL339" s="413">
        <f t="shared" si="98"/>
        <v>0</v>
      </c>
      <c r="AM339" s="308"/>
    </row>
    <row r="340" spans="1:39" ht="15"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outlineLevel="1">
      <c r="A341" s="511">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outlineLevel="1">
      <c r="B342" s="296" t="s">
        <v>250</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9">AA341</f>
        <v>0</v>
      </c>
      <c r="AB342" s="413">
        <f t="shared" si="99"/>
        <v>0</v>
      </c>
      <c r="AC342" s="413">
        <f t="shared" si="99"/>
        <v>0</v>
      </c>
      <c r="AD342" s="413">
        <f t="shared" si="99"/>
        <v>0</v>
      </c>
      <c r="AE342" s="413">
        <f t="shared" si="99"/>
        <v>0</v>
      </c>
      <c r="AF342" s="413">
        <f t="shared" si="99"/>
        <v>0</v>
      </c>
      <c r="AG342" s="413">
        <f t="shared" si="99"/>
        <v>0</v>
      </c>
      <c r="AH342" s="413">
        <f t="shared" si="99"/>
        <v>0</v>
      </c>
      <c r="AI342" s="413">
        <f t="shared" si="99"/>
        <v>0</v>
      </c>
      <c r="AJ342" s="413">
        <f t="shared" si="99"/>
        <v>0</v>
      </c>
      <c r="AK342" s="413">
        <f t="shared" si="99"/>
        <v>0</v>
      </c>
      <c r="AL342" s="413">
        <f t="shared" si="99"/>
        <v>0</v>
      </c>
      <c r="AM342" s="299"/>
    </row>
    <row r="343" spans="1:39" ht="15"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outlineLevel="1">
      <c r="A344" s="511">
        <v>22</v>
      </c>
      <c r="B344" s="317" t="s">
        <v>9</v>
      </c>
      <c r="C344" s="293" t="s">
        <v>25</v>
      </c>
      <c r="D344" s="297"/>
      <c r="E344" s="297"/>
      <c r="F344" s="297"/>
      <c r="G344" s="297"/>
      <c r="H344" s="297"/>
      <c r="I344" s="297"/>
      <c r="J344" s="297"/>
      <c r="K344" s="297"/>
      <c r="L344" s="297"/>
      <c r="M344" s="297"/>
      <c r="N344" s="293"/>
      <c r="O344" s="297">
        <v>0</v>
      </c>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outlineLevel="1">
      <c r="B345" s="296" t="s">
        <v>250</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100">AA344</f>
        <v>0</v>
      </c>
      <c r="AB345" s="413">
        <f t="shared" si="100"/>
        <v>0</v>
      </c>
      <c r="AC345" s="413">
        <f t="shared" si="100"/>
        <v>0</v>
      </c>
      <c r="AD345" s="413">
        <f t="shared" si="100"/>
        <v>0</v>
      </c>
      <c r="AE345" s="413">
        <f t="shared" si="100"/>
        <v>0</v>
      </c>
      <c r="AF345" s="413">
        <f t="shared" si="100"/>
        <v>0</v>
      </c>
      <c r="AG345" s="413">
        <f t="shared" si="100"/>
        <v>0</v>
      </c>
      <c r="AH345" s="413">
        <f t="shared" si="100"/>
        <v>0</v>
      </c>
      <c r="AI345" s="413">
        <f t="shared" si="100"/>
        <v>0</v>
      </c>
      <c r="AJ345" s="413">
        <f t="shared" si="100"/>
        <v>0</v>
      </c>
      <c r="AK345" s="413">
        <f t="shared" si="100"/>
        <v>0</v>
      </c>
      <c r="AL345" s="413">
        <f t="shared" si="100"/>
        <v>0</v>
      </c>
      <c r="AM345" s="308"/>
    </row>
    <row r="346" spans="1:39" ht="15"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outlineLevel="1">
      <c r="A347" s="512"/>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outlineLevel="1">
      <c r="A348" s="511">
        <v>23</v>
      </c>
      <c r="B348" s="317" t="s">
        <v>14</v>
      </c>
      <c r="C348" s="293" t="s">
        <v>25</v>
      </c>
      <c r="D348" s="297">
        <v>123732.945484161</v>
      </c>
      <c r="E348" s="297">
        <v>123536.822818756</v>
      </c>
      <c r="F348" s="297">
        <v>123485.983757019</v>
      </c>
      <c r="G348" s="297">
        <v>118334.42940521199</v>
      </c>
      <c r="H348" s="297">
        <v>115820.342414856</v>
      </c>
      <c r="I348" s="297">
        <v>113320.009048462</v>
      </c>
      <c r="J348" s="297">
        <v>113320.009048462</v>
      </c>
      <c r="K348" s="297">
        <v>113320.009048462</v>
      </c>
      <c r="L348" s="297">
        <v>95002.250720978001</v>
      </c>
      <c r="M348" s="297">
        <v>95002.250720978001</v>
      </c>
      <c r="N348" s="293"/>
      <c r="O348" s="297">
        <v>14.115631759999999</v>
      </c>
      <c r="P348" s="297">
        <v>14.105443917000001</v>
      </c>
      <c r="Q348" s="297">
        <v>14.102803014999999</v>
      </c>
      <c r="R348" s="297">
        <v>13.835198901</v>
      </c>
      <c r="S348" s="297">
        <v>13.704601382</v>
      </c>
      <c r="T348" s="297">
        <v>13.574718338</v>
      </c>
      <c r="U348" s="297">
        <v>13.574718338</v>
      </c>
      <c r="V348" s="297">
        <v>13.574718338</v>
      </c>
      <c r="W348" s="297">
        <v>12.62317882</v>
      </c>
      <c r="X348" s="297">
        <v>12.62317882</v>
      </c>
      <c r="Y348" s="472">
        <v>1</v>
      </c>
      <c r="Z348" s="412"/>
      <c r="AA348" s="412"/>
      <c r="AB348" s="412"/>
      <c r="AC348" s="412"/>
      <c r="AD348" s="412"/>
      <c r="AE348" s="412"/>
      <c r="AF348" s="412"/>
      <c r="AG348" s="412"/>
      <c r="AH348" s="412"/>
      <c r="AI348" s="412"/>
      <c r="AJ348" s="412"/>
      <c r="AK348" s="412"/>
      <c r="AL348" s="412"/>
      <c r="AM348" s="298">
        <f>SUM(Y348:AL348)</f>
        <v>1</v>
      </c>
    </row>
    <row r="349" spans="1:39" ht="15" outlineLevel="1">
      <c r="B349" s="296" t="s">
        <v>250</v>
      </c>
      <c r="C349" s="293" t="s">
        <v>164</v>
      </c>
      <c r="D349" s="297"/>
      <c r="E349" s="297"/>
      <c r="F349" s="297"/>
      <c r="G349" s="297"/>
      <c r="H349" s="297"/>
      <c r="I349" s="297"/>
      <c r="J349" s="297"/>
      <c r="K349" s="297"/>
      <c r="L349" s="297"/>
      <c r="M349" s="297"/>
      <c r="N349" s="470"/>
      <c r="O349" s="297"/>
      <c r="P349" s="297"/>
      <c r="Q349" s="297"/>
      <c r="R349" s="297"/>
      <c r="S349" s="297"/>
      <c r="T349" s="297"/>
      <c r="U349" s="297"/>
      <c r="V349" s="297"/>
      <c r="W349" s="297"/>
      <c r="X349" s="297"/>
      <c r="Y349" s="413">
        <f>Y348</f>
        <v>1</v>
      </c>
      <c r="Z349" s="413">
        <f>Z348</f>
        <v>0</v>
      </c>
      <c r="AA349" s="413">
        <f t="shared" ref="AA349:AL349" si="101">AA348</f>
        <v>0</v>
      </c>
      <c r="AB349" s="413">
        <f t="shared" si="101"/>
        <v>0</v>
      </c>
      <c r="AC349" s="413">
        <f t="shared" si="101"/>
        <v>0</v>
      </c>
      <c r="AD349" s="413">
        <f t="shared" si="101"/>
        <v>0</v>
      </c>
      <c r="AE349" s="413">
        <f t="shared" si="101"/>
        <v>0</v>
      </c>
      <c r="AF349" s="413">
        <f t="shared" si="101"/>
        <v>0</v>
      </c>
      <c r="AG349" s="413">
        <f t="shared" si="101"/>
        <v>0</v>
      </c>
      <c r="AH349" s="413">
        <f t="shared" si="101"/>
        <v>0</v>
      </c>
      <c r="AI349" s="413">
        <f t="shared" si="101"/>
        <v>0</v>
      </c>
      <c r="AJ349" s="413">
        <f t="shared" si="101"/>
        <v>0</v>
      </c>
      <c r="AK349" s="413">
        <f t="shared" si="101"/>
        <v>0</v>
      </c>
      <c r="AL349" s="413">
        <f t="shared" si="101"/>
        <v>0</v>
      </c>
      <c r="AM349" s="299"/>
    </row>
    <row r="350" spans="1:39" ht="15"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outlineLevel="1">
      <c r="A351" s="512"/>
      <c r="B351" s="290" t="s">
        <v>490</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outlineLevel="1">
      <c r="A352" s="511">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outlineLevel="1">
      <c r="A353" s="511"/>
      <c r="B353" s="317" t="s">
        <v>250</v>
      </c>
      <c r="C353" s="293" t="s">
        <v>164</v>
      </c>
      <c r="D353" s="297"/>
      <c r="E353" s="297"/>
      <c r="F353" s="297"/>
      <c r="G353" s="297"/>
      <c r="H353" s="297"/>
      <c r="I353" s="297"/>
      <c r="J353" s="297"/>
      <c r="K353" s="297"/>
      <c r="L353" s="297"/>
      <c r="M353" s="297"/>
      <c r="N353" s="470"/>
      <c r="O353" s="297"/>
      <c r="P353" s="297"/>
      <c r="Q353" s="297"/>
      <c r="R353" s="297"/>
      <c r="S353" s="297"/>
      <c r="T353" s="297"/>
      <c r="U353" s="297"/>
      <c r="V353" s="297"/>
      <c r="W353" s="297"/>
      <c r="X353" s="297"/>
      <c r="Y353" s="413">
        <f>Y352</f>
        <v>0</v>
      </c>
      <c r="Z353" s="413">
        <f>Z352</f>
        <v>0</v>
      </c>
      <c r="AA353" s="413">
        <f t="shared" ref="AA353:AL353" si="102">AA352</f>
        <v>0</v>
      </c>
      <c r="AB353" s="413">
        <f t="shared" si="102"/>
        <v>0</v>
      </c>
      <c r="AC353" s="413">
        <f t="shared" si="102"/>
        <v>0</v>
      </c>
      <c r="AD353" s="413">
        <f t="shared" si="102"/>
        <v>0</v>
      </c>
      <c r="AE353" s="413">
        <f t="shared" si="102"/>
        <v>0</v>
      </c>
      <c r="AF353" s="413">
        <f t="shared" si="102"/>
        <v>0</v>
      </c>
      <c r="AG353" s="413">
        <f t="shared" si="102"/>
        <v>0</v>
      </c>
      <c r="AH353" s="413">
        <f t="shared" si="102"/>
        <v>0</v>
      </c>
      <c r="AI353" s="413">
        <f t="shared" si="102"/>
        <v>0</v>
      </c>
      <c r="AJ353" s="413">
        <f t="shared" si="102"/>
        <v>0</v>
      </c>
      <c r="AK353" s="413">
        <f t="shared" si="102"/>
        <v>0</v>
      </c>
      <c r="AL353" s="413">
        <f t="shared" si="102"/>
        <v>0</v>
      </c>
      <c r="AM353" s="299"/>
    </row>
    <row r="354" spans="1:39" s="285" customFormat="1" ht="15" outlineLevel="1">
      <c r="A354" s="511"/>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outlineLevel="1">
      <c r="A355" s="511">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outlineLevel="1">
      <c r="A356" s="511"/>
      <c r="B356" s="317" t="s">
        <v>250</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3">AA355</f>
        <v>0</v>
      </c>
      <c r="AB356" s="413">
        <f t="shared" si="103"/>
        <v>0</v>
      </c>
      <c r="AC356" s="413">
        <f t="shared" si="103"/>
        <v>0</v>
      </c>
      <c r="AD356" s="413">
        <f t="shared" si="103"/>
        <v>0</v>
      </c>
      <c r="AE356" s="413">
        <f t="shared" si="103"/>
        <v>0</v>
      </c>
      <c r="AF356" s="413">
        <f t="shared" si="103"/>
        <v>0</v>
      </c>
      <c r="AG356" s="413">
        <f t="shared" si="103"/>
        <v>0</v>
      </c>
      <c r="AH356" s="413">
        <f t="shared" si="103"/>
        <v>0</v>
      </c>
      <c r="AI356" s="413">
        <f t="shared" si="103"/>
        <v>0</v>
      </c>
      <c r="AJ356" s="413">
        <f t="shared" si="103"/>
        <v>0</v>
      </c>
      <c r="AK356" s="413">
        <f t="shared" si="103"/>
        <v>0</v>
      </c>
      <c r="AL356" s="413">
        <f t="shared" si="103"/>
        <v>0</v>
      </c>
      <c r="AM356" s="313"/>
    </row>
    <row r="357" spans="1:39" s="285" customFormat="1" ht="15" outlineLevel="1">
      <c r="A357" s="511"/>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outlineLevel="1">
      <c r="A358" s="512"/>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outlineLevel="1">
      <c r="A359" s="511">
        <v>26</v>
      </c>
      <c r="B359" s="323" t="s">
        <v>16</v>
      </c>
      <c r="C359" s="293" t="s">
        <v>25</v>
      </c>
      <c r="D359" s="297">
        <v>0</v>
      </c>
      <c r="E359" s="297"/>
      <c r="F359" s="297"/>
      <c r="G359" s="297"/>
      <c r="H359" s="297"/>
      <c r="I359" s="297"/>
      <c r="J359" s="297"/>
      <c r="K359" s="297"/>
      <c r="L359" s="297"/>
      <c r="M359" s="297"/>
      <c r="N359" s="297">
        <v>12</v>
      </c>
      <c r="O359" s="297">
        <v>0</v>
      </c>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outlineLevel="1">
      <c r="B360" s="296" t="s">
        <v>250</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4">AA359</f>
        <v>0</v>
      </c>
      <c r="AB360" s="413">
        <f t="shared" si="104"/>
        <v>0</v>
      </c>
      <c r="AC360" s="413">
        <f t="shared" si="104"/>
        <v>0</v>
      </c>
      <c r="AD360" s="413">
        <f t="shared" si="104"/>
        <v>0</v>
      </c>
      <c r="AE360" s="413">
        <f t="shared" si="104"/>
        <v>0</v>
      </c>
      <c r="AF360" s="413">
        <f t="shared" si="104"/>
        <v>0</v>
      </c>
      <c r="AG360" s="413">
        <f t="shared" si="104"/>
        <v>0</v>
      </c>
      <c r="AH360" s="413">
        <f t="shared" si="104"/>
        <v>0</v>
      </c>
      <c r="AI360" s="413">
        <f t="shared" si="104"/>
        <v>0</v>
      </c>
      <c r="AJ360" s="413">
        <f t="shared" si="104"/>
        <v>0</v>
      </c>
      <c r="AK360" s="413">
        <f t="shared" si="104"/>
        <v>0</v>
      </c>
      <c r="AL360" s="413">
        <f t="shared" si="104"/>
        <v>0</v>
      </c>
      <c r="AM360" s="308"/>
    </row>
    <row r="361" spans="1:39" ht="15" outlineLevel="1">
      <c r="A361" s="514"/>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outlineLevel="1">
      <c r="A362" s="511">
        <v>27</v>
      </c>
      <c r="B362" s="323" t="s">
        <v>17</v>
      </c>
      <c r="C362" s="293" t="s">
        <v>25</v>
      </c>
      <c r="D362" s="297">
        <v>0</v>
      </c>
      <c r="E362" s="297"/>
      <c r="F362" s="297"/>
      <c r="G362" s="297"/>
      <c r="H362" s="297"/>
      <c r="I362" s="297"/>
      <c r="J362" s="297"/>
      <c r="K362" s="297"/>
      <c r="L362" s="297"/>
      <c r="M362" s="297"/>
      <c r="N362" s="297">
        <v>12</v>
      </c>
      <c r="O362" s="297">
        <v>0</v>
      </c>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outlineLevel="1">
      <c r="B363" s="296" t="s">
        <v>250</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5">AA362</f>
        <v>0</v>
      </c>
      <c r="AB363" s="413">
        <f t="shared" si="105"/>
        <v>0</v>
      </c>
      <c r="AC363" s="413">
        <f t="shared" si="105"/>
        <v>0</v>
      </c>
      <c r="AD363" s="413">
        <f t="shared" si="105"/>
        <v>0</v>
      </c>
      <c r="AE363" s="413">
        <f t="shared" si="105"/>
        <v>0</v>
      </c>
      <c r="AF363" s="413">
        <f t="shared" si="105"/>
        <v>0</v>
      </c>
      <c r="AG363" s="413">
        <f t="shared" si="105"/>
        <v>0</v>
      </c>
      <c r="AH363" s="413">
        <f t="shared" si="105"/>
        <v>0</v>
      </c>
      <c r="AI363" s="413">
        <f t="shared" si="105"/>
        <v>0</v>
      </c>
      <c r="AJ363" s="413">
        <f t="shared" si="105"/>
        <v>0</v>
      </c>
      <c r="AK363" s="413">
        <f t="shared" si="105"/>
        <v>0</v>
      </c>
      <c r="AL363" s="413">
        <f t="shared" si="105"/>
        <v>0</v>
      </c>
      <c r="AM363" s="308"/>
    </row>
    <row r="364" spans="1:39" ht="15.75" outlineLevel="1">
      <c r="A364" s="514"/>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outlineLevel="1">
      <c r="A365" s="511">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outlineLevel="1">
      <c r="B366" s="296" t="s">
        <v>250</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6">AA365</f>
        <v>0</v>
      </c>
      <c r="AB366" s="413">
        <f t="shared" si="106"/>
        <v>0</v>
      </c>
      <c r="AC366" s="413">
        <f t="shared" si="106"/>
        <v>0</v>
      </c>
      <c r="AD366" s="413">
        <f t="shared" si="106"/>
        <v>0</v>
      </c>
      <c r="AE366" s="413">
        <f t="shared" si="106"/>
        <v>0</v>
      </c>
      <c r="AF366" s="413">
        <f t="shared" si="106"/>
        <v>0</v>
      </c>
      <c r="AG366" s="413">
        <f t="shared" si="106"/>
        <v>0</v>
      </c>
      <c r="AH366" s="413">
        <f t="shared" si="106"/>
        <v>0</v>
      </c>
      <c r="AI366" s="413">
        <f t="shared" si="106"/>
        <v>0</v>
      </c>
      <c r="AJ366" s="413">
        <f t="shared" si="106"/>
        <v>0</v>
      </c>
      <c r="AK366" s="413">
        <f t="shared" si="106"/>
        <v>0</v>
      </c>
      <c r="AL366" s="413">
        <f t="shared" si="106"/>
        <v>0</v>
      </c>
      <c r="AM366" s="299"/>
    </row>
    <row r="367" spans="1:39" ht="15" outlineLevel="1">
      <c r="A367" s="514"/>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outlineLevel="1">
      <c r="A368" s="511">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outlineLevel="1">
      <c r="B369" s="326" t="s">
        <v>250</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7">Z368</f>
        <v>0</v>
      </c>
      <c r="AA369" s="413">
        <f t="shared" si="107"/>
        <v>0</v>
      </c>
      <c r="AB369" s="413">
        <f t="shared" si="107"/>
        <v>0</v>
      </c>
      <c r="AC369" s="413">
        <f t="shared" si="107"/>
        <v>0</v>
      </c>
      <c r="AD369" s="413">
        <f t="shared" si="107"/>
        <v>0</v>
      </c>
      <c r="AE369" s="413">
        <f t="shared" si="107"/>
        <v>0</v>
      </c>
      <c r="AF369" s="413">
        <f t="shared" si="107"/>
        <v>0</v>
      </c>
      <c r="AG369" s="413">
        <f t="shared" si="107"/>
        <v>0</v>
      </c>
      <c r="AH369" s="413">
        <f t="shared" si="107"/>
        <v>0</v>
      </c>
      <c r="AI369" s="413">
        <f t="shared" si="107"/>
        <v>0</v>
      </c>
      <c r="AJ369" s="413">
        <f t="shared" si="107"/>
        <v>0</v>
      </c>
      <c r="AK369" s="413">
        <f t="shared" si="107"/>
        <v>0</v>
      </c>
      <c r="AL369" s="413">
        <f t="shared" si="107"/>
        <v>0</v>
      </c>
      <c r="AM369" s="299"/>
    </row>
    <row r="370" spans="1:39" ht="15"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outlineLevel="1">
      <c r="A371" s="511">
        <v>30</v>
      </c>
      <c r="B371" s="326" t="s">
        <v>491</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outlineLevel="1">
      <c r="A372" s="511"/>
      <c r="B372" s="326" t="s">
        <v>250</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8">Z371</f>
        <v>0</v>
      </c>
      <c r="AA372" s="413">
        <f t="shared" si="108"/>
        <v>0</v>
      </c>
      <c r="AB372" s="413">
        <f t="shared" si="108"/>
        <v>0</v>
      </c>
      <c r="AC372" s="413">
        <f t="shared" si="108"/>
        <v>0</v>
      </c>
      <c r="AD372" s="413">
        <f t="shared" si="108"/>
        <v>0</v>
      </c>
      <c r="AE372" s="413">
        <f t="shared" si="108"/>
        <v>0</v>
      </c>
      <c r="AF372" s="413">
        <f t="shared" si="108"/>
        <v>0</v>
      </c>
      <c r="AG372" s="413">
        <f t="shared" si="108"/>
        <v>0</v>
      </c>
      <c r="AH372" s="413">
        <f t="shared" si="108"/>
        <v>0</v>
      </c>
      <c r="AI372" s="413">
        <f t="shared" si="108"/>
        <v>0</v>
      </c>
      <c r="AJ372" s="413">
        <f t="shared" si="108"/>
        <v>0</v>
      </c>
      <c r="AK372" s="413">
        <f t="shared" si="108"/>
        <v>0</v>
      </c>
      <c r="AL372" s="413">
        <f t="shared" si="108"/>
        <v>0</v>
      </c>
      <c r="AM372" s="299"/>
    </row>
    <row r="373" spans="1:39" s="285" customFormat="1" ht="15" outlineLevel="1">
      <c r="A373" s="511"/>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outlineLevel="1">
      <c r="A374" s="511"/>
      <c r="B374" s="290" t="s">
        <v>492</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outlineLevel="1">
      <c r="A375" s="511">
        <v>31</v>
      </c>
      <c r="B375" s="326" t="s">
        <v>493</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outlineLevel="1">
      <c r="A376" s="511"/>
      <c r="B376" s="326" t="s">
        <v>250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9">Z375</f>
        <v>0</v>
      </c>
      <c r="AA376" s="413">
        <f t="shared" si="109"/>
        <v>0</v>
      </c>
      <c r="AB376" s="413">
        <f t="shared" si="109"/>
        <v>0</v>
      </c>
      <c r="AC376" s="413">
        <f t="shared" si="109"/>
        <v>0</v>
      </c>
      <c r="AD376" s="413">
        <f t="shared" si="109"/>
        <v>0</v>
      </c>
      <c r="AE376" s="413">
        <f t="shared" si="109"/>
        <v>0</v>
      </c>
      <c r="AF376" s="413">
        <f t="shared" si="109"/>
        <v>0</v>
      </c>
      <c r="AG376" s="413">
        <f t="shared" si="109"/>
        <v>0</v>
      </c>
      <c r="AH376" s="413">
        <f t="shared" si="109"/>
        <v>0</v>
      </c>
      <c r="AI376" s="413">
        <f t="shared" si="109"/>
        <v>0</v>
      </c>
      <c r="AJ376" s="413">
        <f t="shared" si="109"/>
        <v>0</v>
      </c>
      <c r="AK376" s="413">
        <f t="shared" si="109"/>
        <v>0</v>
      </c>
      <c r="AL376" s="413">
        <f t="shared" si="109"/>
        <v>0</v>
      </c>
      <c r="AM376" s="299"/>
    </row>
    <row r="377" spans="1:39" s="285" customFormat="1" ht="15" outlineLevel="1">
      <c r="A377" s="511"/>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outlineLevel="1">
      <c r="A378" s="511">
        <v>32</v>
      </c>
      <c r="B378" s="326" t="s">
        <v>494</v>
      </c>
      <c r="C378" s="293" t="s">
        <v>25</v>
      </c>
      <c r="D378" s="297"/>
      <c r="E378" s="297"/>
      <c r="F378" s="297"/>
      <c r="G378" s="297"/>
      <c r="H378" s="297"/>
      <c r="I378" s="297"/>
      <c r="J378" s="297"/>
      <c r="K378" s="297"/>
      <c r="L378" s="297"/>
      <c r="M378" s="297"/>
      <c r="N378" s="297">
        <v>0</v>
      </c>
      <c r="O378" s="297">
        <v>0</v>
      </c>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outlineLevel="1">
      <c r="A379" s="511"/>
      <c r="B379" s="326" t="s">
        <v>250</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10">Z378</f>
        <v>0</v>
      </c>
      <c r="AA379" s="413">
        <f t="shared" si="110"/>
        <v>0</v>
      </c>
      <c r="AB379" s="413">
        <f t="shared" si="110"/>
        <v>0</v>
      </c>
      <c r="AC379" s="413">
        <f t="shared" si="110"/>
        <v>0</v>
      </c>
      <c r="AD379" s="413">
        <f t="shared" si="110"/>
        <v>0</v>
      </c>
      <c r="AE379" s="413">
        <f t="shared" si="110"/>
        <v>0</v>
      </c>
      <c r="AF379" s="413">
        <f t="shared" si="110"/>
        <v>0</v>
      </c>
      <c r="AG379" s="413">
        <f t="shared" si="110"/>
        <v>0</v>
      </c>
      <c r="AH379" s="413">
        <f t="shared" si="110"/>
        <v>0</v>
      </c>
      <c r="AI379" s="413">
        <f t="shared" si="110"/>
        <v>0</v>
      </c>
      <c r="AJ379" s="413">
        <f t="shared" si="110"/>
        <v>0</v>
      </c>
      <c r="AK379" s="413">
        <f t="shared" si="110"/>
        <v>0</v>
      </c>
      <c r="AL379" s="413">
        <f t="shared" si="110"/>
        <v>0</v>
      </c>
      <c r="AM379" s="299"/>
    </row>
    <row r="380" spans="1:39" s="285" customFormat="1" ht="15" outlineLevel="1">
      <c r="A380" s="511"/>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outlineLevel="1">
      <c r="A381" s="511">
        <v>33</v>
      </c>
      <c r="B381" s="326" t="s">
        <v>495</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outlineLevel="1">
      <c r="A382" s="511"/>
      <c r="B382" s="326" t="s">
        <v>250</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11">Z381</f>
        <v>0</v>
      </c>
      <c r="AA382" s="413">
        <f t="shared" si="111"/>
        <v>0</v>
      </c>
      <c r="AB382" s="413">
        <f t="shared" si="111"/>
        <v>0</v>
      </c>
      <c r="AC382" s="413">
        <f t="shared" si="111"/>
        <v>0</v>
      </c>
      <c r="AD382" s="413">
        <f t="shared" si="111"/>
        <v>0</v>
      </c>
      <c r="AE382" s="413">
        <f t="shared" si="111"/>
        <v>0</v>
      </c>
      <c r="AF382" s="413">
        <f t="shared" si="111"/>
        <v>0</v>
      </c>
      <c r="AG382" s="413">
        <f t="shared" si="111"/>
        <v>0</v>
      </c>
      <c r="AH382" s="413">
        <f t="shared" si="111"/>
        <v>0</v>
      </c>
      <c r="AI382" s="413">
        <f t="shared" si="111"/>
        <v>0</v>
      </c>
      <c r="AJ382" s="413">
        <f t="shared" si="111"/>
        <v>0</v>
      </c>
      <c r="AK382" s="413">
        <f t="shared" si="111"/>
        <v>0</v>
      </c>
      <c r="AL382" s="413">
        <f>AL381</f>
        <v>0</v>
      </c>
      <c r="AM382" s="299"/>
    </row>
    <row r="383" spans="1:39" ht="15"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 r="B384" s="329" t="s">
        <v>251</v>
      </c>
      <c r="C384" s="331"/>
      <c r="D384" s="331">
        <f>SUM(D279:D382)</f>
        <v>2019883.8457943341</v>
      </c>
      <c r="E384" s="331">
        <f t="shared" ref="E384:M384" si="112">SUM(E279:E382)</f>
        <v>2017047.3026790794</v>
      </c>
      <c r="F384" s="331">
        <f t="shared" si="112"/>
        <v>2002186.8940846422</v>
      </c>
      <c r="G384" s="331">
        <f t="shared" si="112"/>
        <v>1877601.9923049705</v>
      </c>
      <c r="H384" s="331">
        <f t="shared" si="112"/>
        <v>1499223.0697051352</v>
      </c>
      <c r="I384" s="331">
        <f t="shared" si="112"/>
        <v>1423487.3445533882</v>
      </c>
      <c r="J384" s="331">
        <f t="shared" si="112"/>
        <v>1423487.3445533882</v>
      </c>
      <c r="K384" s="331">
        <f t="shared" si="112"/>
        <v>1421655.0622891863</v>
      </c>
      <c r="L384" s="331">
        <f t="shared" si="112"/>
        <v>1311096.2980621953</v>
      </c>
      <c r="M384" s="331">
        <f t="shared" si="112"/>
        <v>1170654.5393693503</v>
      </c>
      <c r="N384" s="331"/>
      <c r="O384" s="331">
        <f>SUM(O279:O382)</f>
        <v>476.75755619900002</v>
      </c>
      <c r="P384" s="331"/>
      <c r="Q384" s="331"/>
      <c r="R384" s="331"/>
      <c r="S384" s="331"/>
      <c r="T384" s="331"/>
      <c r="U384" s="331"/>
      <c r="V384" s="331"/>
      <c r="W384" s="331"/>
      <c r="X384" s="331"/>
      <c r="Y384" s="331">
        <f>IF(Y278="kWh",SUMPRODUCT(D279:D382,Y279:Y382))</f>
        <v>471591.27023181424</v>
      </c>
      <c r="Z384" s="331">
        <f>IF(Z278="kWh",SUMPRODUCT(D279:D382,Z279:Z382))</f>
        <v>1524067.1916640324</v>
      </c>
      <c r="AA384" s="331">
        <f>IF(AA278="kW",SUMPRODUCT(N279:N382,O279:O382,AA279:AA382),SUMPRODUCT(D279:D382,AA279:AA382))</f>
        <v>52.876059737999995</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252</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2967510.0864586178</v>
      </c>
      <c r="Z385" s="330">
        <f>HLOOKUP(Z277,'2. LRAMVA Threshold'!$B$42:$Q$53,5,FALSE)</f>
        <v>943189.86180872004</v>
      </c>
      <c r="AA385" s="330">
        <f>HLOOKUP(AA277,'2. LRAMVA Threshold'!$B$42:$Q$53,5,FALSE)</f>
        <v>1253.27</v>
      </c>
      <c r="AB385" s="330">
        <f>HLOOKUP(AB277,'2. LRAMVA Threshold'!$B$42:$Q$53,5,FALSE)</f>
        <v>3964.4865764612568</v>
      </c>
      <c r="AC385" s="330">
        <f>HLOOKUP(AC277,'2. LRAMVA Threshold'!$B$42:$Q$53,5,FALSE)</f>
        <v>0.04</v>
      </c>
      <c r="AD385" s="330">
        <f>HLOOKUP(AD277,'2. LRAMVA Threshold'!$B$42:$Q$53,5,FALSE)</f>
        <v>39.69</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0</v>
      </c>
      <c r="Z387" s="343">
        <f>HLOOKUP(Z$20,'3.  Distribution Rates'!$C$122:$P$133,5,FALSE)</f>
        <v>0</v>
      </c>
      <c r="AA387" s="343">
        <f>HLOOKUP(AA$20,'3.  Distribution Rates'!$C$122:$P$133,5,FALSE)</f>
        <v>0</v>
      </c>
      <c r="AB387" s="343">
        <f>HLOOKUP(AB$20,'3.  Distribution Rates'!$C$122:$P$133,5,FALSE)</f>
        <v>0</v>
      </c>
      <c r="AC387" s="343">
        <f>HLOOKUP(AC$20,'3.  Distribution Rates'!$C$122:$P$133,5,FALSE)</f>
        <v>0</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3">Y136*Y387</f>
        <v>0</v>
      </c>
      <c r="Z388" s="380">
        <f t="shared" si="113"/>
        <v>0</v>
      </c>
      <c r="AA388" s="380">
        <f t="shared" si="113"/>
        <v>0</v>
      </c>
      <c r="AB388" s="380">
        <f t="shared" si="113"/>
        <v>0</v>
      </c>
      <c r="AC388" s="380">
        <f t="shared" si="113"/>
        <v>0</v>
      </c>
      <c r="AD388" s="380">
        <f t="shared" si="113"/>
        <v>0</v>
      </c>
      <c r="AE388" s="380">
        <f t="shared" si="113"/>
        <v>0</v>
      </c>
      <c r="AF388" s="380">
        <f t="shared" si="113"/>
        <v>0</v>
      </c>
      <c r="AG388" s="380">
        <f t="shared" si="113"/>
        <v>0</v>
      </c>
      <c r="AH388" s="380">
        <f t="shared" si="113"/>
        <v>0</v>
      </c>
      <c r="AI388" s="380">
        <f t="shared" si="113"/>
        <v>0</v>
      </c>
      <c r="AJ388" s="380">
        <f t="shared" si="113"/>
        <v>0</v>
      </c>
      <c r="AK388" s="380">
        <f t="shared" si="113"/>
        <v>0</v>
      </c>
      <c r="AL388" s="380">
        <f t="shared" si="113"/>
        <v>0</v>
      </c>
      <c r="AM388" s="631">
        <f>SUM(Y388:AL388)</f>
        <v>0</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4">Y265*Y387</f>
        <v>0</v>
      </c>
      <c r="Z389" s="380">
        <f t="shared" si="114"/>
        <v>0</v>
      </c>
      <c r="AA389" s="380">
        <f t="shared" si="114"/>
        <v>0</v>
      </c>
      <c r="AB389" s="380">
        <f t="shared" si="114"/>
        <v>0</v>
      </c>
      <c r="AC389" s="380">
        <f t="shared" si="114"/>
        <v>0</v>
      </c>
      <c r="AD389" s="380">
        <f t="shared" si="114"/>
        <v>0</v>
      </c>
      <c r="AE389" s="380">
        <f t="shared" si="114"/>
        <v>0</v>
      </c>
      <c r="AF389" s="380">
        <f t="shared" si="114"/>
        <v>0</v>
      </c>
      <c r="AG389" s="380">
        <f t="shared" si="114"/>
        <v>0</v>
      </c>
      <c r="AH389" s="380">
        <f t="shared" si="114"/>
        <v>0</v>
      </c>
      <c r="AI389" s="380">
        <f t="shared" si="114"/>
        <v>0</v>
      </c>
      <c r="AJ389" s="380">
        <f t="shared" si="114"/>
        <v>0</v>
      </c>
      <c r="AK389" s="380">
        <f t="shared" si="114"/>
        <v>0</v>
      </c>
      <c r="AL389" s="380">
        <f t="shared" si="114"/>
        <v>0</v>
      </c>
      <c r="AM389" s="631">
        <f>SUM(Y389:AL389)</f>
        <v>0</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0</v>
      </c>
      <c r="Z390" s="380">
        <f t="shared" ref="Z390:AE390" si="115">Z384*Z387</f>
        <v>0</v>
      </c>
      <c r="AA390" s="380">
        <f t="shared" si="115"/>
        <v>0</v>
      </c>
      <c r="AB390" s="380">
        <f t="shared" si="115"/>
        <v>0</v>
      </c>
      <c r="AC390" s="380">
        <f t="shared" si="115"/>
        <v>0</v>
      </c>
      <c r="AD390" s="380">
        <f t="shared" si="115"/>
        <v>0</v>
      </c>
      <c r="AE390" s="380">
        <f t="shared" si="115"/>
        <v>0</v>
      </c>
      <c r="AF390" s="380">
        <f t="shared" ref="AF390:AL390" si="116">AF384*AF387</f>
        <v>0</v>
      </c>
      <c r="AG390" s="380">
        <f t="shared" si="116"/>
        <v>0</v>
      </c>
      <c r="AH390" s="380">
        <f t="shared" si="116"/>
        <v>0</v>
      </c>
      <c r="AI390" s="380">
        <f t="shared" si="116"/>
        <v>0</v>
      </c>
      <c r="AJ390" s="380">
        <f t="shared" si="116"/>
        <v>0</v>
      </c>
      <c r="AK390" s="380">
        <f t="shared" si="116"/>
        <v>0</v>
      </c>
      <c r="AL390" s="380">
        <f t="shared" si="116"/>
        <v>0</v>
      </c>
      <c r="AM390" s="631">
        <f>SUM(Y390:AL390)</f>
        <v>0</v>
      </c>
    </row>
    <row r="391" spans="1:41" s="382" customFormat="1" ht="15.75">
      <c r="A391" s="513"/>
      <c r="B391" s="351" t="s">
        <v>258</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0</v>
      </c>
      <c r="Z391" s="348">
        <f>SUM(Z388:Z390)</f>
        <v>0</v>
      </c>
      <c r="AA391" s="348">
        <f t="shared" ref="AA391:AE391" si="117">SUM(AA388:AA390)</f>
        <v>0</v>
      </c>
      <c r="AB391" s="348">
        <f t="shared" si="117"/>
        <v>0</v>
      </c>
      <c r="AC391" s="348">
        <f t="shared" si="117"/>
        <v>0</v>
      </c>
      <c r="AD391" s="348">
        <f t="shared" si="117"/>
        <v>0</v>
      </c>
      <c r="AE391" s="348">
        <f t="shared" si="117"/>
        <v>0</v>
      </c>
      <c r="AF391" s="348">
        <f t="shared" ref="AF391:AL391" si="118">SUM(AF388:AF390)</f>
        <v>0</v>
      </c>
      <c r="AG391" s="348">
        <f t="shared" si="118"/>
        <v>0</v>
      </c>
      <c r="AH391" s="348">
        <f t="shared" si="118"/>
        <v>0</v>
      </c>
      <c r="AI391" s="348">
        <f t="shared" si="118"/>
        <v>0</v>
      </c>
      <c r="AJ391" s="348">
        <f t="shared" si="118"/>
        <v>0</v>
      </c>
      <c r="AK391" s="348">
        <f t="shared" si="118"/>
        <v>0</v>
      </c>
      <c r="AL391" s="348">
        <f t="shared" si="118"/>
        <v>0</v>
      </c>
      <c r="AM391" s="409">
        <f>SUM(AM388:AM390)</f>
        <v>0</v>
      </c>
    </row>
    <row r="392" spans="1:41" s="382" customFormat="1" ht="15.75">
      <c r="A392" s="513"/>
      <c r="B392" s="351" t="s">
        <v>253</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9">Y385*Y387</f>
        <v>0</v>
      </c>
      <c r="Z392" s="349">
        <f t="shared" si="119"/>
        <v>0</v>
      </c>
      <c r="AA392" s="349">
        <f t="shared" si="119"/>
        <v>0</v>
      </c>
      <c r="AB392" s="349">
        <f t="shared" si="119"/>
        <v>0</v>
      </c>
      <c r="AC392" s="349">
        <f t="shared" si="119"/>
        <v>0</v>
      </c>
      <c r="AD392" s="349">
        <f t="shared" si="119"/>
        <v>0</v>
      </c>
      <c r="AE392" s="349">
        <f t="shared" si="119"/>
        <v>0</v>
      </c>
      <c r="AF392" s="349">
        <f t="shared" ref="AF392:AL392" si="120">AF385*AF387</f>
        <v>0</v>
      </c>
      <c r="AG392" s="349">
        <f t="shared" si="120"/>
        <v>0</v>
      </c>
      <c r="AH392" s="349">
        <f t="shared" si="120"/>
        <v>0</v>
      </c>
      <c r="AI392" s="349">
        <f t="shared" si="120"/>
        <v>0</v>
      </c>
      <c r="AJ392" s="349">
        <f t="shared" si="120"/>
        <v>0</v>
      </c>
      <c r="AK392" s="349">
        <f t="shared" si="120"/>
        <v>0</v>
      </c>
      <c r="AL392" s="349">
        <f t="shared" si="120"/>
        <v>0</v>
      </c>
      <c r="AM392" s="409">
        <f>SUM(Y392:AL392)</f>
        <v>0</v>
      </c>
    </row>
    <row r="393" spans="1:41" ht="15.75" customHeight="1">
      <c r="A393" s="513"/>
      <c r="B393" s="351" t="s">
        <v>265</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0</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471367.26856640924</v>
      </c>
      <c r="Z395" s="293">
        <f>SUMPRODUCT(E279:E382,Z279:Z382)</f>
        <v>1521454.6502141824</v>
      </c>
      <c r="AA395" s="293">
        <f>IF(AA278="kW",SUMPRODUCT(N279:N382,P279:P382,AA279:AA382),SUMPRODUCT(E279:E382,AA279:AA382))</f>
        <v>52.876059737999995</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464107.57736822427</v>
      </c>
      <c r="Z396" s="293">
        <f>SUMPRODUCT(F279:F382,Z279:Z382)</f>
        <v>1513853.9328179304</v>
      </c>
      <c r="AA396" s="293">
        <f>IF(AA278="kW",SUMPRODUCT(N279:N382,Q279:Q382,AA279:AA382),SUMPRODUCT(F279:F382,AA279:AA382))</f>
        <v>52.876059737999995</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432994.2221390183</v>
      </c>
      <c r="Z397" s="293">
        <f>SUMPRODUCT(G279:G382,Z279:Z382)</f>
        <v>1420382.3862674644</v>
      </c>
      <c r="AA397" s="293">
        <f>IF(AA278="kW",SUMPRODUCT(N279:N382,R279:R382,AA279:AA382),SUMPRODUCT(G279:G382,AA279:AA382))</f>
        <v>52.876059737999995</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372005.35013387032</v>
      </c>
      <c r="Z398" s="293">
        <f>SUMPRODUCT(H279:H382,Z279:Z382)</f>
        <v>1127217.7195712649</v>
      </c>
      <c r="AA398" s="293">
        <f>IF(AA278="kW",SUMPRODUCT(N279:N382,S279:S382,AA279:AA382),SUMPRODUCT(H279:H382,AA279:AA382))</f>
        <v>0</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319508.77805419033</v>
      </c>
      <c r="Z399" s="293">
        <f>SUMPRODUCT(I279:I382,Z279:Z382)</f>
        <v>1103978.5664991979</v>
      </c>
      <c r="AA399" s="293">
        <f>IF(AA278="kW",SUMPRODUCT(N279:N382,T279:T382,AA279:AA382),SUMPRODUCT(I279:I382,AA279:AA382))</f>
        <v>0</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319508.77805419033</v>
      </c>
      <c r="Z400" s="293">
        <f>SUMPRODUCT(J279:J382,Z279:Z382)</f>
        <v>1103978.5664991979</v>
      </c>
      <c r="AA400" s="293">
        <f>IF(AA278="kW",SUMPRODUCT(N279:N382,U279:U382,AA279:AA382),SUMPRODUCT(J279:J382,AA279:AA382))</f>
        <v>0</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319400.03480835236</v>
      </c>
      <c r="Z401" s="328">
        <f>SUMPRODUCT(K279:K382,Z279:Z382)</f>
        <v>1102255.0274808339</v>
      </c>
      <c r="AA401" s="328">
        <f>IF(AA278="kW",SUMPRODUCT(N279:N382,V279:V382,AA279:AA382),SUMPRODUCT(K279:K382,AA279:AA382))</f>
        <v>0</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598</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259</v>
      </c>
      <c r="C404" s="283"/>
      <c r="D404" s="592" t="s">
        <v>523</v>
      </c>
      <c r="F404" s="592"/>
      <c r="O404" s="283"/>
      <c r="Y404" s="272"/>
      <c r="Z404" s="269"/>
      <c r="AA404" s="269"/>
      <c r="AB404" s="269"/>
      <c r="AC404" s="269"/>
      <c r="AD404" s="269"/>
      <c r="AE404" s="269"/>
      <c r="AF404" s="269"/>
      <c r="AG404" s="269"/>
      <c r="AH404" s="269"/>
      <c r="AI404" s="269"/>
      <c r="AJ404" s="269"/>
      <c r="AK404" s="269"/>
      <c r="AL404" s="269"/>
      <c r="AM404" s="284"/>
    </row>
    <row r="405" spans="1:40" ht="36" customHeight="1">
      <c r="B405" s="809" t="s">
        <v>212</v>
      </c>
      <c r="C405" s="811" t="s">
        <v>33</v>
      </c>
      <c r="D405" s="286" t="s">
        <v>424</v>
      </c>
      <c r="E405" s="813" t="s">
        <v>210</v>
      </c>
      <c r="F405" s="814"/>
      <c r="G405" s="814"/>
      <c r="H405" s="814"/>
      <c r="I405" s="814"/>
      <c r="J405" s="814"/>
      <c r="K405" s="814"/>
      <c r="L405" s="814"/>
      <c r="M405" s="815"/>
      <c r="N405" s="816" t="s">
        <v>214</v>
      </c>
      <c r="O405" s="286" t="s">
        <v>425</v>
      </c>
      <c r="P405" s="813" t="s">
        <v>213</v>
      </c>
      <c r="Q405" s="814"/>
      <c r="R405" s="814"/>
      <c r="S405" s="814"/>
      <c r="T405" s="814"/>
      <c r="U405" s="814"/>
      <c r="V405" s="814"/>
      <c r="W405" s="814"/>
      <c r="X405" s="815"/>
      <c r="Y405" s="806" t="s">
        <v>244</v>
      </c>
      <c r="Z405" s="807"/>
      <c r="AA405" s="807"/>
      <c r="AB405" s="807"/>
      <c r="AC405" s="807"/>
      <c r="AD405" s="807"/>
      <c r="AE405" s="807"/>
      <c r="AF405" s="807"/>
      <c r="AG405" s="807"/>
      <c r="AH405" s="807"/>
      <c r="AI405" s="807"/>
      <c r="AJ405" s="807"/>
      <c r="AK405" s="807"/>
      <c r="AL405" s="807"/>
      <c r="AM405" s="808"/>
    </row>
    <row r="406" spans="1:40" ht="45.75" customHeight="1">
      <c r="B406" s="810"/>
      <c r="C406" s="812"/>
      <c r="D406" s="287">
        <v>2014</v>
      </c>
      <c r="E406" s="287">
        <v>2015</v>
      </c>
      <c r="F406" s="287">
        <v>2016</v>
      </c>
      <c r="G406" s="287">
        <v>2017</v>
      </c>
      <c r="H406" s="287">
        <v>2018</v>
      </c>
      <c r="I406" s="287">
        <v>2019</v>
      </c>
      <c r="J406" s="287">
        <v>2020</v>
      </c>
      <c r="K406" s="287">
        <v>2021</v>
      </c>
      <c r="L406" s="287">
        <v>2022</v>
      </c>
      <c r="M406" s="287">
        <v>2023</v>
      </c>
      <c r="N406" s="817"/>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GS&lt;50 kW</v>
      </c>
      <c r="AA406" s="287" t="str">
        <f>'1.  LRAMVA Summary'!F50</f>
        <v>GS&gt;50-4999 kW</v>
      </c>
      <c r="AB406" s="287" t="str">
        <f>'1.  LRAMVA Summary'!G50</f>
        <v>USL</v>
      </c>
      <c r="AC406" s="287" t="str">
        <f>'1.  LRAMVA Summary'!H50</f>
        <v>Sentinel Lighting</v>
      </c>
      <c r="AD406" s="287" t="str">
        <f>'1.  LRAMVA Summary'!I50</f>
        <v>Street Lighting</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2"/>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kWh</v>
      </c>
      <c r="AC407" s="293" t="str">
        <f>'1.  LRAMVA Summary'!H51</f>
        <v>kW</v>
      </c>
      <c r="AD407" s="293" t="str">
        <f>'1.  LRAMVA Summary'!I51</f>
        <v>kW</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outlineLevel="1">
      <c r="A408" s="511">
        <v>1</v>
      </c>
      <c r="B408" s="296" t="s">
        <v>1</v>
      </c>
      <c r="C408" s="293" t="s">
        <v>25</v>
      </c>
      <c r="D408" s="297">
        <v>132297.86534159811</v>
      </c>
      <c r="E408" s="297">
        <v>132297.86534159811</v>
      </c>
      <c r="F408" s="297">
        <v>132297.86534159811</v>
      </c>
      <c r="G408" s="297">
        <v>132297.86534159811</v>
      </c>
      <c r="H408" s="297">
        <v>79213.913385797699</v>
      </c>
      <c r="I408" s="297">
        <v>0</v>
      </c>
      <c r="J408" s="297">
        <v>0</v>
      </c>
      <c r="K408" s="297">
        <v>0</v>
      </c>
      <c r="L408" s="297">
        <v>0</v>
      </c>
      <c r="M408" s="297">
        <v>0</v>
      </c>
      <c r="N408" s="293"/>
      <c r="O408" s="297">
        <v>20.307110799928331</v>
      </c>
      <c r="P408" s="297">
        <v>20.307110799928331</v>
      </c>
      <c r="Q408" s="297">
        <v>20.307110799928331</v>
      </c>
      <c r="R408" s="297">
        <v>20.307110799928331</v>
      </c>
      <c r="S408" s="297">
        <v>11.641605649875226</v>
      </c>
      <c r="T408" s="297">
        <v>0</v>
      </c>
      <c r="U408" s="297">
        <v>0</v>
      </c>
      <c r="V408" s="297">
        <v>0</v>
      </c>
      <c r="W408" s="297">
        <v>0</v>
      </c>
      <c r="X408" s="297">
        <v>0</v>
      </c>
      <c r="Y408" s="472">
        <v>1</v>
      </c>
      <c r="Z408" s="412"/>
      <c r="AA408" s="412"/>
      <c r="AB408" s="412"/>
      <c r="AC408" s="412"/>
      <c r="AD408" s="412"/>
      <c r="AE408" s="412"/>
      <c r="AF408" s="412"/>
      <c r="AG408" s="412"/>
      <c r="AH408" s="412"/>
      <c r="AI408" s="412"/>
      <c r="AJ408" s="412"/>
      <c r="AK408" s="412"/>
      <c r="AL408" s="412"/>
      <c r="AM408" s="298">
        <f>SUM(Y408:AL408)</f>
        <v>1</v>
      </c>
    </row>
    <row r="409" spans="1:40" ht="15" outlineLevel="1">
      <c r="B409" s="296" t="s">
        <v>260</v>
      </c>
      <c r="C409" s="293" t="s">
        <v>164</v>
      </c>
      <c r="D409" s="297"/>
      <c r="E409" s="297"/>
      <c r="F409" s="297"/>
      <c r="G409" s="297"/>
      <c r="H409" s="297"/>
      <c r="I409" s="297"/>
      <c r="J409" s="297"/>
      <c r="K409" s="297"/>
      <c r="L409" s="297"/>
      <c r="M409" s="297"/>
      <c r="N409" s="470"/>
      <c r="O409" s="297"/>
      <c r="P409" s="297"/>
      <c r="Q409" s="297"/>
      <c r="R409" s="297"/>
      <c r="S409" s="297"/>
      <c r="T409" s="297"/>
      <c r="U409" s="297"/>
      <c r="V409" s="297"/>
      <c r="W409" s="297"/>
      <c r="X409" s="297"/>
      <c r="Y409" s="413">
        <f>Y408</f>
        <v>1</v>
      </c>
      <c r="Z409" s="413">
        <f>Z408</f>
        <v>0</v>
      </c>
      <c r="AA409" s="413">
        <f t="shared" ref="AA409:AL409" si="121">AA408</f>
        <v>0</v>
      </c>
      <c r="AB409" s="413">
        <f t="shared" si="121"/>
        <v>0</v>
      </c>
      <c r="AC409" s="413">
        <f t="shared" si="121"/>
        <v>0</v>
      </c>
      <c r="AD409" s="413">
        <f t="shared" si="121"/>
        <v>0</v>
      </c>
      <c r="AE409" s="413">
        <f t="shared" si="121"/>
        <v>0</v>
      </c>
      <c r="AF409" s="413">
        <f t="shared" si="121"/>
        <v>0</v>
      </c>
      <c r="AG409" s="413">
        <f t="shared" si="121"/>
        <v>0</v>
      </c>
      <c r="AH409" s="413">
        <f t="shared" si="121"/>
        <v>0</v>
      </c>
      <c r="AI409" s="413">
        <f t="shared" si="121"/>
        <v>0</v>
      </c>
      <c r="AJ409" s="413">
        <f t="shared" si="121"/>
        <v>0</v>
      </c>
      <c r="AK409" s="413">
        <f t="shared" si="121"/>
        <v>0</v>
      </c>
      <c r="AL409" s="413">
        <f t="shared" si="121"/>
        <v>0</v>
      </c>
      <c r="AM409" s="299"/>
    </row>
    <row r="410" spans="1:40" ht="15.75" outlineLevel="1">
      <c r="A410" s="513"/>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outlineLevel="1">
      <c r="A411" s="511">
        <v>2</v>
      </c>
      <c r="B411" s="296" t="s">
        <v>2</v>
      </c>
      <c r="C411" s="293" t="s">
        <v>25</v>
      </c>
      <c r="D411" s="297">
        <v>16255.35463</v>
      </c>
      <c r="E411" s="297">
        <v>16255.35463</v>
      </c>
      <c r="F411" s="297">
        <v>16255.35463</v>
      </c>
      <c r="G411" s="297">
        <v>16255.35463</v>
      </c>
      <c r="H411" s="297">
        <v>0</v>
      </c>
      <c r="I411" s="297">
        <v>0</v>
      </c>
      <c r="J411" s="297">
        <v>0</v>
      </c>
      <c r="K411" s="297">
        <v>0</v>
      </c>
      <c r="L411" s="297">
        <v>0</v>
      </c>
      <c r="M411" s="297">
        <v>0</v>
      </c>
      <c r="N411" s="293"/>
      <c r="O411" s="297">
        <v>9.1170000000000009</v>
      </c>
      <c r="P411" s="297"/>
      <c r="Q411" s="297"/>
      <c r="R411" s="297"/>
      <c r="S411" s="297"/>
      <c r="T411" s="297"/>
      <c r="U411" s="297"/>
      <c r="V411" s="297"/>
      <c r="W411" s="297"/>
      <c r="X411" s="297"/>
      <c r="Y411" s="472">
        <v>1</v>
      </c>
      <c r="Z411" s="412"/>
      <c r="AA411" s="412"/>
      <c r="AB411" s="412"/>
      <c r="AC411" s="412"/>
      <c r="AD411" s="412"/>
      <c r="AE411" s="412"/>
      <c r="AF411" s="412"/>
      <c r="AG411" s="412"/>
      <c r="AH411" s="412"/>
      <c r="AI411" s="412"/>
      <c r="AJ411" s="412"/>
      <c r="AK411" s="412"/>
      <c r="AL411" s="412"/>
      <c r="AM411" s="298">
        <f>SUM(Y411:AL411)</f>
        <v>1</v>
      </c>
    </row>
    <row r="412" spans="1:40" ht="15" outlineLevel="1">
      <c r="B412" s="296" t="s">
        <v>260</v>
      </c>
      <c r="C412" s="293" t="s">
        <v>164</v>
      </c>
      <c r="D412" s="297"/>
      <c r="E412" s="297"/>
      <c r="F412" s="297"/>
      <c r="G412" s="297"/>
      <c r="H412" s="297"/>
      <c r="I412" s="297"/>
      <c r="J412" s="297"/>
      <c r="K412" s="297"/>
      <c r="L412" s="297"/>
      <c r="M412" s="297"/>
      <c r="N412" s="470"/>
      <c r="O412" s="297"/>
      <c r="P412" s="297"/>
      <c r="Q412" s="297"/>
      <c r="R412" s="297"/>
      <c r="S412" s="297"/>
      <c r="T412" s="297"/>
      <c r="U412" s="297"/>
      <c r="V412" s="297"/>
      <c r="W412" s="297"/>
      <c r="X412" s="297"/>
      <c r="Y412" s="413">
        <f>Y411</f>
        <v>1</v>
      </c>
      <c r="Z412" s="413">
        <f>Z411</f>
        <v>0</v>
      </c>
      <c r="AA412" s="413">
        <f t="shared" ref="AA412:AL412" si="122">AA411</f>
        <v>0</v>
      </c>
      <c r="AB412" s="413">
        <f t="shared" si="122"/>
        <v>0</v>
      </c>
      <c r="AC412" s="413">
        <f t="shared" si="122"/>
        <v>0</v>
      </c>
      <c r="AD412" s="413">
        <f t="shared" si="122"/>
        <v>0</v>
      </c>
      <c r="AE412" s="413">
        <f t="shared" si="122"/>
        <v>0</v>
      </c>
      <c r="AF412" s="413">
        <f t="shared" si="122"/>
        <v>0</v>
      </c>
      <c r="AG412" s="413">
        <f t="shared" si="122"/>
        <v>0</v>
      </c>
      <c r="AH412" s="413">
        <f t="shared" si="122"/>
        <v>0</v>
      </c>
      <c r="AI412" s="413">
        <f t="shared" si="122"/>
        <v>0</v>
      </c>
      <c r="AJ412" s="413">
        <f t="shared" si="122"/>
        <v>0</v>
      </c>
      <c r="AK412" s="413">
        <f t="shared" si="122"/>
        <v>0</v>
      </c>
      <c r="AL412" s="413">
        <f t="shared" si="122"/>
        <v>0</v>
      </c>
      <c r="AM412" s="299"/>
    </row>
    <row r="413" spans="1:40" ht="15.75" outlineLevel="1">
      <c r="A413" s="513"/>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outlineLevel="1">
      <c r="A414" s="511">
        <v>3</v>
      </c>
      <c r="B414" s="296" t="s">
        <v>3</v>
      </c>
      <c r="C414" s="293" t="s">
        <v>25</v>
      </c>
      <c r="D414" s="297">
        <v>134538.56218810001</v>
      </c>
      <c r="E414" s="297">
        <v>134538.56218810001</v>
      </c>
      <c r="F414" s="297">
        <v>134538.56218810001</v>
      </c>
      <c r="G414" s="297">
        <v>134538.56218810001</v>
      </c>
      <c r="H414" s="297">
        <v>134538.56218810001</v>
      </c>
      <c r="I414" s="297">
        <v>134538.56218810001</v>
      </c>
      <c r="J414" s="297">
        <v>134538.56218810001</v>
      </c>
      <c r="K414" s="297">
        <v>134538.56218810001</v>
      </c>
      <c r="L414" s="297">
        <v>134538.56218810001</v>
      </c>
      <c r="M414" s="297">
        <v>134538.56218810001</v>
      </c>
      <c r="N414" s="293"/>
      <c r="O414" s="297">
        <v>70.273650756999999</v>
      </c>
      <c r="P414" s="297">
        <v>70.273650756999999</v>
      </c>
      <c r="Q414" s="297">
        <v>70.273650756999999</v>
      </c>
      <c r="R414" s="297">
        <v>70.273650756999999</v>
      </c>
      <c r="S414" s="297">
        <v>70.273650756999999</v>
      </c>
      <c r="T414" s="297">
        <v>70.273650756999999</v>
      </c>
      <c r="U414" s="297">
        <v>70.273650756999999</v>
      </c>
      <c r="V414" s="297">
        <v>70.273650756999999</v>
      </c>
      <c r="W414" s="297">
        <v>70.273650756999999</v>
      </c>
      <c r="X414" s="297">
        <v>70.273650756999999</v>
      </c>
      <c r="Y414" s="472">
        <v>1</v>
      </c>
      <c r="Z414" s="412"/>
      <c r="AA414" s="412"/>
      <c r="AB414" s="412"/>
      <c r="AC414" s="412"/>
      <c r="AD414" s="412"/>
      <c r="AE414" s="412"/>
      <c r="AF414" s="412"/>
      <c r="AG414" s="412"/>
      <c r="AH414" s="412"/>
      <c r="AI414" s="412"/>
      <c r="AJ414" s="412"/>
      <c r="AK414" s="412"/>
      <c r="AL414" s="412"/>
      <c r="AM414" s="298">
        <f>SUM(Y414:AL414)</f>
        <v>1</v>
      </c>
    </row>
    <row r="415" spans="1:40" ht="15" outlineLevel="1">
      <c r="B415" s="296" t="s">
        <v>260</v>
      </c>
      <c r="C415" s="293" t="s">
        <v>164</v>
      </c>
      <c r="D415" s="297"/>
      <c r="E415" s="297"/>
      <c r="F415" s="297"/>
      <c r="G415" s="297"/>
      <c r="H415" s="297"/>
      <c r="I415" s="297"/>
      <c r="J415" s="297"/>
      <c r="K415" s="297"/>
      <c r="L415" s="297"/>
      <c r="M415" s="297"/>
      <c r="N415" s="470"/>
      <c r="O415" s="297"/>
      <c r="P415" s="297"/>
      <c r="Q415" s="297"/>
      <c r="R415" s="297"/>
      <c r="S415" s="297"/>
      <c r="T415" s="297"/>
      <c r="U415" s="297"/>
      <c r="V415" s="297"/>
      <c r="W415" s="297"/>
      <c r="X415" s="297"/>
      <c r="Y415" s="413">
        <f>Y414</f>
        <v>1</v>
      </c>
      <c r="Z415" s="413">
        <f>Z414</f>
        <v>0</v>
      </c>
      <c r="AA415" s="413">
        <f t="shared" ref="AA415:AL415" si="123">AA414</f>
        <v>0</v>
      </c>
      <c r="AB415" s="413">
        <f t="shared" si="123"/>
        <v>0</v>
      </c>
      <c r="AC415" s="413">
        <f t="shared" si="123"/>
        <v>0</v>
      </c>
      <c r="AD415" s="413">
        <f t="shared" si="123"/>
        <v>0</v>
      </c>
      <c r="AE415" s="413">
        <f t="shared" si="123"/>
        <v>0</v>
      </c>
      <c r="AF415" s="413">
        <f t="shared" si="123"/>
        <v>0</v>
      </c>
      <c r="AG415" s="413">
        <f t="shared" si="123"/>
        <v>0</v>
      </c>
      <c r="AH415" s="413">
        <f t="shared" si="123"/>
        <v>0</v>
      </c>
      <c r="AI415" s="413">
        <f t="shared" si="123"/>
        <v>0</v>
      </c>
      <c r="AJ415" s="413">
        <f t="shared" si="123"/>
        <v>0</v>
      </c>
      <c r="AK415" s="413">
        <f t="shared" si="123"/>
        <v>0</v>
      </c>
      <c r="AL415" s="413">
        <f t="shared" si="123"/>
        <v>0</v>
      </c>
      <c r="AM415" s="299"/>
    </row>
    <row r="416" spans="1:40" ht="15"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outlineLevel="1">
      <c r="A417" s="511">
        <v>4</v>
      </c>
      <c r="B417" s="296" t="s">
        <v>4</v>
      </c>
      <c r="C417" s="293" t="s">
        <v>25</v>
      </c>
      <c r="D417" s="297">
        <v>153915.88310000001</v>
      </c>
      <c r="E417" s="297">
        <v>143330.3829</v>
      </c>
      <c r="F417" s="297">
        <v>138190.538</v>
      </c>
      <c r="G417" s="297">
        <v>138190.538</v>
      </c>
      <c r="H417" s="297">
        <v>138190.538</v>
      </c>
      <c r="I417" s="297">
        <v>138190.538</v>
      </c>
      <c r="J417" s="297">
        <v>138190.538</v>
      </c>
      <c r="K417" s="297">
        <v>137907.56390000001</v>
      </c>
      <c r="L417" s="297">
        <v>137907.56390000001</v>
      </c>
      <c r="M417" s="297">
        <v>118186.9875</v>
      </c>
      <c r="N417" s="293"/>
      <c r="O417" s="297">
        <v>11.61523933</v>
      </c>
      <c r="P417" s="297">
        <v>10.932397330000001</v>
      </c>
      <c r="Q417" s="297">
        <v>10.601257469999998</v>
      </c>
      <c r="R417" s="297">
        <v>10.601257469999998</v>
      </c>
      <c r="S417" s="297">
        <v>10.601257469999998</v>
      </c>
      <c r="T417" s="297">
        <v>10.601257469999998</v>
      </c>
      <c r="U417" s="297">
        <v>10.601257469999998</v>
      </c>
      <c r="V417" s="297">
        <v>10.569895129999999</v>
      </c>
      <c r="W417" s="297">
        <v>10.569895129999999</v>
      </c>
      <c r="X417" s="297">
        <v>9.3301417180000001</v>
      </c>
      <c r="Y417" s="472">
        <v>1</v>
      </c>
      <c r="Z417" s="412"/>
      <c r="AA417" s="412"/>
      <c r="AB417" s="412"/>
      <c r="AC417" s="412"/>
      <c r="AD417" s="412"/>
      <c r="AE417" s="412"/>
      <c r="AF417" s="412"/>
      <c r="AG417" s="412"/>
      <c r="AH417" s="412"/>
      <c r="AI417" s="412"/>
      <c r="AJ417" s="412"/>
      <c r="AK417" s="412"/>
      <c r="AL417" s="412"/>
      <c r="AM417" s="298">
        <f>SUM(Y417:AL417)</f>
        <v>1</v>
      </c>
    </row>
    <row r="418" spans="1:39" ht="15" outlineLevel="1">
      <c r="B418" s="296" t="s">
        <v>260</v>
      </c>
      <c r="C418" s="293" t="s">
        <v>164</v>
      </c>
      <c r="D418" s="297"/>
      <c r="E418" s="297"/>
      <c r="F418" s="297"/>
      <c r="G418" s="297"/>
      <c r="H418" s="297"/>
      <c r="I418" s="297"/>
      <c r="J418" s="297"/>
      <c r="K418" s="297"/>
      <c r="L418" s="297"/>
      <c r="M418" s="297"/>
      <c r="N418" s="470"/>
      <c r="O418" s="297"/>
      <c r="P418" s="297"/>
      <c r="Q418" s="297"/>
      <c r="R418" s="297"/>
      <c r="S418" s="297"/>
      <c r="T418" s="297"/>
      <c r="U418" s="297"/>
      <c r="V418" s="297"/>
      <c r="W418" s="297"/>
      <c r="X418" s="297"/>
      <c r="Y418" s="413">
        <f>Y417</f>
        <v>1</v>
      </c>
      <c r="Z418" s="413">
        <f>Z417</f>
        <v>0</v>
      </c>
      <c r="AA418" s="413">
        <f t="shared" ref="AA418:AL418" si="124">AA417</f>
        <v>0</v>
      </c>
      <c r="AB418" s="413">
        <f t="shared" si="124"/>
        <v>0</v>
      </c>
      <c r="AC418" s="413">
        <f t="shared" si="124"/>
        <v>0</v>
      </c>
      <c r="AD418" s="413">
        <f t="shared" si="124"/>
        <v>0</v>
      </c>
      <c r="AE418" s="413">
        <f t="shared" si="124"/>
        <v>0</v>
      </c>
      <c r="AF418" s="413">
        <f t="shared" si="124"/>
        <v>0</v>
      </c>
      <c r="AG418" s="413">
        <f t="shared" si="124"/>
        <v>0</v>
      </c>
      <c r="AH418" s="413">
        <f t="shared" si="124"/>
        <v>0</v>
      </c>
      <c r="AI418" s="413">
        <f t="shared" si="124"/>
        <v>0</v>
      </c>
      <c r="AJ418" s="413">
        <f t="shared" si="124"/>
        <v>0</v>
      </c>
      <c r="AK418" s="413">
        <f t="shared" si="124"/>
        <v>0</v>
      </c>
      <c r="AL418" s="413">
        <f t="shared" si="124"/>
        <v>0</v>
      </c>
      <c r="AM418" s="299"/>
    </row>
    <row r="419" spans="1:39" ht="15"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outlineLevel="1">
      <c r="A420" s="511">
        <v>5</v>
      </c>
      <c r="B420" s="296" t="s">
        <v>5</v>
      </c>
      <c r="C420" s="293" t="s">
        <v>25</v>
      </c>
      <c r="D420" s="297">
        <v>665083.73730000004</v>
      </c>
      <c r="E420" s="297">
        <v>576953.11659999995</v>
      </c>
      <c r="F420" s="297">
        <v>531024.31689999998</v>
      </c>
      <c r="G420" s="297">
        <v>531024.31689999998</v>
      </c>
      <c r="H420" s="297">
        <v>531024.31689999998</v>
      </c>
      <c r="I420" s="297">
        <v>531024.31689999998</v>
      </c>
      <c r="J420" s="297">
        <v>531024.31689999998</v>
      </c>
      <c r="K420" s="297">
        <v>530794.28520000004</v>
      </c>
      <c r="L420" s="297">
        <v>530794.28520000004</v>
      </c>
      <c r="M420" s="297">
        <v>493668.17440000002</v>
      </c>
      <c r="N420" s="293"/>
      <c r="O420" s="297">
        <v>43.527000000000001</v>
      </c>
      <c r="P420" s="297"/>
      <c r="Q420" s="297"/>
      <c r="R420" s="297"/>
      <c r="S420" s="297"/>
      <c r="T420" s="297"/>
      <c r="U420" s="297"/>
      <c r="V420" s="297"/>
      <c r="W420" s="297"/>
      <c r="X420" s="297"/>
      <c r="Y420" s="472">
        <v>1</v>
      </c>
      <c r="Z420" s="412"/>
      <c r="AA420" s="412"/>
      <c r="AB420" s="412"/>
      <c r="AC420" s="412"/>
      <c r="AD420" s="412"/>
      <c r="AE420" s="412"/>
      <c r="AF420" s="412"/>
      <c r="AG420" s="412"/>
      <c r="AH420" s="412"/>
      <c r="AI420" s="412"/>
      <c r="AJ420" s="412"/>
      <c r="AK420" s="412"/>
      <c r="AL420" s="412"/>
      <c r="AM420" s="298">
        <f>SUM(Y420:AL420)</f>
        <v>1</v>
      </c>
    </row>
    <row r="421" spans="1:39" ht="15" outlineLevel="1">
      <c r="B421" s="296" t="s">
        <v>260</v>
      </c>
      <c r="C421" s="293" t="s">
        <v>164</v>
      </c>
      <c r="D421" s="297"/>
      <c r="E421" s="297"/>
      <c r="F421" s="297"/>
      <c r="G421" s="297"/>
      <c r="H421" s="297"/>
      <c r="I421" s="297"/>
      <c r="J421" s="297"/>
      <c r="K421" s="297"/>
      <c r="L421" s="297"/>
      <c r="M421" s="297"/>
      <c r="N421" s="470"/>
      <c r="O421" s="297"/>
      <c r="P421" s="297"/>
      <c r="Q421" s="297"/>
      <c r="R421" s="297"/>
      <c r="S421" s="297"/>
      <c r="T421" s="297"/>
      <c r="U421" s="297"/>
      <c r="V421" s="297"/>
      <c r="W421" s="297"/>
      <c r="X421" s="297"/>
      <c r="Y421" s="413">
        <f>Y420</f>
        <v>1</v>
      </c>
      <c r="Z421" s="413">
        <f>Z420</f>
        <v>0</v>
      </c>
      <c r="AA421" s="413">
        <f t="shared" ref="AA421:AL421" si="125">AA420</f>
        <v>0</v>
      </c>
      <c r="AB421" s="413">
        <f t="shared" si="125"/>
        <v>0</v>
      </c>
      <c r="AC421" s="413">
        <f t="shared" si="125"/>
        <v>0</v>
      </c>
      <c r="AD421" s="413">
        <f t="shared" si="125"/>
        <v>0</v>
      </c>
      <c r="AE421" s="413">
        <f t="shared" si="125"/>
        <v>0</v>
      </c>
      <c r="AF421" s="413">
        <f t="shared" si="125"/>
        <v>0</v>
      </c>
      <c r="AG421" s="413">
        <f t="shared" si="125"/>
        <v>0</v>
      </c>
      <c r="AH421" s="413">
        <f t="shared" si="125"/>
        <v>0</v>
      </c>
      <c r="AI421" s="413">
        <f t="shared" si="125"/>
        <v>0</v>
      </c>
      <c r="AJ421" s="413">
        <f t="shared" si="125"/>
        <v>0</v>
      </c>
      <c r="AK421" s="413">
        <f t="shared" si="125"/>
        <v>0</v>
      </c>
      <c r="AL421" s="413">
        <f t="shared" si="125"/>
        <v>0</v>
      </c>
      <c r="AM421" s="299"/>
    </row>
    <row r="422" spans="1:39" ht="15"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outlineLevel="1">
      <c r="A423" s="511">
        <v>6</v>
      </c>
      <c r="B423" s="296" t="s">
        <v>6</v>
      </c>
      <c r="C423" s="293" t="s">
        <v>25</v>
      </c>
      <c r="D423" s="297"/>
      <c r="E423" s="297"/>
      <c r="F423" s="297"/>
      <c r="G423" s="297"/>
      <c r="H423" s="297"/>
      <c r="I423" s="297"/>
      <c r="J423" s="297"/>
      <c r="K423" s="297"/>
      <c r="L423" s="297"/>
      <c r="M423" s="297"/>
      <c r="N423" s="293"/>
      <c r="O423" s="297"/>
      <c r="P423" s="297"/>
      <c r="Q423" s="297"/>
      <c r="R423" s="297"/>
      <c r="S423" s="297"/>
      <c r="T423" s="297"/>
      <c r="U423" s="297"/>
      <c r="V423" s="297"/>
      <c r="W423" s="297"/>
      <c r="X423" s="297"/>
      <c r="Y423" s="412"/>
      <c r="Z423" s="412"/>
      <c r="AA423" s="412"/>
      <c r="AB423" s="412"/>
      <c r="AC423" s="412"/>
      <c r="AD423" s="412"/>
      <c r="AE423" s="412"/>
      <c r="AF423" s="412"/>
      <c r="AG423" s="412"/>
      <c r="AH423" s="412"/>
      <c r="AI423" s="412"/>
      <c r="AJ423" s="412"/>
      <c r="AK423" s="412"/>
      <c r="AL423" s="412"/>
      <c r="AM423" s="298">
        <f>SUM(Y423:AL423)</f>
        <v>0</v>
      </c>
    </row>
    <row r="424" spans="1:39" ht="15" outlineLevel="1">
      <c r="B424" s="296" t="s">
        <v>260</v>
      </c>
      <c r="C424" s="293" t="s">
        <v>164</v>
      </c>
      <c r="D424" s="297"/>
      <c r="E424" s="297"/>
      <c r="F424" s="297"/>
      <c r="G424" s="297"/>
      <c r="H424" s="297"/>
      <c r="I424" s="297"/>
      <c r="J424" s="297"/>
      <c r="K424" s="297"/>
      <c r="L424" s="297"/>
      <c r="M424" s="297"/>
      <c r="N424" s="470"/>
      <c r="O424" s="297"/>
      <c r="P424" s="297"/>
      <c r="Q424" s="297"/>
      <c r="R424" s="297"/>
      <c r="S424" s="297"/>
      <c r="T424" s="297"/>
      <c r="U424" s="297"/>
      <c r="V424" s="297"/>
      <c r="W424" s="297"/>
      <c r="X424" s="297"/>
      <c r="Y424" s="413">
        <f>Y423</f>
        <v>0</v>
      </c>
      <c r="Z424" s="413">
        <f>Z423</f>
        <v>0</v>
      </c>
      <c r="AA424" s="413">
        <f t="shared" ref="AA424:AL424" si="126">AA423</f>
        <v>0</v>
      </c>
      <c r="AB424" s="413">
        <f t="shared" si="126"/>
        <v>0</v>
      </c>
      <c r="AC424" s="413">
        <f t="shared" si="126"/>
        <v>0</v>
      </c>
      <c r="AD424" s="413">
        <f t="shared" si="126"/>
        <v>0</v>
      </c>
      <c r="AE424" s="413">
        <f t="shared" si="126"/>
        <v>0</v>
      </c>
      <c r="AF424" s="413">
        <f t="shared" si="126"/>
        <v>0</v>
      </c>
      <c r="AG424" s="413">
        <f t="shared" si="126"/>
        <v>0</v>
      </c>
      <c r="AH424" s="413">
        <f t="shared" si="126"/>
        <v>0</v>
      </c>
      <c r="AI424" s="413">
        <f t="shared" si="126"/>
        <v>0</v>
      </c>
      <c r="AJ424" s="413">
        <f t="shared" si="126"/>
        <v>0</v>
      </c>
      <c r="AK424" s="413">
        <f t="shared" si="126"/>
        <v>0</v>
      </c>
      <c r="AL424" s="413">
        <f t="shared" si="126"/>
        <v>0</v>
      </c>
      <c r="AM424" s="299"/>
    </row>
    <row r="425" spans="1:39" ht="15"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outlineLevel="1">
      <c r="A426" s="511">
        <v>7</v>
      </c>
      <c r="B426" s="296" t="s">
        <v>42</v>
      </c>
      <c r="C426" s="293" t="s">
        <v>25</v>
      </c>
      <c r="D426" s="297">
        <v>0</v>
      </c>
      <c r="E426" s="297"/>
      <c r="F426" s="297"/>
      <c r="G426" s="297"/>
      <c r="H426" s="297"/>
      <c r="I426" s="297"/>
      <c r="J426" s="297"/>
      <c r="K426" s="297"/>
      <c r="L426" s="297"/>
      <c r="M426" s="297"/>
      <c r="N426" s="293"/>
      <c r="O426" s="297">
        <v>165.06399999999999</v>
      </c>
      <c r="P426" s="297"/>
      <c r="Q426" s="297"/>
      <c r="R426" s="297"/>
      <c r="S426" s="297"/>
      <c r="T426" s="297"/>
      <c r="U426" s="297"/>
      <c r="V426" s="297"/>
      <c r="W426" s="297"/>
      <c r="X426" s="297"/>
      <c r="Y426" s="412">
        <v>1</v>
      </c>
      <c r="Z426" s="412"/>
      <c r="AA426" s="412"/>
      <c r="AB426" s="412"/>
      <c r="AC426" s="412"/>
      <c r="AD426" s="412"/>
      <c r="AE426" s="412"/>
      <c r="AF426" s="412"/>
      <c r="AG426" s="412"/>
      <c r="AH426" s="412"/>
      <c r="AI426" s="412"/>
      <c r="AJ426" s="412"/>
      <c r="AK426" s="412"/>
      <c r="AL426" s="412"/>
      <c r="AM426" s="298">
        <f>SUM(Y426:AL426)</f>
        <v>1</v>
      </c>
    </row>
    <row r="427" spans="1:39" ht="15" outlineLevel="1">
      <c r="B427" s="296" t="s">
        <v>260</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1</v>
      </c>
      <c r="Z427" s="413">
        <f>Z426</f>
        <v>0</v>
      </c>
      <c r="AA427" s="413">
        <f t="shared" ref="AA427:AL427" si="127">AA426</f>
        <v>0</v>
      </c>
      <c r="AB427" s="413">
        <f t="shared" si="127"/>
        <v>0</v>
      </c>
      <c r="AC427" s="413">
        <f t="shared" si="127"/>
        <v>0</v>
      </c>
      <c r="AD427" s="413">
        <f t="shared" si="127"/>
        <v>0</v>
      </c>
      <c r="AE427" s="413">
        <f t="shared" si="127"/>
        <v>0</v>
      </c>
      <c r="AF427" s="413">
        <f t="shared" si="127"/>
        <v>0</v>
      </c>
      <c r="AG427" s="413">
        <f t="shared" si="127"/>
        <v>0</v>
      </c>
      <c r="AH427" s="413">
        <f t="shared" si="127"/>
        <v>0</v>
      </c>
      <c r="AI427" s="413">
        <f t="shared" si="127"/>
        <v>0</v>
      </c>
      <c r="AJ427" s="413">
        <f t="shared" si="127"/>
        <v>0</v>
      </c>
      <c r="AK427" s="413">
        <f t="shared" si="127"/>
        <v>0</v>
      </c>
      <c r="AL427" s="413">
        <f t="shared" si="127"/>
        <v>0</v>
      </c>
      <c r="AM427" s="299"/>
    </row>
    <row r="428" spans="1:39" ht="15"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outlineLevel="1">
      <c r="A429" s="511">
        <v>8</v>
      </c>
      <c r="B429" s="296" t="s">
        <v>487</v>
      </c>
      <c r="C429" s="293" t="s">
        <v>25</v>
      </c>
      <c r="D429" s="297"/>
      <c r="E429" s="297"/>
      <c r="F429" s="297"/>
      <c r="G429" s="297"/>
      <c r="H429" s="297"/>
      <c r="I429" s="297"/>
      <c r="J429" s="297"/>
      <c r="K429" s="297"/>
      <c r="L429" s="297"/>
      <c r="M429" s="297"/>
      <c r="N429" s="293"/>
      <c r="O429" s="297"/>
      <c r="P429" s="297"/>
      <c r="Q429" s="297"/>
      <c r="R429" s="297"/>
      <c r="S429" s="297"/>
      <c r="T429" s="297"/>
      <c r="U429" s="297"/>
      <c r="V429" s="297"/>
      <c r="W429" s="297"/>
      <c r="X429" s="297"/>
      <c r="Y429" s="412"/>
      <c r="Z429" s="412"/>
      <c r="AA429" s="412"/>
      <c r="AB429" s="412"/>
      <c r="AC429" s="412"/>
      <c r="AD429" s="412"/>
      <c r="AE429" s="412"/>
      <c r="AF429" s="412"/>
      <c r="AG429" s="412"/>
      <c r="AH429" s="412"/>
      <c r="AI429" s="412"/>
      <c r="AJ429" s="412"/>
      <c r="AK429" s="412"/>
      <c r="AL429" s="412"/>
      <c r="AM429" s="298">
        <f>SUM(Y429:AL429)</f>
        <v>0</v>
      </c>
    </row>
    <row r="430" spans="1:39" s="285" customFormat="1" ht="15" outlineLevel="1">
      <c r="A430" s="511"/>
      <c r="B430" s="296" t="s">
        <v>260</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8">AA429</f>
        <v>0</v>
      </c>
      <c r="AB430" s="413">
        <f t="shared" si="128"/>
        <v>0</v>
      </c>
      <c r="AC430" s="413">
        <f t="shared" si="128"/>
        <v>0</v>
      </c>
      <c r="AD430" s="413">
        <f t="shared" si="128"/>
        <v>0</v>
      </c>
      <c r="AE430" s="413">
        <f t="shared" si="128"/>
        <v>0</v>
      </c>
      <c r="AF430" s="413">
        <f t="shared" si="128"/>
        <v>0</v>
      </c>
      <c r="AG430" s="413">
        <f t="shared" si="128"/>
        <v>0</v>
      </c>
      <c r="AH430" s="413">
        <f t="shared" si="128"/>
        <v>0</v>
      </c>
      <c r="AI430" s="413">
        <f t="shared" si="128"/>
        <v>0</v>
      </c>
      <c r="AJ430" s="413">
        <f t="shared" si="128"/>
        <v>0</v>
      </c>
      <c r="AK430" s="413">
        <f t="shared" si="128"/>
        <v>0</v>
      </c>
      <c r="AL430" s="413">
        <f t="shared" si="128"/>
        <v>0</v>
      </c>
      <c r="AM430" s="299"/>
    </row>
    <row r="431" spans="1:39" s="285" customFormat="1" ht="15" outlineLevel="1">
      <c r="A431" s="511"/>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outlineLevel="1">
      <c r="A432" s="511">
        <v>9</v>
      </c>
      <c r="B432" s="296" t="s">
        <v>7</v>
      </c>
      <c r="C432" s="293" t="s">
        <v>25</v>
      </c>
      <c r="D432" s="297">
        <v>6250.4720669999997</v>
      </c>
      <c r="E432" s="297">
        <v>6250.4720669999997</v>
      </c>
      <c r="F432" s="297">
        <v>6250.4720669999997</v>
      </c>
      <c r="G432" s="297">
        <v>6250.4720669999997</v>
      </c>
      <c r="H432" s="297">
        <v>6250.4720669999997</v>
      </c>
      <c r="I432" s="297">
        <v>6250.4720669999997</v>
      </c>
      <c r="J432" s="297">
        <v>6250.4720669999997</v>
      </c>
      <c r="K432" s="297">
        <v>6250.4720669999997</v>
      </c>
      <c r="L432" s="297">
        <v>6250.4720669999997</v>
      </c>
      <c r="M432" s="297">
        <v>6250.4720669999997</v>
      </c>
      <c r="N432" s="293"/>
      <c r="O432" s="297">
        <v>1.2542643710000001</v>
      </c>
      <c r="P432" s="297">
        <v>1.2542643710000001</v>
      </c>
      <c r="Q432" s="297">
        <v>1.2542643710000001</v>
      </c>
      <c r="R432" s="297">
        <v>1.2542643710000001</v>
      </c>
      <c r="S432" s="297">
        <v>1.2542643710000001</v>
      </c>
      <c r="T432" s="297">
        <v>1.2542643710000001</v>
      </c>
      <c r="U432" s="297">
        <v>1.2542643710000001</v>
      </c>
      <c r="V432" s="297">
        <v>1.2542643710000001</v>
      </c>
      <c r="W432" s="297">
        <v>1.2542643710000001</v>
      </c>
      <c r="X432" s="297">
        <v>1.2542643710000001</v>
      </c>
      <c r="Y432" s="472">
        <v>1</v>
      </c>
      <c r="Z432" s="412"/>
      <c r="AA432" s="412"/>
      <c r="AB432" s="412"/>
      <c r="AC432" s="412"/>
      <c r="AD432" s="412"/>
      <c r="AE432" s="412"/>
      <c r="AF432" s="412"/>
      <c r="AG432" s="412"/>
      <c r="AH432" s="412"/>
      <c r="AI432" s="412"/>
      <c r="AJ432" s="412"/>
      <c r="AK432" s="412"/>
      <c r="AL432" s="412"/>
      <c r="AM432" s="298">
        <f>SUM(Y432:AL432)</f>
        <v>1</v>
      </c>
    </row>
    <row r="433" spans="1:39" ht="15" outlineLevel="1">
      <c r="B433" s="296" t="s">
        <v>260</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1</v>
      </c>
      <c r="Z433" s="413">
        <f>Z432</f>
        <v>0</v>
      </c>
      <c r="AA433" s="413">
        <f t="shared" ref="AA433:AL433" si="129">AA432</f>
        <v>0</v>
      </c>
      <c r="AB433" s="413">
        <f t="shared" si="129"/>
        <v>0</v>
      </c>
      <c r="AC433" s="413">
        <f t="shared" si="129"/>
        <v>0</v>
      </c>
      <c r="AD433" s="413">
        <f t="shared" si="129"/>
        <v>0</v>
      </c>
      <c r="AE433" s="413">
        <f t="shared" si="129"/>
        <v>0</v>
      </c>
      <c r="AF433" s="413">
        <f t="shared" si="129"/>
        <v>0</v>
      </c>
      <c r="AG433" s="413">
        <f t="shared" si="129"/>
        <v>0</v>
      </c>
      <c r="AH433" s="413">
        <f t="shared" si="129"/>
        <v>0</v>
      </c>
      <c r="AI433" s="413">
        <f t="shared" si="129"/>
        <v>0</v>
      </c>
      <c r="AJ433" s="413">
        <f t="shared" si="129"/>
        <v>0</v>
      </c>
      <c r="AK433" s="413">
        <f t="shared" si="129"/>
        <v>0</v>
      </c>
      <c r="AL433" s="413">
        <f t="shared" si="129"/>
        <v>0</v>
      </c>
      <c r="AM433" s="299"/>
    </row>
    <row r="434" spans="1:39" ht="15"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outlineLevel="1">
      <c r="A435" s="512"/>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outlineLevel="1">
      <c r="A436" s="511">
        <v>10</v>
      </c>
      <c r="B436" s="312" t="s">
        <v>22</v>
      </c>
      <c r="C436" s="293" t="s">
        <v>25</v>
      </c>
      <c r="D436" s="297">
        <v>1179335.1787400001</v>
      </c>
      <c r="E436" s="297">
        <v>1173534.9717399999</v>
      </c>
      <c r="F436" s="297">
        <v>1158345.4017999999</v>
      </c>
      <c r="G436" s="297">
        <v>1138194.5368000001</v>
      </c>
      <c r="H436" s="297">
        <v>1138194.5368000001</v>
      </c>
      <c r="I436" s="297">
        <v>1134880.4488000001</v>
      </c>
      <c r="J436" s="297">
        <v>1120982.3238000001</v>
      </c>
      <c r="K436" s="297">
        <v>1120982.3238000001</v>
      </c>
      <c r="L436" s="297">
        <v>1097322.8992000001</v>
      </c>
      <c r="M436" s="297">
        <v>1033472.357</v>
      </c>
      <c r="N436" s="297">
        <v>12</v>
      </c>
      <c r="O436" s="297">
        <v>233.93038961599999</v>
      </c>
      <c r="P436" s="297">
        <v>232.27426271599998</v>
      </c>
      <c r="Q436" s="297">
        <v>227.91381489999998</v>
      </c>
      <c r="R436" s="297">
        <v>222.2047331</v>
      </c>
      <c r="S436" s="297">
        <v>222.2047331</v>
      </c>
      <c r="T436" s="297">
        <v>221.2533627</v>
      </c>
      <c r="U436" s="297">
        <v>218.5276193</v>
      </c>
      <c r="V436" s="297">
        <v>218.5276193</v>
      </c>
      <c r="W436" s="297">
        <v>215.47889119999999</v>
      </c>
      <c r="X436" s="297">
        <v>203.93131830000002</v>
      </c>
      <c r="Y436" s="417"/>
      <c r="Z436" s="471">
        <v>1</v>
      </c>
      <c r="AA436" s="471"/>
      <c r="AB436" s="471"/>
      <c r="AC436" s="417"/>
      <c r="AD436" s="417"/>
      <c r="AE436" s="417"/>
      <c r="AF436" s="417"/>
      <c r="AG436" s="417"/>
      <c r="AH436" s="417"/>
      <c r="AI436" s="417"/>
      <c r="AJ436" s="417"/>
      <c r="AK436" s="417"/>
      <c r="AL436" s="417"/>
      <c r="AM436" s="298">
        <f>SUM(Y436:AL436)</f>
        <v>1</v>
      </c>
    </row>
    <row r="437" spans="1:39" ht="15" outlineLevel="1">
      <c r="B437" s="296" t="s">
        <v>260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1</v>
      </c>
      <c r="AA437" s="413">
        <f t="shared" ref="AA437:AL437" si="130">AA436</f>
        <v>0</v>
      </c>
      <c r="AB437" s="413">
        <f t="shared" si="130"/>
        <v>0</v>
      </c>
      <c r="AC437" s="413">
        <f t="shared" si="130"/>
        <v>0</v>
      </c>
      <c r="AD437" s="413">
        <f t="shared" si="130"/>
        <v>0</v>
      </c>
      <c r="AE437" s="413">
        <f t="shared" si="130"/>
        <v>0</v>
      </c>
      <c r="AF437" s="413">
        <f t="shared" si="130"/>
        <v>0</v>
      </c>
      <c r="AG437" s="413">
        <f t="shared" si="130"/>
        <v>0</v>
      </c>
      <c r="AH437" s="413">
        <f t="shared" si="130"/>
        <v>0</v>
      </c>
      <c r="AI437" s="413">
        <f t="shared" si="130"/>
        <v>0</v>
      </c>
      <c r="AJ437" s="413">
        <f t="shared" si="130"/>
        <v>0</v>
      </c>
      <c r="AK437" s="413">
        <f t="shared" si="130"/>
        <v>0</v>
      </c>
      <c r="AL437" s="413">
        <f t="shared" si="130"/>
        <v>0</v>
      </c>
      <c r="AM437" s="313"/>
    </row>
    <row r="438" spans="1:39" ht="15"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outlineLevel="1">
      <c r="A439" s="511">
        <v>11</v>
      </c>
      <c r="B439" s="316" t="s">
        <v>21</v>
      </c>
      <c r="C439" s="293" t="s">
        <v>25</v>
      </c>
      <c r="D439" s="297">
        <v>505894.8861</v>
      </c>
      <c r="E439" s="297">
        <v>488718.99550000002</v>
      </c>
      <c r="F439" s="297">
        <v>452858.1372</v>
      </c>
      <c r="G439" s="297">
        <v>232134.71030000001</v>
      </c>
      <c r="H439" s="297">
        <v>232134.71030000001</v>
      </c>
      <c r="I439" s="297">
        <v>232134.71030000001</v>
      </c>
      <c r="J439" s="297">
        <v>232134.71030000001</v>
      </c>
      <c r="K439" s="297">
        <v>232134.71030000001</v>
      </c>
      <c r="L439" s="297">
        <v>232134.71030000001</v>
      </c>
      <c r="M439" s="297">
        <v>232134.71030000001</v>
      </c>
      <c r="N439" s="297">
        <v>12</v>
      </c>
      <c r="O439" s="297">
        <v>140.7856635</v>
      </c>
      <c r="P439" s="297">
        <v>136.15549290000001</v>
      </c>
      <c r="Q439" s="297">
        <v>127.26691370000002</v>
      </c>
      <c r="R439" s="297">
        <v>62.786627879999998</v>
      </c>
      <c r="S439" s="297">
        <v>62.786627879999998</v>
      </c>
      <c r="T439" s="297">
        <v>62.786627879999998</v>
      </c>
      <c r="U439" s="297">
        <v>62.786627879999998</v>
      </c>
      <c r="V439" s="297">
        <v>62.786627879999998</v>
      </c>
      <c r="W439" s="297">
        <v>62.786627879999998</v>
      </c>
      <c r="X439" s="297">
        <v>62.786627879999998</v>
      </c>
      <c r="Y439" s="417"/>
      <c r="Z439" s="471">
        <v>1</v>
      </c>
      <c r="AA439" s="471"/>
      <c r="AB439" s="417"/>
      <c r="AC439" s="417"/>
      <c r="AD439" s="417"/>
      <c r="AE439" s="417"/>
      <c r="AF439" s="417"/>
      <c r="AG439" s="417"/>
      <c r="AH439" s="417"/>
      <c r="AI439" s="417"/>
      <c r="AJ439" s="417"/>
      <c r="AK439" s="417"/>
      <c r="AL439" s="417"/>
      <c r="AM439" s="298">
        <f>SUM(Y439:AL439)</f>
        <v>1</v>
      </c>
    </row>
    <row r="440" spans="1:39" ht="15" outlineLevel="1">
      <c r="B440" s="296" t="s">
        <v>260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31">AA439</f>
        <v>0</v>
      </c>
      <c r="AB440" s="413">
        <f t="shared" si="131"/>
        <v>0</v>
      </c>
      <c r="AC440" s="413">
        <f t="shared" si="131"/>
        <v>0</v>
      </c>
      <c r="AD440" s="413">
        <f t="shared" si="131"/>
        <v>0</v>
      </c>
      <c r="AE440" s="413">
        <f t="shared" si="131"/>
        <v>0</v>
      </c>
      <c r="AF440" s="413">
        <f t="shared" si="131"/>
        <v>0</v>
      </c>
      <c r="AG440" s="413">
        <f t="shared" si="131"/>
        <v>0</v>
      </c>
      <c r="AH440" s="413">
        <f t="shared" si="131"/>
        <v>0</v>
      </c>
      <c r="AI440" s="413">
        <f t="shared" si="131"/>
        <v>0</v>
      </c>
      <c r="AJ440" s="413">
        <f t="shared" si="131"/>
        <v>0</v>
      </c>
      <c r="AK440" s="413">
        <f t="shared" si="131"/>
        <v>0</v>
      </c>
      <c r="AL440" s="413">
        <f t="shared" si="131"/>
        <v>0</v>
      </c>
      <c r="AM440" s="313"/>
    </row>
    <row r="441" spans="1:39" ht="15"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outlineLevel="1">
      <c r="A442" s="511">
        <v>12</v>
      </c>
      <c r="B442" s="316" t="s">
        <v>23</v>
      </c>
      <c r="C442" s="293" t="s">
        <v>25</v>
      </c>
      <c r="D442" s="297"/>
      <c r="E442" s="297"/>
      <c r="F442" s="297"/>
      <c r="G442" s="297"/>
      <c r="H442" s="297"/>
      <c r="I442" s="297"/>
      <c r="J442" s="297"/>
      <c r="K442" s="297"/>
      <c r="L442" s="297"/>
      <c r="M442" s="297"/>
      <c r="N442" s="297">
        <v>3</v>
      </c>
      <c r="O442" s="297"/>
      <c r="P442" s="297"/>
      <c r="Q442" s="297"/>
      <c r="R442" s="297"/>
      <c r="S442" s="297"/>
      <c r="T442" s="297"/>
      <c r="U442" s="297"/>
      <c r="V442" s="297"/>
      <c r="W442" s="297"/>
      <c r="X442" s="297"/>
      <c r="Y442" s="417"/>
      <c r="Z442" s="417"/>
      <c r="AA442" s="471"/>
      <c r="AB442" s="417"/>
      <c r="AC442" s="417"/>
      <c r="AD442" s="417"/>
      <c r="AE442" s="417"/>
      <c r="AF442" s="417"/>
      <c r="AG442" s="417"/>
      <c r="AH442" s="417"/>
      <c r="AI442" s="417"/>
      <c r="AJ442" s="417"/>
      <c r="AK442" s="417"/>
      <c r="AL442" s="417"/>
      <c r="AM442" s="298">
        <f>SUM(Y442:AL442)</f>
        <v>0</v>
      </c>
    </row>
    <row r="443" spans="1:39" ht="15" outlineLevel="1">
      <c r="B443" s="296" t="s">
        <v>260</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32">AB442</f>
        <v>0</v>
      </c>
      <c r="AC443" s="413">
        <f t="shared" si="132"/>
        <v>0</v>
      </c>
      <c r="AD443" s="413">
        <f t="shared" si="132"/>
        <v>0</v>
      </c>
      <c r="AE443" s="413">
        <f t="shared" si="132"/>
        <v>0</v>
      </c>
      <c r="AF443" s="413">
        <f t="shared" si="132"/>
        <v>0</v>
      </c>
      <c r="AG443" s="413">
        <f t="shared" si="132"/>
        <v>0</v>
      </c>
      <c r="AH443" s="413">
        <f t="shared" si="132"/>
        <v>0</v>
      </c>
      <c r="AI443" s="413">
        <f t="shared" si="132"/>
        <v>0</v>
      </c>
      <c r="AJ443" s="413">
        <f t="shared" si="132"/>
        <v>0</v>
      </c>
      <c r="AK443" s="413">
        <f t="shared" si="132"/>
        <v>0</v>
      </c>
      <c r="AL443" s="413">
        <f t="shared" si="132"/>
        <v>0</v>
      </c>
      <c r="AM443" s="313"/>
    </row>
    <row r="444" spans="1:39" ht="15"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outlineLevel="1">
      <c r="A445" s="511">
        <v>13</v>
      </c>
      <c r="B445" s="316" t="s">
        <v>24</v>
      </c>
      <c r="C445" s="293" t="s">
        <v>25</v>
      </c>
      <c r="D445" s="297">
        <v>25246.447</v>
      </c>
      <c r="E445" s="297"/>
      <c r="F445" s="297"/>
      <c r="G445" s="297"/>
      <c r="H445" s="297"/>
      <c r="I445" s="297"/>
      <c r="J445" s="297"/>
      <c r="K445" s="297"/>
      <c r="L445" s="297"/>
      <c r="M445" s="297"/>
      <c r="N445" s="297">
        <v>12</v>
      </c>
      <c r="O445" s="297">
        <v>6.6890000000000001</v>
      </c>
      <c r="P445" s="297"/>
      <c r="Q445" s="297"/>
      <c r="R445" s="297"/>
      <c r="S445" s="297"/>
      <c r="T445" s="297"/>
      <c r="U445" s="297"/>
      <c r="V445" s="297"/>
      <c r="W445" s="297"/>
      <c r="X445" s="297"/>
      <c r="Y445" s="417"/>
      <c r="Z445" s="471">
        <v>1</v>
      </c>
      <c r="AA445" s="471"/>
      <c r="AB445" s="417"/>
      <c r="AC445" s="417"/>
      <c r="AD445" s="417"/>
      <c r="AE445" s="417"/>
      <c r="AF445" s="417"/>
      <c r="AG445" s="417"/>
      <c r="AH445" s="417"/>
      <c r="AI445" s="417"/>
      <c r="AJ445" s="417"/>
      <c r="AK445" s="417"/>
      <c r="AL445" s="417"/>
      <c r="AM445" s="298">
        <f>SUM(Y445:AL445)</f>
        <v>1</v>
      </c>
    </row>
    <row r="446" spans="1:39" ht="15" outlineLevel="1">
      <c r="B446" s="296" t="s">
        <v>260</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1</v>
      </c>
      <c r="AA446" s="413">
        <f>AA445</f>
        <v>0</v>
      </c>
      <c r="AB446" s="413">
        <f t="shared" ref="AB446:AL446" si="133">AB445</f>
        <v>0</v>
      </c>
      <c r="AC446" s="413">
        <f t="shared" si="133"/>
        <v>0</v>
      </c>
      <c r="AD446" s="413">
        <f t="shared" si="133"/>
        <v>0</v>
      </c>
      <c r="AE446" s="413">
        <f t="shared" si="133"/>
        <v>0</v>
      </c>
      <c r="AF446" s="413">
        <f t="shared" si="133"/>
        <v>0</v>
      </c>
      <c r="AG446" s="413">
        <f t="shared" si="133"/>
        <v>0</v>
      </c>
      <c r="AH446" s="413">
        <f t="shared" si="133"/>
        <v>0</v>
      </c>
      <c r="AI446" s="413">
        <f t="shared" si="133"/>
        <v>0</v>
      </c>
      <c r="AJ446" s="413">
        <f t="shared" si="133"/>
        <v>0</v>
      </c>
      <c r="AK446" s="413">
        <f t="shared" si="133"/>
        <v>0</v>
      </c>
      <c r="AL446" s="413">
        <f t="shared" si="133"/>
        <v>0</v>
      </c>
      <c r="AM446" s="313"/>
    </row>
    <row r="447" spans="1:39" ht="15"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outlineLevel="1">
      <c r="A448" s="511">
        <v>14</v>
      </c>
      <c r="B448" s="316" t="s">
        <v>20</v>
      </c>
      <c r="C448" s="293" t="s">
        <v>25</v>
      </c>
      <c r="D448" s="297">
        <v>66527.745773899995</v>
      </c>
      <c r="E448" s="297">
        <v>65305.705154899995</v>
      </c>
      <c r="F448" s="297">
        <v>65305.705154899995</v>
      </c>
      <c r="G448" s="297">
        <v>65273.570059999998</v>
      </c>
      <c r="H448" s="297">
        <v>0</v>
      </c>
      <c r="I448" s="297">
        <v>0</v>
      </c>
      <c r="J448" s="297">
        <v>0</v>
      </c>
      <c r="K448" s="297">
        <v>0</v>
      </c>
      <c r="L448" s="297">
        <v>0</v>
      </c>
      <c r="M448" s="297">
        <v>0</v>
      </c>
      <c r="N448" s="297">
        <v>12</v>
      </c>
      <c r="O448" s="297">
        <v>13.619550775</v>
      </c>
      <c r="P448" s="297">
        <v>13.37277555</v>
      </c>
      <c r="Q448" s="297">
        <v>13.37277555</v>
      </c>
      <c r="R448" s="297">
        <v>13.36693052</v>
      </c>
      <c r="S448" s="297">
        <v>0</v>
      </c>
      <c r="T448" s="297">
        <v>0</v>
      </c>
      <c r="U448" s="297">
        <v>0</v>
      </c>
      <c r="V448" s="297">
        <v>0</v>
      </c>
      <c r="W448" s="297">
        <v>0</v>
      </c>
      <c r="X448" s="297">
        <v>0</v>
      </c>
      <c r="Y448" s="417"/>
      <c r="Z448" s="471">
        <v>0.5</v>
      </c>
      <c r="AA448" s="471">
        <v>0.5</v>
      </c>
      <c r="AB448" s="417"/>
      <c r="AC448" s="417"/>
      <c r="AD448" s="417"/>
      <c r="AE448" s="417"/>
      <c r="AF448" s="417"/>
      <c r="AG448" s="417"/>
      <c r="AH448" s="417"/>
      <c r="AI448" s="417"/>
      <c r="AJ448" s="417"/>
      <c r="AK448" s="417"/>
      <c r="AL448" s="417"/>
      <c r="AM448" s="298">
        <f>SUM(Y448:AL448)</f>
        <v>1</v>
      </c>
    </row>
    <row r="449" spans="1:39" ht="15" outlineLevel="1">
      <c r="B449" s="296" t="s">
        <v>260</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0.5</v>
      </c>
      <c r="AA449" s="413">
        <f t="shared" ref="AA449:AL449" si="134">AA448</f>
        <v>0.5</v>
      </c>
      <c r="AB449" s="413">
        <f t="shared" si="134"/>
        <v>0</v>
      </c>
      <c r="AC449" s="413">
        <f t="shared" si="134"/>
        <v>0</v>
      </c>
      <c r="AD449" s="413">
        <f t="shared" si="134"/>
        <v>0</v>
      </c>
      <c r="AE449" s="413">
        <f t="shared" si="134"/>
        <v>0</v>
      </c>
      <c r="AF449" s="413">
        <f t="shared" si="134"/>
        <v>0</v>
      </c>
      <c r="AG449" s="413">
        <f t="shared" si="134"/>
        <v>0</v>
      </c>
      <c r="AH449" s="413">
        <f t="shared" si="134"/>
        <v>0</v>
      </c>
      <c r="AI449" s="413">
        <f t="shared" si="134"/>
        <v>0</v>
      </c>
      <c r="AJ449" s="413">
        <f t="shared" si="134"/>
        <v>0</v>
      </c>
      <c r="AK449" s="413">
        <f t="shared" si="134"/>
        <v>0</v>
      </c>
      <c r="AL449" s="413">
        <f t="shared" si="134"/>
        <v>0</v>
      </c>
      <c r="AM449" s="313"/>
    </row>
    <row r="450" spans="1:39" ht="15"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outlineLevel="1">
      <c r="A451" s="511">
        <v>15</v>
      </c>
      <c r="B451" s="316" t="s">
        <v>488</v>
      </c>
      <c r="C451" s="293" t="s">
        <v>25</v>
      </c>
      <c r="D451" s="297"/>
      <c r="E451" s="297"/>
      <c r="F451" s="297"/>
      <c r="G451" s="297"/>
      <c r="H451" s="297"/>
      <c r="I451" s="297"/>
      <c r="J451" s="297"/>
      <c r="K451" s="297"/>
      <c r="L451" s="297"/>
      <c r="M451" s="297"/>
      <c r="N451" s="293"/>
      <c r="O451" s="297">
        <v>7.4169999999999998</v>
      </c>
      <c r="P451" s="297"/>
      <c r="Q451" s="297"/>
      <c r="R451" s="297"/>
      <c r="S451" s="297"/>
      <c r="T451" s="297"/>
      <c r="U451" s="297"/>
      <c r="V451" s="297"/>
      <c r="W451" s="297"/>
      <c r="X451" s="297"/>
      <c r="Y451" s="417"/>
      <c r="Z451" s="417"/>
      <c r="AA451" s="417"/>
      <c r="AB451" s="417"/>
      <c r="AC451" s="417"/>
      <c r="AD451" s="417"/>
      <c r="AE451" s="417"/>
      <c r="AF451" s="417"/>
      <c r="AG451" s="417"/>
      <c r="AH451" s="417"/>
      <c r="AI451" s="417"/>
      <c r="AJ451" s="417"/>
      <c r="AK451" s="417"/>
      <c r="AL451" s="417"/>
      <c r="AM451" s="298">
        <f>SUM(Y451:AL451)</f>
        <v>0</v>
      </c>
    </row>
    <row r="452" spans="1:39" s="285" customFormat="1" ht="15" outlineLevel="1">
      <c r="A452" s="511"/>
      <c r="B452" s="316" t="s">
        <v>260</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5">AA451</f>
        <v>0</v>
      </c>
      <c r="AB452" s="413">
        <f t="shared" si="135"/>
        <v>0</v>
      </c>
      <c r="AC452" s="413">
        <f t="shared" si="135"/>
        <v>0</v>
      </c>
      <c r="AD452" s="413">
        <f t="shared" si="135"/>
        <v>0</v>
      </c>
      <c r="AE452" s="413">
        <f t="shared" si="135"/>
        <v>0</v>
      </c>
      <c r="AF452" s="413">
        <f t="shared" si="135"/>
        <v>0</v>
      </c>
      <c r="AG452" s="413">
        <f t="shared" si="135"/>
        <v>0</v>
      </c>
      <c r="AH452" s="413">
        <f t="shared" si="135"/>
        <v>0</v>
      </c>
      <c r="AI452" s="413">
        <f t="shared" si="135"/>
        <v>0</v>
      </c>
      <c r="AJ452" s="413">
        <f t="shared" si="135"/>
        <v>0</v>
      </c>
      <c r="AK452" s="413">
        <f t="shared" si="135"/>
        <v>0</v>
      </c>
      <c r="AL452" s="413">
        <f t="shared" si="135"/>
        <v>0</v>
      </c>
      <c r="AM452" s="313"/>
    </row>
    <row r="453" spans="1:39" s="285" customFormat="1" ht="15" outlineLevel="1">
      <c r="A453" s="511"/>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outlineLevel="1">
      <c r="A454" s="511">
        <v>16</v>
      </c>
      <c r="B454" s="316" t="s">
        <v>489</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outlineLevel="1">
      <c r="A455" s="511"/>
      <c r="B455" s="316" t="s">
        <v>260</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6">AA454</f>
        <v>0</v>
      </c>
      <c r="AB455" s="413">
        <f t="shared" si="136"/>
        <v>0</v>
      </c>
      <c r="AC455" s="413">
        <f t="shared" si="136"/>
        <v>0</v>
      </c>
      <c r="AD455" s="413">
        <f t="shared" si="136"/>
        <v>0</v>
      </c>
      <c r="AE455" s="413">
        <f t="shared" si="136"/>
        <v>0</v>
      </c>
      <c r="AF455" s="413">
        <f t="shared" si="136"/>
        <v>0</v>
      </c>
      <c r="AG455" s="413">
        <f t="shared" si="136"/>
        <v>0</v>
      </c>
      <c r="AH455" s="413">
        <f t="shared" si="136"/>
        <v>0</v>
      </c>
      <c r="AI455" s="413">
        <f t="shared" si="136"/>
        <v>0</v>
      </c>
      <c r="AJ455" s="413">
        <f t="shared" si="136"/>
        <v>0</v>
      </c>
      <c r="AK455" s="413">
        <f t="shared" si="136"/>
        <v>0</v>
      </c>
      <c r="AL455" s="413">
        <f t="shared" si="136"/>
        <v>0</v>
      </c>
      <c r="AM455" s="313"/>
    </row>
    <row r="456" spans="1:39" s="285" customFormat="1" ht="15" outlineLevel="1">
      <c r="A456" s="511"/>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outlineLevel="1">
      <c r="A457" s="511">
        <v>17</v>
      </c>
      <c r="B457" s="316" t="s">
        <v>9</v>
      </c>
      <c r="C457" s="293" t="s">
        <v>25</v>
      </c>
      <c r="D457" s="297"/>
      <c r="E457" s="297"/>
      <c r="F457" s="297"/>
      <c r="G457" s="297"/>
      <c r="H457" s="297"/>
      <c r="I457" s="297"/>
      <c r="J457" s="297"/>
      <c r="K457" s="297"/>
      <c r="L457" s="297"/>
      <c r="M457" s="297"/>
      <c r="N457" s="293"/>
      <c r="O457" s="297">
        <v>122.0643</v>
      </c>
      <c r="P457" s="297"/>
      <c r="Q457" s="297"/>
      <c r="R457" s="297"/>
      <c r="S457" s="297"/>
      <c r="T457" s="297"/>
      <c r="U457" s="297"/>
      <c r="V457" s="297"/>
      <c r="W457" s="297"/>
      <c r="X457" s="297"/>
      <c r="Y457" s="417"/>
      <c r="Z457" s="417"/>
      <c r="AA457" s="417"/>
      <c r="AB457" s="417"/>
      <c r="AC457" s="417"/>
      <c r="AD457" s="417"/>
      <c r="AE457" s="417"/>
      <c r="AF457" s="417"/>
      <c r="AG457" s="417"/>
      <c r="AH457" s="417"/>
      <c r="AI457" s="417"/>
      <c r="AJ457" s="417"/>
      <c r="AK457" s="417"/>
      <c r="AL457" s="417"/>
      <c r="AM457" s="298">
        <f>SUM(Y457:AL457)</f>
        <v>0</v>
      </c>
    </row>
    <row r="458" spans="1:39" ht="15" outlineLevel="1">
      <c r="B458" s="296" t="s">
        <v>260</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7">AA457</f>
        <v>0</v>
      </c>
      <c r="AB458" s="413">
        <f t="shared" si="137"/>
        <v>0</v>
      </c>
      <c r="AC458" s="413">
        <f t="shared" si="137"/>
        <v>0</v>
      </c>
      <c r="AD458" s="413">
        <f t="shared" si="137"/>
        <v>0</v>
      </c>
      <c r="AE458" s="413">
        <f t="shared" si="137"/>
        <v>0</v>
      </c>
      <c r="AF458" s="413">
        <f t="shared" si="137"/>
        <v>0</v>
      </c>
      <c r="AG458" s="413">
        <f t="shared" si="137"/>
        <v>0</v>
      </c>
      <c r="AH458" s="413">
        <f t="shared" si="137"/>
        <v>0</v>
      </c>
      <c r="AI458" s="413">
        <f t="shared" si="137"/>
        <v>0</v>
      </c>
      <c r="AJ458" s="413">
        <f t="shared" si="137"/>
        <v>0</v>
      </c>
      <c r="AK458" s="413">
        <f t="shared" si="137"/>
        <v>0</v>
      </c>
      <c r="AL458" s="413">
        <f t="shared" si="137"/>
        <v>0</v>
      </c>
      <c r="AM458" s="313"/>
    </row>
    <row r="459" spans="1:39" ht="15"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outlineLevel="1">
      <c r="A460" s="512"/>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outlineLevel="1">
      <c r="A461" s="511">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outlineLevel="1">
      <c r="B462" s="296" t="s">
        <v>260</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8">AA461</f>
        <v>0</v>
      </c>
      <c r="AB462" s="413">
        <f t="shared" si="138"/>
        <v>0</v>
      </c>
      <c r="AC462" s="413">
        <f t="shared" si="138"/>
        <v>0</v>
      </c>
      <c r="AD462" s="413">
        <f t="shared" si="138"/>
        <v>0</v>
      </c>
      <c r="AE462" s="413">
        <f t="shared" si="138"/>
        <v>0</v>
      </c>
      <c r="AF462" s="413">
        <f t="shared" si="138"/>
        <v>0</v>
      </c>
      <c r="AG462" s="413">
        <f t="shared" si="138"/>
        <v>0</v>
      </c>
      <c r="AH462" s="413">
        <f t="shared" si="138"/>
        <v>0</v>
      </c>
      <c r="AI462" s="413">
        <f t="shared" si="138"/>
        <v>0</v>
      </c>
      <c r="AJ462" s="413">
        <f t="shared" si="138"/>
        <v>0</v>
      </c>
      <c r="AK462" s="413">
        <f t="shared" si="138"/>
        <v>0</v>
      </c>
      <c r="AL462" s="413">
        <f t="shared" si="138"/>
        <v>0</v>
      </c>
      <c r="AM462" s="299"/>
    </row>
    <row r="463" spans="1:39" ht="15" outlineLevel="1">
      <c r="A463" s="514"/>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outlineLevel="1">
      <c r="A464" s="511">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outlineLevel="1">
      <c r="B465" s="296" t="s">
        <v>260</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9">AA464</f>
        <v>0</v>
      </c>
      <c r="AB465" s="413">
        <f t="shared" si="139"/>
        <v>0</v>
      </c>
      <c r="AC465" s="413">
        <f t="shared" si="139"/>
        <v>0</v>
      </c>
      <c r="AD465" s="413">
        <f t="shared" si="139"/>
        <v>0</v>
      </c>
      <c r="AE465" s="413">
        <f t="shared" si="139"/>
        <v>0</v>
      </c>
      <c r="AF465" s="413">
        <f t="shared" si="139"/>
        <v>0</v>
      </c>
      <c r="AG465" s="413">
        <f t="shared" si="139"/>
        <v>0</v>
      </c>
      <c r="AH465" s="413">
        <f t="shared" si="139"/>
        <v>0</v>
      </c>
      <c r="AI465" s="413">
        <f t="shared" si="139"/>
        <v>0</v>
      </c>
      <c r="AJ465" s="413">
        <f t="shared" si="139"/>
        <v>0</v>
      </c>
      <c r="AK465" s="413">
        <f t="shared" si="139"/>
        <v>0</v>
      </c>
      <c r="AL465" s="413">
        <f t="shared" si="139"/>
        <v>0</v>
      </c>
      <c r="AM465" s="299"/>
    </row>
    <row r="466" spans="1:39" ht="15"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outlineLevel="1">
      <c r="A467" s="511">
        <v>20</v>
      </c>
      <c r="B467" s="317" t="s">
        <v>13</v>
      </c>
      <c r="C467" s="293" t="s">
        <v>25</v>
      </c>
      <c r="D467" s="297">
        <v>10467.69231</v>
      </c>
      <c r="E467" s="297">
        <v>10467.69231</v>
      </c>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outlineLevel="1">
      <c r="B468" s="296" t="s">
        <v>260</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40">AA467</f>
        <v>0</v>
      </c>
      <c r="AB468" s="413">
        <f t="shared" si="140"/>
        <v>0</v>
      </c>
      <c r="AC468" s="413">
        <f t="shared" si="140"/>
        <v>0</v>
      </c>
      <c r="AD468" s="413">
        <f t="shared" si="140"/>
        <v>0</v>
      </c>
      <c r="AE468" s="413">
        <f t="shared" si="140"/>
        <v>0</v>
      </c>
      <c r="AF468" s="413">
        <f t="shared" si="140"/>
        <v>0</v>
      </c>
      <c r="AG468" s="413">
        <f t="shared" si="140"/>
        <v>0</v>
      </c>
      <c r="AH468" s="413">
        <f t="shared" si="140"/>
        <v>0</v>
      </c>
      <c r="AI468" s="413">
        <f t="shared" si="140"/>
        <v>0</v>
      </c>
      <c r="AJ468" s="413">
        <f t="shared" si="140"/>
        <v>0</v>
      </c>
      <c r="AK468" s="413">
        <f t="shared" si="140"/>
        <v>0</v>
      </c>
      <c r="AL468" s="413">
        <f t="shared" si="140"/>
        <v>0</v>
      </c>
      <c r="AM468" s="308"/>
    </row>
    <row r="469" spans="1:39" ht="15"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outlineLevel="1">
      <c r="A470" s="511">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outlineLevel="1">
      <c r="B471" s="296" t="s">
        <v>260</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41">AA470</f>
        <v>0</v>
      </c>
      <c r="AB471" s="413">
        <f t="shared" si="141"/>
        <v>0</v>
      </c>
      <c r="AC471" s="413">
        <f t="shared" si="141"/>
        <v>0</v>
      </c>
      <c r="AD471" s="413">
        <f t="shared" si="141"/>
        <v>0</v>
      </c>
      <c r="AE471" s="413">
        <f t="shared" si="141"/>
        <v>0</v>
      </c>
      <c r="AF471" s="413">
        <f t="shared" si="141"/>
        <v>0</v>
      </c>
      <c r="AG471" s="413">
        <f t="shared" si="141"/>
        <v>0</v>
      </c>
      <c r="AH471" s="413">
        <f t="shared" si="141"/>
        <v>0</v>
      </c>
      <c r="AI471" s="413">
        <f t="shared" si="141"/>
        <v>0</v>
      </c>
      <c r="AJ471" s="413">
        <f t="shared" si="141"/>
        <v>0</v>
      </c>
      <c r="AK471" s="413">
        <f t="shared" si="141"/>
        <v>0</v>
      </c>
      <c r="AL471" s="413">
        <f t="shared" si="141"/>
        <v>0</v>
      </c>
      <c r="AM471" s="299"/>
    </row>
    <row r="472" spans="1:39" ht="15"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outlineLevel="1">
      <c r="A473" s="511">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outlineLevel="1">
      <c r="B474" s="296" t="s">
        <v>260</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42">AA473</f>
        <v>0</v>
      </c>
      <c r="AB474" s="413">
        <f t="shared" si="142"/>
        <v>0</v>
      </c>
      <c r="AC474" s="413">
        <f t="shared" si="142"/>
        <v>0</v>
      </c>
      <c r="AD474" s="413">
        <f t="shared" si="142"/>
        <v>0</v>
      </c>
      <c r="AE474" s="413">
        <f t="shared" si="142"/>
        <v>0</v>
      </c>
      <c r="AF474" s="413">
        <f t="shared" si="142"/>
        <v>0</v>
      </c>
      <c r="AG474" s="413">
        <f t="shared" si="142"/>
        <v>0</v>
      </c>
      <c r="AH474" s="413">
        <f t="shared" si="142"/>
        <v>0</v>
      </c>
      <c r="AI474" s="413">
        <f t="shared" si="142"/>
        <v>0</v>
      </c>
      <c r="AJ474" s="413">
        <f t="shared" si="142"/>
        <v>0</v>
      </c>
      <c r="AK474" s="413">
        <f t="shared" si="142"/>
        <v>0</v>
      </c>
      <c r="AL474" s="413">
        <f t="shared" si="142"/>
        <v>0</v>
      </c>
      <c r="AM474" s="308"/>
    </row>
    <row r="475" spans="1:39" ht="15"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outlineLevel="1">
      <c r="A476" s="512"/>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outlineLevel="1">
      <c r="A477" s="511">
        <v>23</v>
      </c>
      <c r="B477" s="317" t="s">
        <v>14</v>
      </c>
      <c r="C477" s="293" t="s">
        <v>25</v>
      </c>
      <c r="D477" s="297">
        <v>217238.07279000001</v>
      </c>
      <c r="E477" s="297">
        <v>213024.18702999997</v>
      </c>
      <c r="F477" s="297">
        <v>201330.77045999997</v>
      </c>
      <c r="G477" s="297">
        <v>195592.28015999999</v>
      </c>
      <c r="H477" s="297">
        <v>191479.74283</v>
      </c>
      <c r="I477" s="297">
        <v>191479.74283</v>
      </c>
      <c r="J477" s="297">
        <v>191479.74283</v>
      </c>
      <c r="K477" s="297">
        <v>189795.93041</v>
      </c>
      <c r="L477" s="297">
        <v>142456.18491000001</v>
      </c>
      <c r="M477" s="297">
        <v>138927.74832000001</v>
      </c>
      <c r="N477" s="293"/>
      <c r="O477" s="297">
        <v>22.871554273000001</v>
      </c>
      <c r="P477" s="297">
        <v>22.653212451000002</v>
      </c>
      <c r="Q477" s="297">
        <v>22.045485850999999</v>
      </c>
      <c r="R477" s="297">
        <v>21.746609976999999</v>
      </c>
      <c r="S477" s="297">
        <v>21.532042827999998</v>
      </c>
      <c r="T477" s="297">
        <v>21.532042827999998</v>
      </c>
      <c r="U477" s="297">
        <v>21.532042827999998</v>
      </c>
      <c r="V477" s="297">
        <v>21.444335982999998</v>
      </c>
      <c r="W477" s="297">
        <v>18.985855442999998</v>
      </c>
      <c r="X477" s="297">
        <v>18.574144877999998</v>
      </c>
      <c r="Y477" s="472">
        <v>1</v>
      </c>
      <c r="Z477" s="412"/>
      <c r="AA477" s="412"/>
      <c r="AB477" s="412"/>
      <c r="AC477" s="412"/>
      <c r="AD477" s="412"/>
      <c r="AE477" s="412"/>
      <c r="AF477" s="412"/>
      <c r="AG477" s="412"/>
      <c r="AH477" s="412"/>
      <c r="AI477" s="412"/>
      <c r="AJ477" s="412"/>
      <c r="AK477" s="412"/>
      <c r="AL477" s="412"/>
      <c r="AM477" s="298">
        <f>SUM(Y477:AL477)</f>
        <v>1</v>
      </c>
    </row>
    <row r="478" spans="1:39" ht="15" outlineLevel="1">
      <c r="B478" s="296" t="s">
        <v>260</v>
      </c>
      <c r="C478" s="293" t="s">
        <v>164</v>
      </c>
      <c r="D478" s="297"/>
      <c r="E478" s="297"/>
      <c r="F478" s="297"/>
      <c r="G478" s="297"/>
      <c r="H478" s="297"/>
      <c r="I478" s="297"/>
      <c r="J478" s="297"/>
      <c r="K478" s="297"/>
      <c r="L478" s="297"/>
      <c r="M478" s="297"/>
      <c r="N478" s="470"/>
      <c r="O478" s="297"/>
      <c r="P478" s="297"/>
      <c r="Q478" s="297"/>
      <c r="R478" s="297"/>
      <c r="S478" s="297"/>
      <c r="T478" s="297"/>
      <c r="U478" s="297"/>
      <c r="V478" s="297"/>
      <c r="W478" s="297"/>
      <c r="X478" s="297"/>
      <c r="Y478" s="413">
        <f>Y477</f>
        <v>1</v>
      </c>
      <c r="Z478" s="413">
        <f>Z477</f>
        <v>0</v>
      </c>
      <c r="AA478" s="413">
        <f t="shared" ref="AA478:AL478" si="143">AA477</f>
        <v>0</v>
      </c>
      <c r="AB478" s="413">
        <f t="shared" si="143"/>
        <v>0</v>
      </c>
      <c r="AC478" s="413">
        <f t="shared" si="143"/>
        <v>0</v>
      </c>
      <c r="AD478" s="413">
        <f t="shared" si="143"/>
        <v>0</v>
      </c>
      <c r="AE478" s="413">
        <f t="shared" si="143"/>
        <v>0</v>
      </c>
      <c r="AF478" s="413">
        <f t="shared" si="143"/>
        <v>0</v>
      </c>
      <c r="AG478" s="413">
        <f t="shared" si="143"/>
        <v>0</v>
      </c>
      <c r="AH478" s="413">
        <f t="shared" si="143"/>
        <v>0</v>
      </c>
      <c r="AI478" s="413">
        <f t="shared" si="143"/>
        <v>0</v>
      </c>
      <c r="AJ478" s="413">
        <f t="shared" si="143"/>
        <v>0</v>
      </c>
      <c r="AK478" s="413">
        <f t="shared" si="143"/>
        <v>0</v>
      </c>
      <c r="AL478" s="413">
        <f t="shared" si="143"/>
        <v>0</v>
      </c>
      <c r="AM478" s="299"/>
    </row>
    <row r="479" spans="1:39" ht="15"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outlineLevel="1">
      <c r="A480" s="512"/>
      <c r="B480" s="290" t="s">
        <v>490</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outlineLevel="1">
      <c r="A481" s="511">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outlineLevel="1">
      <c r="A482" s="511"/>
      <c r="B482" s="317" t="s">
        <v>260</v>
      </c>
      <c r="C482" s="293" t="s">
        <v>164</v>
      </c>
      <c r="D482" s="297"/>
      <c r="E482" s="297"/>
      <c r="F482" s="297"/>
      <c r="G482" s="297"/>
      <c r="H482" s="297"/>
      <c r="I482" s="297"/>
      <c r="J482" s="297"/>
      <c r="K482" s="297"/>
      <c r="L482" s="297"/>
      <c r="M482" s="297"/>
      <c r="N482" s="470"/>
      <c r="O482" s="297"/>
      <c r="P482" s="297"/>
      <c r="Q482" s="297"/>
      <c r="R482" s="297"/>
      <c r="S482" s="297"/>
      <c r="T482" s="297"/>
      <c r="U482" s="297"/>
      <c r="V482" s="297"/>
      <c r="W482" s="297"/>
      <c r="X482" s="297"/>
      <c r="Y482" s="413">
        <f>Y481</f>
        <v>0</v>
      </c>
      <c r="Z482" s="413">
        <f>Z481</f>
        <v>0</v>
      </c>
      <c r="AA482" s="413">
        <f t="shared" ref="AA482:AL482" si="144">AA481</f>
        <v>0</v>
      </c>
      <c r="AB482" s="413">
        <f t="shared" si="144"/>
        <v>0</v>
      </c>
      <c r="AC482" s="413">
        <f t="shared" si="144"/>
        <v>0</v>
      </c>
      <c r="AD482" s="413">
        <f t="shared" si="144"/>
        <v>0</v>
      </c>
      <c r="AE482" s="413">
        <f t="shared" si="144"/>
        <v>0</v>
      </c>
      <c r="AF482" s="413">
        <f t="shared" si="144"/>
        <v>0</v>
      </c>
      <c r="AG482" s="413">
        <f t="shared" si="144"/>
        <v>0</v>
      </c>
      <c r="AH482" s="413">
        <f t="shared" si="144"/>
        <v>0</v>
      </c>
      <c r="AI482" s="413">
        <f t="shared" si="144"/>
        <v>0</v>
      </c>
      <c r="AJ482" s="413">
        <f t="shared" si="144"/>
        <v>0</v>
      </c>
      <c r="AK482" s="413">
        <f t="shared" si="144"/>
        <v>0</v>
      </c>
      <c r="AL482" s="413">
        <f t="shared" si="144"/>
        <v>0</v>
      </c>
      <c r="AM482" s="299"/>
    </row>
    <row r="483" spans="1:39" s="285" customFormat="1" ht="15" outlineLevel="1">
      <c r="A483" s="511"/>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outlineLevel="1">
      <c r="A484" s="511">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outlineLevel="1">
      <c r="A485" s="511"/>
      <c r="B485" s="317" t="s">
        <v>260</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5">AA484</f>
        <v>0</v>
      </c>
      <c r="AB485" s="413">
        <f t="shared" si="145"/>
        <v>0</v>
      </c>
      <c r="AC485" s="413">
        <f t="shared" si="145"/>
        <v>0</v>
      </c>
      <c r="AD485" s="413">
        <f t="shared" si="145"/>
        <v>0</v>
      </c>
      <c r="AE485" s="413">
        <f t="shared" si="145"/>
        <v>0</v>
      </c>
      <c r="AF485" s="413">
        <f t="shared" si="145"/>
        <v>0</v>
      </c>
      <c r="AG485" s="413">
        <f t="shared" si="145"/>
        <v>0</v>
      </c>
      <c r="AH485" s="413">
        <f t="shared" si="145"/>
        <v>0</v>
      </c>
      <c r="AI485" s="413">
        <f t="shared" si="145"/>
        <v>0</v>
      </c>
      <c r="AJ485" s="413">
        <f t="shared" si="145"/>
        <v>0</v>
      </c>
      <c r="AK485" s="413">
        <f t="shared" si="145"/>
        <v>0</v>
      </c>
      <c r="AL485" s="413">
        <f t="shared" si="145"/>
        <v>0</v>
      </c>
      <c r="AM485" s="313"/>
    </row>
    <row r="486" spans="1:39" s="285" customFormat="1" ht="15" outlineLevel="1">
      <c r="A486" s="511"/>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outlineLevel="1">
      <c r="A487" s="512"/>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outlineLevel="1">
      <c r="A488" s="511">
        <v>26</v>
      </c>
      <c r="B488" s="323" t="s">
        <v>16</v>
      </c>
      <c r="C488" s="293" t="s">
        <v>25</v>
      </c>
      <c r="D488" s="297">
        <v>0</v>
      </c>
      <c r="E488" s="297"/>
      <c r="F488" s="297"/>
      <c r="G488" s="297"/>
      <c r="H488" s="297"/>
      <c r="I488" s="297"/>
      <c r="J488" s="297"/>
      <c r="K488" s="297"/>
      <c r="L488" s="297"/>
      <c r="M488" s="297"/>
      <c r="N488" s="297">
        <v>12</v>
      </c>
      <c r="O488" s="297">
        <v>0</v>
      </c>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outlineLevel="1">
      <c r="B489" s="296" t="s">
        <v>260</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6">AA488</f>
        <v>0</v>
      </c>
      <c r="AB489" s="413">
        <f t="shared" si="146"/>
        <v>0</v>
      </c>
      <c r="AC489" s="413">
        <f t="shared" si="146"/>
        <v>0</v>
      </c>
      <c r="AD489" s="413">
        <f t="shared" si="146"/>
        <v>0</v>
      </c>
      <c r="AE489" s="413">
        <f t="shared" si="146"/>
        <v>0</v>
      </c>
      <c r="AF489" s="413">
        <f t="shared" si="146"/>
        <v>0</v>
      </c>
      <c r="AG489" s="413">
        <f t="shared" si="146"/>
        <v>0</v>
      </c>
      <c r="AH489" s="413">
        <f t="shared" si="146"/>
        <v>0</v>
      </c>
      <c r="AI489" s="413">
        <f t="shared" si="146"/>
        <v>0</v>
      </c>
      <c r="AJ489" s="413">
        <f t="shared" si="146"/>
        <v>0</v>
      </c>
      <c r="AK489" s="413">
        <f t="shared" si="146"/>
        <v>0</v>
      </c>
      <c r="AL489" s="413">
        <f t="shared" si="146"/>
        <v>0</v>
      </c>
      <c r="AM489" s="308"/>
    </row>
    <row r="490" spans="1:39" ht="15" outlineLevel="1">
      <c r="A490" s="514"/>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outlineLevel="1">
      <c r="A491" s="511">
        <v>27</v>
      </c>
      <c r="B491" s="323" t="s">
        <v>17</v>
      </c>
      <c r="C491" s="293" t="s">
        <v>25</v>
      </c>
      <c r="D491" s="297">
        <v>0</v>
      </c>
      <c r="E491" s="297"/>
      <c r="F491" s="297"/>
      <c r="G491" s="297"/>
      <c r="H491" s="297"/>
      <c r="I491" s="297"/>
      <c r="J491" s="297"/>
      <c r="K491" s="297"/>
      <c r="L491" s="297"/>
      <c r="M491" s="297"/>
      <c r="N491" s="297">
        <v>12</v>
      </c>
      <c r="O491" s="297">
        <v>0</v>
      </c>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outlineLevel="1">
      <c r="B492" s="296" t="s">
        <v>260</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7">AA491</f>
        <v>0</v>
      </c>
      <c r="AB492" s="413">
        <f t="shared" si="147"/>
        <v>0</v>
      </c>
      <c r="AC492" s="413">
        <f t="shared" si="147"/>
        <v>0</v>
      </c>
      <c r="AD492" s="413">
        <f t="shared" si="147"/>
        <v>0</v>
      </c>
      <c r="AE492" s="413">
        <f t="shared" si="147"/>
        <v>0</v>
      </c>
      <c r="AF492" s="413">
        <f t="shared" si="147"/>
        <v>0</v>
      </c>
      <c r="AG492" s="413">
        <f t="shared" si="147"/>
        <v>0</v>
      </c>
      <c r="AH492" s="413">
        <f t="shared" si="147"/>
        <v>0</v>
      </c>
      <c r="AI492" s="413">
        <f t="shared" si="147"/>
        <v>0</v>
      </c>
      <c r="AJ492" s="413">
        <f t="shared" si="147"/>
        <v>0</v>
      </c>
      <c r="AK492" s="413">
        <f t="shared" si="147"/>
        <v>0</v>
      </c>
      <c r="AL492" s="413">
        <f t="shared" si="147"/>
        <v>0</v>
      </c>
      <c r="AM492" s="308"/>
    </row>
    <row r="493" spans="1:39" ht="15.75" outlineLevel="1">
      <c r="A493" s="514"/>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outlineLevel="1">
      <c r="A494" s="511">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outlineLevel="1">
      <c r="B495" s="296" t="s">
        <v>260</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8">AA494</f>
        <v>0</v>
      </c>
      <c r="AB495" s="413">
        <f t="shared" si="148"/>
        <v>0</v>
      </c>
      <c r="AC495" s="413">
        <f t="shared" si="148"/>
        <v>0</v>
      </c>
      <c r="AD495" s="413">
        <f t="shared" si="148"/>
        <v>0</v>
      </c>
      <c r="AE495" s="413">
        <f t="shared" si="148"/>
        <v>0</v>
      </c>
      <c r="AF495" s="413">
        <f t="shared" si="148"/>
        <v>0</v>
      </c>
      <c r="AG495" s="413">
        <f t="shared" si="148"/>
        <v>0</v>
      </c>
      <c r="AH495" s="413">
        <f t="shared" si="148"/>
        <v>0</v>
      </c>
      <c r="AI495" s="413">
        <f t="shared" si="148"/>
        <v>0</v>
      </c>
      <c r="AJ495" s="413">
        <f t="shared" si="148"/>
        <v>0</v>
      </c>
      <c r="AK495" s="413">
        <f t="shared" si="148"/>
        <v>0</v>
      </c>
      <c r="AL495" s="413">
        <f t="shared" si="148"/>
        <v>0</v>
      </c>
      <c r="AM495" s="299"/>
    </row>
    <row r="496" spans="1:39" ht="15" outlineLevel="1">
      <c r="A496" s="514"/>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outlineLevel="1">
      <c r="A497" s="511">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outlineLevel="1">
      <c r="B498" s="326" t="s">
        <v>260</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9">Z497</f>
        <v>0</v>
      </c>
      <c r="AA498" s="413">
        <f t="shared" si="149"/>
        <v>0</v>
      </c>
      <c r="AB498" s="413">
        <f t="shared" si="149"/>
        <v>0</v>
      </c>
      <c r="AC498" s="413">
        <f t="shared" si="149"/>
        <v>0</v>
      </c>
      <c r="AD498" s="413">
        <f t="shared" si="149"/>
        <v>0</v>
      </c>
      <c r="AE498" s="413">
        <f t="shared" si="149"/>
        <v>0</v>
      </c>
      <c r="AF498" s="413">
        <f t="shared" si="149"/>
        <v>0</v>
      </c>
      <c r="AG498" s="413">
        <f t="shared" si="149"/>
        <v>0</v>
      </c>
      <c r="AH498" s="413">
        <f t="shared" si="149"/>
        <v>0</v>
      </c>
      <c r="AI498" s="413">
        <f t="shared" si="149"/>
        <v>0</v>
      </c>
      <c r="AJ498" s="413">
        <f t="shared" si="149"/>
        <v>0</v>
      </c>
      <c r="AK498" s="413">
        <f t="shared" si="149"/>
        <v>0</v>
      </c>
      <c r="AL498" s="413">
        <f t="shared" si="149"/>
        <v>0</v>
      </c>
      <c r="AM498" s="299"/>
    </row>
    <row r="499" spans="1:39" ht="15"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outlineLevel="1">
      <c r="A500" s="511">
        <v>30</v>
      </c>
      <c r="B500" s="316" t="s">
        <v>491</v>
      </c>
      <c r="C500" s="293" t="s">
        <v>25</v>
      </c>
      <c r="D500" s="297">
        <v>114602.92</v>
      </c>
      <c r="E500" s="297"/>
      <c r="F500" s="297"/>
      <c r="G500" s="297"/>
      <c r="H500" s="297"/>
      <c r="I500" s="297"/>
      <c r="J500" s="297"/>
      <c r="K500" s="297"/>
      <c r="L500" s="297"/>
      <c r="M500" s="297"/>
      <c r="N500" s="297">
        <v>0</v>
      </c>
      <c r="O500" s="297">
        <v>42.3</v>
      </c>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outlineLevel="1">
      <c r="A501" s="511"/>
      <c r="B501" s="326" t="s">
        <v>260</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50">Z500</f>
        <v>0</v>
      </c>
      <c r="AA501" s="413">
        <f t="shared" si="150"/>
        <v>0</v>
      </c>
      <c r="AB501" s="413">
        <f t="shared" si="150"/>
        <v>0</v>
      </c>
      <c r="AC501" s="413">
        <f t="shared" si="150"/>
        <v>0</v>
      </c>
      <c r="AD501" s="413">
        <f t="shared" si="150"/>
        <v>0</v>
      </c>
      <c r="AE501" s="413">
        <f t="shared" si="150"/>
        <v>0</v>
      </c>
      <c r="AF501" s="413">
        <f t="shared" si="150"/>
        <v>0</v>
      </c>
      <c r="AG501" s="413">
        <f t="shared" si="150"/>
        <v>0</v>
      </c>
      <c r="AH501" s="413">
        <f t="shared" si="150"/>
        <v>0</v>
      </c>
      <c r="AI501" s="413">
        <f t="shared" si="150"/>
        <v>0</v>
      </c>
      <c r="AJ501" s="413">
        <f t="shared" si="150"/>
        <v>0</v>
      </c>
      <c r="AK501" s="413">
        <f t="shared" si="150"/>
        <v>0</v>
      </c>
      <c r="AL501" s="413">
        <f t="shared" si="150"/>
        <v>0</v>
      </c>
      <c r="AM501" s="299"/>
    </row>
    <row r="502" spans="1:39" s="285" customFormat="1" ht="15" outlineLevel="1">
      <c r="A502" s="511"/>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outlineLevel="1">
      <c r="A503" s="511"/>
      <c r="B503" s="290" t="s">
        <v>492</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outlineLevel="1">
      <c r="A504" s="511">
        <v>31</v>
      </c>
      <c r="B504" s="326" t="s">
        <v>493</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outlineLevel="1">
      <c r="A505" s="511"/>
      <c r="B505" s="326" t="s">
        <v>260</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51">Z504</f>
        <v>0</v>
      </c>
      <c r="AA505" s="413">
        <f t="shared" si="151"/>
        <v>0</v>
      </c>
      <c r="AB505" s="413">
        <f t="shared" si="151"/>
        <v>0</v>
      </c>
      <c r="AC505" s="413">
        <f t="shared" si="151"/>
        <v>0</v>
      </c>
      <c r="AD505" s="413">
        <f t="shared" si="151"/>
        <v>0</v>
      </c>
      <c r="AE505" s="413">
        <f t="shared" si="151"/>
        <v>0</v>
      </c>
      <c r="AF505" s="413">
        <f t="shared" si="151"/>
        <v>0</v>
      </c>
      <c r="AG505" s="413">
        <f t="shared" si="151"/>
        <v>0</v>
      </c>
      <c r="AH505" s="413">
        <f t="shared" si="151"/>
        <v>0</v>
      </c>
      <c r="AI505" s="413">
        <f t="shared" si="151"/>
        <v>0</v>
      </c>
      <c r="AJ505" s="413">
        <f t="shared" si="151"/>
        <v>0</v>
      </c>
      <c r="AK505" s="413">
        <f t="shared" si="151"/>
        <v>0</v>
      </c>
      <c r="AL505" s="413">
        <f t="shared" si="151"/>
        <v>0</v>
      </c>
      <c r="AM505" s="299"/>
    </row>
    <row r="506" spans="1:39" s="285" customFormat="1" ht="15" outlineLevel="1">
      <c r="A506" s="511"/>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outlineLevel="1">
      <c r="A507" s="511">
        <v>32</v>
      </c>
      <c r="B507" s="326" t="s">
        <v>494</v>
      </c>
      <c r="C507" s="293" t="s">
        <v>25</v>
      </c>
      <c r="D507" s="297"/>
      <c r="E507" s="297"/>
      <c r="F507" s="297"/>
      <c r="G507" s="297"/>
      <c r="H507" s="297"/>
      <c r="I507" s="297"/>
      <c r="J507" s="297"/>
      <c r="K507" s="297"/>
      <c r="L507" s="297"/>
      <c r="M507" s="297"/>
      <c r="N507" s="297">
        <v>0</v>
      </c>
      <c r="O507" s="297">
        <v>174.68100000000001</v>
      </c>
      <c r="P507" s="297"/>
      <c r="Q507" s="297"/>
      <c r="R507" s="297"/>
      <c r="S507" s="297"/>
      <c r="T507" s="297"/>
      <c r="U507" s="297"/>
      <c r="V507" s="297"/>
      <c r="W507" s="297"/>
      <c r="X507" s="297"/>
      <c r="Y507" s="412"/>
      <c r="Z507" s="412"/>
      <c r="AA507" s="412"/>
      <c r="AB507" s="412"/>
      <c r="AC507" s="412"/>
      <c r="AD507" s="412"/>
      <c r="AE507" s="412"/>
      <c r="AF507" s="412"/>
      <c r="AG507" s="412"/>
      <c r="AH507" s="412"/>
      <c r="AI507" s="412"/>
      <c r="AJ507" s="412"/>
      <c r="AK507" s="412"/>
      <c r="AL507" s="412"/>
      <c r="AM507" s="298">
        <f>SUM(Y507:AL507)</f>
        <v>0</v>
      </c>
    </row>
    <row r="508" spans="1:39" s="285" customFormat="1" ht="15" outlineLevel="1">
      <c r="A508" s="511"/>
      <c r="B508" s="326" t="s">
        <v>260</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0</v>
      </c>
      <c r="Z508" s="413">
        <f t="shared" ref="Z508:AL508" si="152">Z507</f>
        <v>0</v>
      </c>
      <c r="AA508" s="413">
        <f t="shared" si="152"/>
        <v>0</v>
      </c>
      <c r="AB508" s="413">
        <f t="shared" si="152"/>
        <v>0</v>
      </c>
      <c r="AC508" s="413">
        <f t="shared" si="152"/>
        <v>0</v>
      </c>
      <c r="AD508" s="413">
        <f t="shared" si="152"/>
        <v>0</v>
      </c>
      <c r="AE508" s="413">
        <f t="shared" si="152"/>
        <v>0</v>
      </c>
      <c r="AF508" s="413">
        <f t="shared" si="152"/>
        <v>0</v>
      </c>
      <c r="AG508" s="413">
        <f t="shared" si="152"/>
        <v>0</v>
      </c>
      <c r="AH508" s="413">
        <f t="shared" si="152"/>
        <v>0</v>
      </c>
      <c r="AI508" s="413">
        <f t="shared" si="152"/>
        <v>0</v>
      </c>
      <c r="AJ508" s="413">
        <f t="shared" si="152"/>
        <v>0</v>
      </c>
      <c r="AK508" s="413">
        <f t="shared" si="152"/>
        <v>0</v>
      </c>
      <c r="AL508" s="413">
        <f t="shared" si="152"/>
        <v>0</v>
      </c>
      <c r="AM508" s="299"/>
    </row>
    <row r="509" spans="1:39" s="285" customFormat="1" ht="15" outlineLevel="1">
      <c r="A509" s="511"/>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outlineLevel="1">
      <c r="A510" s="511">
        <v>33</v>
      </c>
      <c r="B510" s="326" t="s">
        <v>495</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outlineLevel="1">
      <c r="A511" s="511"/>
      <c r="B511" s="326" t="s">
        <v>260</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3">Z510</f>
        <v>0</v>
      </c>
      <c r="AA511" s="413">
        <f t="shared" si="153"/>
        <v>0</v>
      </c>
      <c r="AB511" s="413">
        <f t="shared" si="153"/>
        <v>0</v>
      </c>
      <c r="AC511" s="413">
        <f t="shared" si="153"/>
        <v>0</v>
      </c>
      <c r="AD511" s="413">
        <f t="shared" si="153"/>
        <v>0</v>
      </c>
      <c r="AE511" s="413">
        <f t="shared" si="153"/>
        <v>0</v>
      </c>
      <c r="AF511" s="413">
        <f t="shared" si="153"/>
        <v>0</v>
      </c>
      <c r="AG511" s="413">
        <f t="shared" si="153"/>
        <v>0</v>
      </c>
      <c r="AH511" s="413">
        <f t="shared" si="153"/>
        <v>0</v>
      </c>
      <c r="AI511" s="413">
        <f t="shared" si="153"/>
        <v>0</v>
      </c>
      <c r="AJ511" s="413">
        <f t="shared" si="153"/>
        <v>0</v>
      </c>
      <c r="AK511" s="413">
        <f t="shared" si="153"/>
        <v>0</v>
      </c>
      <c r="AL511" s="413">
        <f>AL510</f>
        <v>0</v>
      </c>
      <c r="AM511" s="299"/>
    </row>
    <row r="512" spans="1:39" ht="15"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 r="B513" s="329" t="s">
        <v>261</v>
      </c>
      <c r="C513" s="331"/>
      <c r="D513" s="331">
        <f>SUM(D408:D511)</f>
        <v>3227654.817340598</v>
      </c>
      <c r="E513" s="331">
        <f t="shared" ref="E513:M513" si="154">SUM(E408:E511)</f>
        <v>2960677.3054615981</v>
      </c>
      <c r="F513" s="331">
        <f t="shared" si="154"/>
        <v>2836397.1237415979</v>
      </c>
      <c r="G513" s="331">
        <f t="shared" si="154"/>
        <v>2589752.2064466979</v>
      </c>
      <c r="H513" s="331">
        <f t="shared" si="154"/>
        <v>2451026.7924708975</v>
      </c>
      <c r="I513" s="331">
        <f t="shared" si="154"/>
        <v>2368498.7910850998</v>
      </c>
      <c r="J513" s="331">
        <f t="shared" si="154"/>
        <v>2354600.6660850998</v>
      </c>
      <c r="K513" s="331">
        <f t="shared" si="154"/>
        <v>2352403.8478651</v>
      </c>
      <c r="L513" s="331">
        <f t="shared" si="154"/>
        <v>2281404.6777650998</v>
      </c>
      <c r="M513" s="331">
        <f t="shared" si="154"/>
        <v>2157179.0117750997</v>
      </c>
      <c r="N513" s="331"/>
      <c r="O513" s="331">
        <f>SUM(O408:O511)</f>
        <v>1085.5167234219282</v>
      </c>
      <c r="P513" s="331"/>
      <c r="Q513" s="331"/>
      <c r="R513" s="331"/>
      <c r="S513" s="331"/>
      <c r="T513" s="331"/>
      <c r="U513" s="331"/>
      <c r="V513" s="331"/>
      <c r="W513" s="331"/>
      <c r="X513" s="331"/>
      <c r="Y513" s="331">
        <f>IF(Y407="kWh",SUMPRODUCT(D408:D511,Y408:Y511))</f>
        <v>1325579.9474166981</v>
      </c>
      <c r="Z513" s="331">
        <f>IF(Z407="kWh",SUMPRODUCT(D408:D511,Z408:Z511))</f>
        <v>1743740.38472695</v>
      </c>
      <c r="AA513" s="331">
        <f>IF(AA407="kW",SUMPRODUCT(N408:N511,O408:O511,AA408:AA511),SUMPRODUCT(D408:D511,AA408:AA511))</f>
        <v>81.717304650000003</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262</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2967510.0864586178</v>
      </c>
      <c r="Z514" s="330">
        <f>HLOOKUP(Z406,'2. LRAMVA Threshold'!$B$42:$Q$53,6,FALSE)</f>
        <v>943189.86180872004</v>
      </c>
      <c r="AA514" s="330">
        <f>HLOOKUP(AA406,'2. LRAMVA Threshold'!$B$42:$Q$53,6,FALSE)</f>
        <v>1253.27</v>
      </c>
      <c r="AB514" s="330">
        <f>HLOOKUP(AB406,'2. LRAMVA Threshold'!$B$42:$Q$53,6,FALSE)</f>
        <v>3964.4865764612568</v>
      </c>
      <c r="AC514" s="330">
        <f>HLOOKUP(AC406,'2. LRAMVA Threshold'!$B$42:$Q$53,6,FALSE)</f>
        <v>0.04</v>
      </c>
      <c r="AD514" s="330">
        <f>HLOOKUP(AD406,'2. LRAMVA Threshold'!$B$42:$Q$53,6,FALSE)</f>
        <v>39.69</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1.04E-2</v>
      </c>
      <c r="Z516" s="343">
        <f>HLOOKUP(Z$20,'3.  Distribution Rates'!$C$122:$P$133,6,FALSE)</f>
        <v>7.1999999999999998E-3</v>
      </c>
      <c r="AA516" s="343">
        <f>HLOOKUP(AA$20,'3.  Distribution Rates'!$C$122:$P$133,6,FALSE)</f>
        <v>1.3872</v>
      </c>
      <c r="AB516" s="343">
        <f>HLOOKUP(AB$20,'3.  Distribution Rates'!$C$122:$P$133,6,FALSE)</f>
        <v>1.52E-2</v>
      </c>
      <c r="AC516" s="343">
        <f>HLOOKUP(AC$20,'3.  Distribution Rates'!$C$122:$P$133,6,FALSE)</f>
        <v>18.925899999999999</v>
      </c>
      <c r="AD516" s="343">
        <f>HLOOKUP(AD$20,'3.  Distribution Rates'!$C$122:$P$133,6,FALSE)</f>
        <v>3.2141999999999999</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7841.3391806729642</v>
      </c>
      <c r="Z517" s="380">
        <f t="shared" ref="Z517:AL517" si="155">Z137*Z516</f>
        <v>7502.8989554145073</v>
      </c>
      <c r="AA517" s="380">
        <f t="shared" si="155"/>
        <v>43.090659876793602</v>
      </c>
      <c r="AB517" s="380">
        <f t="shared" si="155"/>
        <v>0</v>
      </c>
      <c r="AC517" s="380">
        <f t="shared" si="155"/>
        <v>0</v>
      </c>
      <c r="AD517" s="380">
        <f t="shared" si="155"/>
        <v>0</v>
      </c>
      <c r="AE517" s="380">
        <f t="shared" si="155"/>
        <v>0</v>
      </c>
      <c r="AF517" s="380">
        <f t="shared" si="155"/>
        <v>0</v>
      </c>
      <c r="AG517" s="380">
        <f t="shared" si="155"/>
        <v>0</v>
      </c>
      <c r="AH517" s="380">
        <f t="shared" si="155"/>
        <v>0</v>
      </c>
      <c r="AI517" s="380">
        <f t="shared" si="155"/>
        <v>0</v>
      </c>
      <c r="AJ517" s="380">
        <f t="shared" si="155"/>
        <v>0</v>
      </c>
      <c r="AK517" s="380">
        <f t="shared" si="155"/>
        <v>0</v>
      </c>
      <c r="AL517" s="380">
        <f t="shared" si="155"/>
        <v>0</v>
      </c>
      <c r="AM517" s="631">
        <f>SUM(Y517:AL517)</f>
        <v>15387.328795964266</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4210.8876831192065</v>
      </c>
      <c r="Z518" s="380">
        <f t="shared" ref="Z518:AL518" si="156">Z266*Z516</f>
        <v>13114.081069520251</v>
      </c>
      <c r="AA518" s="380">
        <f t="shared" si="156"/>
        <v>0</v>
      </c>
      <c r="AB518" s="380">
        <f t="shared" si="156"/>
        <v>0</v>
      </c>
      <c r="AC518" s="380">
        <f t="shared" si="156"/>
        <v>0</v>
      </c>
      <c r="AD518" s="380">
        <f t="shared" si="156"/>
        <v>0</v>
      </c>
      <c r="AE518" s="380">
        <f t="shared" si="156"/>
        <v>0</v>
      </c>
      <c r="AF518" s="380">
        <f t="shared" si="156"/>
        <v>0</v>
      </c>
      <c r="AG518" s="380">
        <f t="shared" si="156"/>
        <v>0</v>
      </c>
      <c r="AH518" s="380">
        <f t="shared" si="156"/>
        <v>0</v>
      </c>
      <c r="AI518" s="380">
        <f t="shared" si="156"/>
        <v>0</v>
      </c>
      <c r="AJ518" s="380">
        <f t="shared" si="156"/>
        <v>0</v>
      </c>
      <c r="AK518" s="380">
        <f t="shared" si="156"/>
        <v>0</v>
      </c>
      <c r="AL518" s="380">
        <f t="shared" si="156"/>
        <v>0</v>
      </c>
      <c r="AM518" s="631">
        <f>SUM(Y518:AL518)</f>
        <v>17324.968752639455</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4902.2195930906555</v>
      </c>
      <c r="Z519" s="380">
        <f t="shared" ref="Z519:AL519" si="157">Z395*Z516</f>
        <v>10954.473481542112</v>
      </c>
      <c r="AA519" s="380">
        <f t="shared" si="157"/>
        <v>73.349670068553593</v>
      </c>
      <c r="AB519" s="380">
        <f t="shared" si="157"/>
        <v>0</v>
      </c>
      <c r="AC519" s="380">
        <f t="shared" si="157"/>
        <v>0</v>
      </c>
      <c r="AD519" s="380">
        <f t="shared" si="157"/>
        <v>0</v>
      </c>
      <c r="AE519" s="380">
        <f t="shared" si="157"/>
        <v>0</v>
      </c>
      <c r="AF519" s="380">
        <f t="shared" si="157"/>
        <v>0</v>
      </c>
      <c r="AG519" s="380">
        <f t="shared" si="157"/>
        <v>0</v>
      </c>
      <c r="AH519" s="380">
        <f t="shared" si="157"/>
        <v>0</v>
      </c>
      <c r="AI519" s="380">
        <f t="shared" si="157"/>
        <v>0</v>
      </c>
      <c r="AJ519" s="380">
        <f t="shared" si="157"/>
        <v>0</v>
      </c>
      <c r="AK519" s="380">
        <f t="shared" si="157"/>
        <v>0</v>
      </c>
      <c r="AL519" s="380">
        <f t="shared" si="157"/>
        <v>0</v>
      </c>
      <c r="AM519" s="631">
        <f>SUM(Y519:AL519)</f>
        <v>15930.042744701321</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13786.031453133659</v>
      </c>
      <c r="Z520" s="380">
        <f t="shared" ref="Z520:AK520" si="158">Z513*Z516</f>
        <v>12554.93077003404</v>
      </c>
      <c r="AA520" s="380">
        <f t="shared" si="158"/>
        <v>113.35824501048</v>
      </c>
      <c r="AB520" s="380">
        <f t="shared" si="158"/>
        <v>0</v>
      </c>
      <c r="AC520" s="380">
        <f t="shared" si="158"/>
        <v>0</v>
      </c>
      <c r="AD520" s="380">
        <f t="shared" si="158"/>
        <v>0</v>
      </c>
      <c r="AE520" s="380">
        <f t="shared" si="158"/>
        <v>0</v>
      </c>
      <c r="AF520" s="380">
        <f t="shared" si="158"/>
        <v>0</v>
      </c>
      <c r="AG520" s="380">
        <f t="shared" si="158"/>
        <v>0</v>
      </c>
      <c r="AH520" s="380">
        <f t="shared" si="158"/>
        <v>0</v>
      </c>
      <c r="AI520" s="380">
        <f>AI513*AI516</f>
        <v>0</v>
      </c>
      <c r="AJ520" s="380">
        <f t="shared" si="158"/>
        <v>0</v>
      </c>
      <c r="AK520" s="380">
        <f t="shared" si="158"/>
        <v>0</v>
      </c>
      <c r="AL520" s="380">
        <f>AL513*AL516</f>
        <v>0</v>
      </c>
      <c r="AM520" s="631">
        <f>SUM(Y520:AL520)</f>
        <v>26454.320468178179</v>
      </c>
    </row>
    <row r="521" spans="2:41" ht="15.75">
      <c r="B521" s="351" t="s">
        <v>263</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30740.477910016485</v>
      </c>
      <c r="Z521" s="348">
        <f t="shared" ref="Z521:AK521" si="159">SUM(Z517:Z520)</f>
        <v>44126.384276510915</v>
      </c>
      <c r="AA521" s="348">
        <f t="shared" si="159"/>
        <v>229.79857495582721</v>
      </c>
      <c r="AB521" s="348">
        <f t="shared" si="159"/>
        <v>0</v>
      </c>
      <c r="AC521" s="348">
        <f t="shared" si="159"/>
        <v>0</v>
      </c>
      <c r="AD521" s="348">
        <f t="shared" si="159"/>
        <v>0</v>
      </c>
      <c r="AE521" s="348">
        <f t="shared" si="159"/>
        <v>0</v>
      </c>
      <c r="AF521" s="348">
        <f t="shared" si="159"/>
        <v>0</v>
      </c>
      <c r="AG521" s="348">
        <f t="shared" si="159"/>
        <v>0</v>
      </c>
      <c r="AH521" s="348">
        <f t="shared" si="159"/>
        <v>0</v>
      </c>
      <c r="AI521" s="348">
        <f t="shared" si="159"/>
        <v>0</v>
      </c>
      <c r="AJ521" s="348">
        <f t="shared" si="159"/>
        <v>0</v>
      </c>
      <c r="AK521" s="348">
        <f t="shared" si="159"/>
        <v>0</v>
      </c>
      <c r="AL521" s="348">
        <f>SUM(AL517:AL520)</f>
        <v>0</v>
      </c>
      <c r="AM521" s="409">
        <f>SUM(AM517:AM520)</f>
        <v>75096.660761483217</v>
      </c>
    </row>
    <row r="522" spans="2:41" ht="15.75">
      <c r="B522" s="351" t="s">
        <v>264</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30862.104899169623</v>
      </c>
      <c r="Z522" s="349">
        <f t="shared" ref="Z522:AJ522" si="160">Z514*Z516</f>
        <v>6790.9670050227842</v>
      </c>
      <c r="AA522" s="349">
        <f>AA514*AA516</f>
        <v>1738.5361439999999</v>
      </c>
      <c r="AB522" s="349">
        <f t="shared" si="160"/>
        <v>60.260195962211107</v>
      </c>
      <c r="AC522" s="349">
        <f t="shared" si="160"/>
        <v>0.75703599999999993</v>
      </c>
      <c r="AD522" s="349">
        <f>AD514*AD516</f>
        <v>127.57159799999999</v>
      </c>
      <c r="AE522" s="349">
        <f t="shared" si="160"/>
        <v>0</v>
      </c>
      <c r="AF522" s="349">
        <f t="shared" si="160"/>
        <v>0</v>
      </c>
      <c r="AG522" s="349">
        <f t="shared" si="160"/>
        <v>0</v>
      </c>
      <c r="AH522" s="349">
        <f t="shared" si="160"/>
        <v>0</v>
      </c>
      <c r="AI522" s="349">
        <f t="shared" si="160"/>
        <v>0</v>
      </c>
      <c r="AJ522" s="349">
        <f t="shared" si="160"/>
        <v>0</v>
      </c>
      <c r="AK522" s="349">
        <f>AK514*AK516</f>
        <v>0</v>
      </c>
      <c r="AL522" s="349">
        <f>AL514*AL516</f>
        <v>0</v>
      </c>
      <c r="AM522" s="409">
        <f>SUM(Y522:AL522)</f>
        <v>39580.196878154624</v>
      </c>
    </row>
    <row r="523" spans="2:41" ht="15.75">
      <c r="B523" s="351" t="s">
        <v>266</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35516.463883328594</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1222649.9407566979</v>
      </c>
      <c r="Z526" s="293">
        <f>SUMPRODUCT(E408:E511,Z408:Z511)</f>
        <v>1694906.8198174499</v>
      </c>
      <c r="AA526" s="293">
        <f>IF(AA407="kW",SUMPRODUCT(N408:N511,P408:P511,AA408:AA511),SUMPRODUCT(E408:E511,AA408:AA511))</f>
        <v>80.2366533</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1159887.879586698</v>
      </c>
      <c r="Z527" s="293">
        <f>SUMPRODUCT(F408:F511,Z408:Z511)</f>
        <v>1643856.3915774499</v>
      </c>
      <c r="AA527" s="293">
        <f>IF(AA407="kW",SUMPRODUCT(N408:N511,Q408:Q511,AA408:AA511),SUMPRODUCT(F408:F511,AA408:AA511))</f>
        <v>80.2366533</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1154149.3892866981</v>
      </c>
      <c r="Z528" s="293">
        <f>SUMPRODUCT(G408:G511,Z408:Z511)</f>
        <v>1402966.0321299999</v>
      </c>
      <c r="AA528" s="293">
        <f>IF(AA407="kW",SUMPRODUCT(N408:N511,R408:R511,AA408:AA511),SUMPRODUCT(G408:G511,AA408:AA511))</f>
        <v>80.201583120000009</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1080697.5453708977</v>
      </c>
      <c r="Z529" s="293">
        <f>SUMPRODUCT(H408:H511,Z408:Z511)</f>
        <v>1370329.2471</v>
      </c>
      <c r="AA529" s="293">
        <f>IF(AA407="kW",SUMPRODUCT(N408:N511,S408:S511,AA408:AA511),SUMPRODUCT(H408:H511,AA408:AA511))</f>
        <v>0</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1001483.6319851</v>
      </c>
      <c r="Z530" s="293">
        <f>SUMPRODUCT(I408:I511,Z408:Z511)</f>
        <v>1367015.1591</v>
      </c>
      <c r="AA530" s="293">
        <f>IF(AA407="kW",SUMPRODUCT(N408:N511,T408:T511,AA408:AA511),SUMPRODUCT(I408:I511,AA408:AA511))</f>
        <v>0</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1001483.6319851</v>
      </c>
      <c r="Z531" s="328">
        <f>SUMPRODUCT(J408:J511,Z408:Z511)</f>
        <v>1353117.0341</v>
      </c>
      <c r="AA531" s="328">
        <f>IF(AA407="kW",SUMPRODUCT(N408:N511,U408:U511,AA408:AA511),SUMPRODUCT(J408:J511,AA408:AA511))</f>
        <v>0</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598</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7" t="s">
        <v>528</v>
      </c>
    </row>
  </sheetData>
  <sheetProtection formatCells="0" formatColumns="0" formatRows="0" insertColumns="0" insertRows="0" insertHyperlinks="0" deleteColumns="0" deleteRows="0" sort="0" autoFilter="0" pivotTables="0"/>
  <mergeCells count="34">
    <mergeCell ref="B3:B4"/>
    <mergeCell ref="B7:B8"/>
    <mergeCell ref="B13:B14"/>
    <mergeCell ref="C8:X8"/>
    <mergeCell ref="C9:X9"/>
    <mergeCell ref="C10:X10"/>
    <mergeCell ref="C11:X11"/>
    <mergeCell ref="E13:G13"/>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29" zoomScale="90" zoomScaleNormal="90" workbookViewId="0">
      <pane ySplit="7" topLeftCell="A246" activePane="bottomLeft" state="frozen"/>
      <selection activeCell="A29" sqref="A29"/>
      <selection pane="bottomLeft" activeCell="Y354" sqref="Y354"/>
    </sheetView>
  </sheetViews>
  <sheetFormatPr defaultColWidth="9.140625" defaultRowHeight="15" outlineLevelRow="1" outlineLevelCol="1"/>
  <cols>
    <col min="1" max="1" width="4.5703125" style="524" customWidth="1"/>
    <col min="2" max="2" width="44.140625" style="429" customWidth="1"/>
    <col min="3" max="3" width="13.42578125" style="429" customWidth="1"/>
    <col min="4" max="4" width="17" style="429" customWidth="1"/>
    <col min="5" max="9" width="10.85546875" style="429" hidden="1" customWidth="1" outlineLevel="1"/>
    <col min="10" max="11" width="10.42578125" style="429" hidden="1" customWidth="1" outlineLevel="1"/>
    <col min="12" max="12" width="11.140625" style="429" hidden="1" customWidth="1" outlineLevel="1"/>
    <col min="13" max="13" width="10.85546875" style="429" hidden="1" customWidth="1" outlineLevel="1"/>
    <col min="14" max="14" width="13.5703125" style="429" hidden="1" customWidth="1" outlineLevel="1"/>
    <col min="15" max="15" width="15.7109375" style="429" customWidth="1" collapsed="1"/>
    <col min="16" max="24" width="9.140625" style="429" hidden="1" customWidth="1" outlineLevel="1"/>
    <col min="25" max="25" width="16.5703125" style="429" customWidth="1" collapsed="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819" t="s">
        <v>172</v>
      </c>
      <c r="C14" s="259" t="s">
        <v>176</v>
      </c>
      <c r="D14" s="50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19"/>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19"/>
      <c r="C16" s="801" t="s">
        <v>553</v>
      </c>
      <c r="D16" s="802"/>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19" t="s">
        <v>507</v>
      </c>
      <c r="C18" s="818" t="s">
        <v>682</v>
      </c>
      <c r="D18" s="818"/>
      <c r="E18" s="818"/>
      <c r="F18" s="818"/>
      <c r="G18" s="818"/>
      <c r="H18" s="818"/>
      <c r="I18" s="818"/>
      <c r="J18" s="818"/>
      <c r="K18" s="818"/>
      <c r="L18" s="818"/>
      <c r="M18" s="818"/>
      <c r="N18" s="818"/>
      <c r="O18" s="818"/>
      <c r="P18" s="818"/>
      <c r="Q18" s="818"/>
      <c r="R18" s="818"/>
      <c r="S18" s="818"/>
      <c r="T18" s="818"/>
      <c r="U18" s="818"/>
      <c r="V18" s="818"/>
      <c r="W18" s="818"/>
      <c r="X18" s="818"/>
      <c r="Y18" s="608"/>
      <c r="Z18" s="608"/>
      <c r="AA18" s="608"/>
      <c r="AB18" s="608"/>
      <c r="AC18" s="608"/>
      <c r="AD18" s="608"/>
      <c r="AE18" s="272"/>
      <c r="AF18" s="267"/>
      <c r="AG18" s="267"/>
      <c r="AH18" s="267"/>
      <c r="AI18" s="267"/>
      <c r="AJ18" s="267"/>
      <c r="AK18" s="267"/>
      <c r="AL18" s="267"/>
      <c r="AM18" s="267"/>
    </row>
    <row r="19" spans="2:39" ht="45.75" customHeight="1">
      <c r="B19" s="819"/>
      <c r="C19" s="818" t="s">
        <v>581</v>
      </c>
      <c r="D19" s="818"/>
      <c r="E19" s="818"/>
      <c r="F19" s="818"/>
      <c r="G19" s="818"/>
      <c r="H19" s="818"/>
      <c r="I19" s="818"/>
      <c r="J19" s="818"/>
      <c r="K19" s="818"/>
      <c r="L19" s="818"/>
      <c r="M19" s="818"/>
      <c r="N19" s="818"/>
      <c r="O19" s="818"/>
      <c r="P19" s="818"/>
      <c r="Q19" s="818"/>
      <c r="R19" s="818"/>
      <c r="S19" s="818"/>
      <c r="T19" s="818"/>
      <c r="U19" s="818"/>
      <c r="V19" s="818"/>
      <c r="W19" s="818"/>
      <c r="X19" s="818"/>
      <c r="Y19" s="608"/>
      <c r="Z19" s="608"/>
      <c r="AA19" s="608"/>
      <c r="AB19" s="608"/>
      <c r="AC19" s="608"/>
      <c r="AD19" s="608"/>
      <c r="AE19" s="272"/>
      <c r="AF19" s="267"/>
      <c r="AG19" s="267"/>
      <c r="AH19" s="267"/>
      <c r="AI19" s="267"/>
      <c r="AJ19" s="267"/>
      <c r="AK19" s="267"/>
      <c r="AL19" s="267"/>
      <c r="AM19" s="267"/>
    </row>
    <row r="20" spans="2:39" ht="62.25" customHeight="1">
      <c r="B20" s="275"/>
      <c r="C20" s="818" t="s">
        <v>579</v>
      </c>
      <c r="D20" s="818"/>
      <c r="E20" s="818"/>
      <c r="F20" s="818"/>
      <c r="G20" s="818"/>
      <c r="H20" s="818"/>
      <c r="I20" s="818"/>
      <c r="J20" s="818"/>
      <c r="K20" s="818"/>
      <c r="L20" s="818"/>
      <c r="M20" s="818"/>
      <c r="N20" s="818"/>
      <c r="O20" s="818"/>
      <c r="P20" s="818"/>
      <c r="Q20" s="818"/>
      <c r="R20" s="818"/>
      <c r="S20" s="818"/>
      <c r="T20" s="818"/>
      <c r="U20" s="818"/>
      <c r="V20" s="818"/>
      <c r="W20" s="818"/>
      <c r="X20" s="818"/>
      <c r="Y20" s="608"/>
      <c r="Z20" s="608"/>
      <c r="AA20" s="608"/>
      <c r="AB20" s="608"/>
      <c r="AC20" s="608"/>
      <c r="AD20" s="608"/>
      <c r="AE20" s="430"/>
      <c r="AF20" s="267"/>
      <c r="AG20" s="267"/>
      <c r="AH20" s="267"/>
      <c r="AI20" s="267"/>
      <c r="AJ20" s="267"/>
      <c r="AK20" s="267"/>
      <c r="AL20" s="267"/>
      <c r="AM20" s="267"/>
    </row>
    <row r="21" spans="2:39" ht="37.5" customHeight="1">
      <c r="B21" s="275"/>
      <c r="C21" s="818" t="s">
        <v>649</v>
      </c>
      <c r="D21" s="818"/>
      <c r="E21" s="818"/>
      <c r="F21" s="818"/>
      <c r="G21" s="818"/>
      <c r="H21" s="818"/>
      <c r="I21" s="818"/>
      <c r="J21" s="818"/>
      <c r="K21" s="818"/>
      <c r="L21" s="818"/>
      <c r="M21" s="818"/>
      <c r="N21" s="818"/>
      <c r="O21" s="818"/>
      <c r="P21" s="818"/>
      <c r="Q21" s="818"/>
      <c r="R21" s="818"/>
      <c r="S21" s="818"/>
      <c r="T21" s="818"/>
      <c r="U21" s="818"/>
      <c r="V21" s="818"/>
      <c r="W21" s="818"/>
      <c r="X21" s="818"/>
      <c r="Y21" s="608"/>
      <c r="Z21" s="608"/>
      <c r="AA21" s="608"/>
      <c r="AB21" s="608"/>
      <c r="AC21" s="608"/>
      <c r="AD21" s="608"/>
      <c r="AE21" s="278"/>
      <c r="AF21" s="267"/>
      <c r="AG21" s="267"/>
      <c r="AH21" s="267"/>
      <c r="AI21" s="267"/>
      <c r="AJ21" s="267"/>
      <c r="AK21" s="267"/>
      <c r="AL21" s="267"/>
      <c r="AM21" s="267"/>
    </row>
    <row r="22" spans="2:39" ht="54.75" customHeight="1">
      <c r="B22" s="275"/>
      <c r="C22" s="818" t="s">
        <v>631</v>
      </c>
      <c r="D22" s="818"/>
      <c r="E22" s="818"/>
      <c r="F22" s="818"/>
      <c r="G22" s="818"/>
      <c r="H22" s="818"/>
      <c r="I22" s="818"/>
      <c r="J22" s="818"/>
      <c r="K22" s="818"/>
      <c r="L22" s="818"/>
      <c r="M22" s="818"/>
      <c r="N22" s="818"/>
      <c r="O22" s="818"/>
      <c r="P22" s="818"/>
      <c r="Q22" s="818"/>
      <c r="R22" s="818"/>
      <c r="S22" s="818"/>
      <c r="T22" s="818"/>
      <c r="U22" s="818"/>
      <c r="V22" s="818"/>
      <c r="W22" s="818"/>
      <c r="X22" s="818"/>
      <c r="Y22" s="608"/>
      <c r="Z22" s="608"/>
      <c r="AA22" s="608"/>
      <c r="AB22" s="608"/>
      <c r="AC22" s="608"/>
      <c r="AD22" s="608"/>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19" t="s">
        <v>529</v>
      </c>
      <c r="C24" s="598" t="s">
        <v>531</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19"/>
      <c r="C25" s="598" t="s">
        <v>532</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41"/>
      <c r="C26" s="598" t="s">
        <v>533</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41"/>
      <c r="C27" s="598" t="s">
        <v>534</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41"/>
      <c r="C28" s="598" t="s">
        <v>535</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41"/>
      <c r="C29" s="598" t="s">
        <v>536</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41"/>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41"/>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267</v>
      </c>
      <c r="C33" s="283"/>
      <c r="D33" s="592"/>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09" t="s">
        <v>212</v>
      </c>
      <c r="C34" s="811" t="s">
        <v>33</v>
      </c>
      <c r="D34" s="286" t="s">
        <v>424</v>
      </c>
      <c r="E34" s="813" t="s">
        <v>210</v>
      </c>
      <c r="F34" s="814"/>
      <c r="G34" s="814"/>
      <c r="H34" s="814"/>
      <c r="I34" s="814"/>
      <c r="J34" s="814"/>
      <c r="K34" s="814"/>
      <c r="L34" s="814"/>
      <c r="M34" s="815"/>
      <c r="N34" s="816" t="s">
        <v>214</v>
      </c>
      <c r="O34" s="286" t="s">
        <v>425</v>
      </c>
      <c r="P34" s="813" t="s">
        <v>213</v>
      </c>
      <c r="Q34" s="814"/>
      <c r="R34" s="814"/>
      <c r="S34" s="814"/>
      <c r="T34" s="814"/>
      <c r="U34" s="814"/>
      <c r="V34" s="814"/>
      <c r="W34" s="814"/>
      <c r="X34" s="815"/>
      <c r="Y34" s="806" t="s">
        <v>244</v>
      </c>
      <c r="Z34" s="807"/>
      <c r="AA34" s="807"/>
      <c r="AB34" s="807"/>
      <c r="AC34" s="807"/>
      <c r="AD34" s="807"/>
      <c r="AE34" s="807"/>
      <c r="AF34" s="807"/>
      <c r="AG34" s="807"/>
      <c r="AH34" s="807"/>
      <c r="AI34" s="807"/>
      <c r="AJ34" s="807"/>
      <c r="AK34" s="807"/>
      <c r="AL34" s="807"/>
      <c r="AM34" s="808"/>
    </row>
    <row r="35" spans="1:39" ht="65.25" customHeight="1">
      <c r="B35" s="810"/>
      <c r="C35" s="812"/>
      <c r="D35" s="287">
        <v>2015</v>
      </c>
      <c r="E35" s="287">
        <v>2016</v>
      </c>
      <c r="F35" s="287">
        <v>2017</v>
      </c>
      <c r="G35" s="287">
        <v>2018</v>
      </c>
      <c r="H35" s="287">
        <v>2019</v>
      </c>
      <c r="I35" s="287">
        <v>2020</v>
      </c>
      <c r="J35" s="287">
        <v>2021</v>
      </c>
      <c r="K35" s="287">
        <v>2022</v>
      </c>
      <c r="L35" s="287">
        <v>2023</v>
      </c>
      <c r="M35" s="431">
        <v>2024</v>
      </c>
      <c r="N35" s="817"/>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GS&lt;50 kW</v>
      </c>
      <c r="AA35" s="287" t="str">
        <f>'1.  LRAMVA Summary'!F50</f>
        <v>GS&gt;50-4999 kW</v>
      </c>
      <c r="AB35" s="287" t="str">
        <f>'1.  LRAMVA Summary'!G50</f>
        <v>USL</v>
      </c>
      <c r="AC35" s="287" t="str">
        <f>'1.  LRAMVA Summary'!H50</f>
        <v>Sentinel Lighting</v>
      </c>
      <c r="AD35" s="287" t="str">
        <f>'1.  LRAMVA Summary'!I50</f>
        <v>Street Lighting</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20" t="s">
        <v>506</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kWh</v>
      </c>
      <c r="AC36" s="293" t="str">
        <f>'1.  LRAMVA Summary'!H51</f>
        <v>kW</v>
      </c>
      <c r="AD36" s="293" t="str">
        <f>'1.  LRAMVA Summary'!I51</f>
        <v>kW</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customHeight="1" outlineLevel="1">
      <c r="B37" s="290" t="s">
        <v>499</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outlineLevel="1">
      <c r="A38" s="524">
        <v>1</v>
      </c>
      <c r="B38" s="522" t="s">
        <v>95</v>
      </c>
      <c r="C38" s="293" t="s">
        <v>25</v>
      </c>
      <c r="D38" s="297">
        <v>273934</v>
      </c>
      <c r="E38" s="297">
        <f>'7.  Persistence Report'!AV27</f>
        <v>0</v>
      </c>
      <c r="F38" s="297">
        <f>'7.  Persistence Report'!AW27</f>
        <v>0</v>
      </c>
      <c r="G38" s="297">
        <f>'7.  Persistence Report'!AX27</f>
        <v>0</v>
      </c>
      <c r="H38" s="297">
        <f>'7.  Persistence Report'!AY27</f>
        <v>0</v>
      </c>
      <c r="I38" s="297">
        <f>'7.  Persistence Report'!AZ27</f>
        <v>0</v>
      </c>
      <c r="J38" s="297">
        <f>'7.  Persistence Report'!BA27</f>
        <v>0</v>
      </c>
      <c r="K38" s="297">
        <f>'7.  Persistence Report'!BB27</f>
        <v>0</v>
      </c>
      <c r="L38" s="297">
        <f>'7.  Persistence Report'!BC27</f>
        <v>0</v>
      </c>
      <c r="M38" s="297">
        <f>'7.  Persistence Report'!BD27</f>
        <v>0</v>
      </c>
      <c r="N38" s="293"/>
      <c r="O38" s="297">
        <v>18</v>
      </c>
      <c r="P38" s="297">
        <f>'7.  Persistence Report'!Q27</f>
        <v>0</v>
      </c>
      <c r="Q38" s="297">
        <f>'7.  Persistence Report'!R27</f>
        <v>0</v>
      </c>
      <c r="R38" s="297">
        <f>'7.  Persistence Report'!S27</f>
        <v>0</v>
      </c>
      <c r="S38" s="297">
        <f>'7.  Persistence Report'!T27</f>
        <v>0</v>
      </c>
      <c r="T38" s="297">
        <f>'7.  Persistence Report'!U27</f>
        <v>0</v>
      </c>
      <c r="U38" s="297">
        <f>'7.  Persistence Report'!V27</f>
        <v>0</v>
      </c>
      <c r="V38" s="297">
        <f>'7.  Persistence Report'!W27</f>
        <v>0</v>
      </c>
      <c r="W38" s="297">
        <f>'7.  Persistence Report'!X27</f>
        <v>0</v>
      </c>
      <c r="X38" s="297">
        <f>'7.  Persistence Report'!Y27</f>
        <v>0</v>
      </c>
      <c r="Y38" s="412">
        <v>1</v>
      </c>
      <c r="Z38" s="412"/>
      <c r="AA38" s="412"/>
      <c r="AB38" s="412"/>
      <c r="AC38" s="412"/>
      <c r="AD38" s="412"/>
      <c r="AE38" s="412"/>
      <c r="AF38" s="412"/>
      <c r="AG38" s="412"/>
      <c r="AH38" s="412"/>
      <c r="AI38" s="412"/>
      <c r="AJ38" s="412"/>
      <c r="AK38" s="412"/>
      <c r="AL38" s="412"/>
      <c r="AM38" s="298">
        <f>SUM(Y38:AL38)</f>
        <v>1</v>
      </c>
    </row>
    <row r="39" spans="1:39" outlineLevel="1">
      <c r="B39" s="296" t="s">
        <v>268</v>
      </c>
      <c r="C39" s="293" t="s">
        <v>164</v>
      </c>
      <c r="D39" s="297"/>
      <c r="E39" s="297"/>
      <c r="F39" s="297"/>
      <c r="G39" s="297"/>
      <c r="H39" s="297"/>
      <c r="I39" s="297"/>
      <c r="J39" s="297"/>
      <c r="K39" s="297"/>
      <c r="L39" s="297"/>
      <c r="M39" s="297"/>
      <c r="N39" s="470"/>
      <c r="O39" s="297"/>
      <c r="P39" s="297"/>
      <c r="Q39" s="297"/>
      <c r="R39" s="297"/>
      <c r="S39" s="297"/>
      <c r="T39" s="297"/>
      <c r="U39" s="297"/>
      <c r="V39" s="297"/>
      <c r="W39" s="297"/>
      <c r="X39" s="297"/>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outlineLevel="1">
      <c r="A41" s="524">
        <v>2</v>
      </c>
      <c r="B41" s="522" t="s">
        <v>96</v>
      </c>
      <c r="C41" s="293" t="s">
        <v>25</v>
      </c>
      <c r="D41" s="297">
        <v>499360</v>
      </c>
      <c r="E41" s="297">
        <f>'7.  Persistence Report'!AV28</f>
        <v>0</v>
      </c>
      <c r="F41" s="297">
        <f>'7.  Persistence Report'!AW28</f>
        <v>0</v>
      </c>
      <c r="G41" s="297">
        <f>'7.  Persistence Report'!AX28</f>
        <v>0</v>
      </c>
      <c r="H41" s="297">
        <f>'7.  Persistence Report'!AY28</f>
        <v>0</v>
      </c>
      <c r="I41" s="297">
        <f>'7.  Persistence Report'!AZ28</f>
        <v>0</v>
      </c>
      <c r="J41" s="297">
        <f>'7.  Persistence Report'!BA28</f>
        <v>0</v>
      </c>
      <c r="K41" s="297">
        <f>'7.  Persistence Report'!BB28</f>
        <v>0</v>
      </c>
      <c r="L41" s="297">
        <f>'7.  Persistence Report'!BC28</f>
        <v>0</v>
      </c>
      <c r="M41" s="297">
        <f>'7.  Persistence Report'!BD28</f>
        <v>0</v>
      </c>
      <c r="N41" s="293"/>
      <c r="O41" s="297">
        <v>34</v>
      </c>
      <c r="P41" s="297">
        <f>'7.  Persistence Report'!P28</f>
        <v>0</v>
      </c>
      <c r="Q41" s="297">
        <f>'7.  Persistence Report'!Q28</f>
        <v>0</v>
      </c>
      <c r="R41" s="297">
        <f>'7.  Persistence Report'!R28</f>
        <v>0</v>
      </c>
      <c r="S41" s="297">
        <f>'7.  Persistence Report'!S28</f>
        <v>0</v>
      </c>
      <c r="T41" s="297">
        <f>'7.  Persistence Report'!T28</f>
        <v>0</v>
      </c>
      <c r="U41" s="297">
        <f>'7.  Persistence Report'!U28</f>
        <v>0</v>
      </c>
      <c r="V41" s="297">
        <f>'7.  Persistence Report'!V28</f>
        <v>0</v>
      </c>
      <c r="W41" s="297">
        <f>'7.  Persistence Report'!W28</f>
        <v>0</v>
      </c>
      <c r="X41" s="297">
        <f>'7.  Persistence Report'!X28</f>
        <v>0</v>
      </c>
      <c r="Y41" s="412">
        <v>1</v>
      </c>
      <c r="Z41" s="412"/>
      <c r="AA41" s="412"/>
      <c r="AB41" s="412"/>
      <c r="AC41" s="412"/>
      <c r="AD41" s="412"/>
      <c r="AE41" s="412"/>
      <c r="AF41" s="412"/>
      <c r="AG41" s="412"/>
      <c r="AH41" s="412"/>
      <c r="AI41" s="412"/>
      <c r="AJ41" s="412"/>
      <c r="AK41" s="412"/>
      <c r="AL41" s="412"/>
      <c r="AM41" s="298">
        <f>SUM(Y41:AL41)</f>
        <v>1</v>
      </c>
    </row>
    <row r="42" spans="1:39" outlineLevel="1">
      <c r="B42" s="296" t="s">
        <v>268</v>
      </c>
      <c r="C42" s="293" t="s">
        <v>164</v>
      </c>
      <c r="D42" s="297"/>
      <c r="E42" s="297"/>
      <c r="F42" s="297"/>
      <c r="G42" s="297"/>
      <c r="H42" s="297"/>
      <c r="I42" s="297"/>
      <c r="J42" s="297"/>
      <c r="K42" s="297"/>
      <c r="L42" s="297"/>
      <c r="M42" s="297"/>
      <c r="N42" s="470"/>
      <c r="O42" s="297"/>
      <c r="P42" s="297"/>
      <c r="Q42" s="297"/>
      <c r="R42" s="297"/>
      <c r="S42" s="297"/>
      <c r="T42" s="297"/>
      <c r="U42" s="297"/>
      <c r="V42" s="297"/>
      <c r="W42" s="297"/>
      <c r="X42" s="297"/>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outlineLevel="1">
      <c r="A44" s="524">
        <v>3</v>
      </c>
      <c r="B44" s="522" t="s">
        <v>97</v>
      </c>
      <c r="C44" s="293" t="s">
        <v>25</v>
      </c>
      <c r="D44" s="297">
        <v>104105</v>
      </c>
      <c r="E44" s="297">
        <f>'7.  Persistence Report'!AV29</f>
        <v>0</v>
      </c>
      <c r="F44" s="297">
        <f>'7.  Persistence Report'!AW29</f>
        <v>0</v>
      </c>
      <c r="G44" s="297">
        <f>'7.  Persistence Report'!AX29</f>
        <v>0</v>
      </c>
      <c r="H44" s="297">
        <f>'7.  Persistence Report'!AY29</f>
        <v>0</v>
      </c>
      <c r="I44" s="297">
        <f>'7.  Persistence Report'!AZ29</f>
        <v>0</v>
      </c>
      <c r="J44" s="297">
        <f>'7.  Persistence Report'!BA29</f>
        <v>0</v>
      </c>
      <c r="K44" s="297">
        <f>'7.  Persistence Report'!BB29</f>
        <v>0</v>
      </c>
      <c r="L44" s="297">
        <f>'7.  Persistence Report'!BC29</f>
        <v>0</v>
      </c>
      <c r="M44" s="297">
        <f>'7.  Persistence Report'!BD29</f>
        <v>0</v>
      </c>
      <c r="N44" s="293"/>
      <c r="O44" s="297">
        <v>16</v>
      </c>
      <c r="P44" s="297">
        <f>'7.  Persistence Report'!P29</f>
        <v>0</v>
      </c>
      <c r="Q44" s="297">
        <f>'7.  Persistence Report'!Q29</f>
        <v>0</v>
      </c>
      <c r="R44" s="297">
        <f>'7.  Persistence Report'!R29</f>
        <v>0</v>
      </c>
      <c r="S44" s="297">
        <f>'7.  Persistence Report'!S29</f>
        <v>0</v>
      </c>
      <c r="T44" s="297">
        <f>'7.  Persistence Report'!T29</f>
        <v>0</v>
      </c>
      <c r="U44" s="297">
        <f>'7.  Persistence Report'!U29</f>
        <v>0</v>
      </c>
      <c r="V44" s="297">
        <f>'7.  Persistence Report'!V29</f>
        <v>0</v>
      </c>
      <c r="W44" s="297">
        <f>'7.  Persistence Report'!W29</f>
        <v>0</v>
      </c>
      <c r="X44" s="297">
        <f>'7.  Persistence Report'!X29</f>
        <v>0</v>
      </c>
      <c r="Y44" s="412">
        <v>1</v>
      </c>
      <c r="Z44" s="412"/>
      <c r="AA44" s="412"/>
      <c r="AB44" s="412"/>
      <c r="AC44" s="412"/>
      <c r="AD44" s="412"/>
      <c r="AE44" s="412"/>
      <c r="AF44" s="412"/>
      <c r="AG44" s="412"/>
      <c r="AH44" s="412"/>
      <c r="AI44" s="412"/>
      <c r="AJ44" s="412"/>
      <c r="AK44" s="412"/>
      <c r="AL44" s="412"/>
      <c r="AM44" s="298">
        <f>SUM(Y44:AL44)</f>
        <v>1</v>
      </c>
    </row>
    <row r="45" spans="1:39" outlineLevel="1">
      <c r="B45" s="296" t="s">
        <v>268</v>
      </c>
      <c r="C45" s="293" t="s">
        <v>164</v>
      </c>
      <c r="D45" s="297"/>
      <c r="E45" s="297"/>
      <c r="F45" s="297"/>
      <c r="G45" s="297"/>
      <c r="H45" s="297"/>
      <c r="I45" s="297"/>
      <c r="J45" s="297"/>
      <c r="K45" s="297"/>
      <c r="L45" s="297"/>
      <c r="M45" s="297"/>
      <c r="N45" s="470"/>
      <c r="O45" s="297"/>
      <c r="P45" s="297"/>
      <c r="Q45" s="297"/>
      <c r="R45" s="297"/>
      <c r="S45" s="297"/>
      <c r="T45" s="297"/>
      <c r="U45" s="297"/>
      <c r="V45" s="297"/>
      <c r="W45" s="297"/>
      <c r="X45" s="297"/>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outlineLevel="1">
      <c r="A47" s="524">
        <v>4</v>
      </c>
      <c r="B47" s="522" t="s">
        <v>98</v>
      </c>
      <c r="C47" s="293" t="s">
        <v>25</v>
      </c>
      <c r="D47" s="297">
        <v>111458</v>
      </c>
      <c r="E47" s="297">
        <f>'7.  Persistence Report'!AV30</f>
        <v>0</v>
      </c>
      <c r="F47" s="297">
        <f>'7.  Persistence Report'!AW30</f>
        <v>0</v>
      </c>
      <c r="G47" s="297">
        <f>'7.  Persistence Report'!AX30</f>
        <v>0</v>
      </c>
      <c r="H47" s="297">
        <f>'7.  Persistence Report'!AY30</f>
        <v>0</v>
      </c>
      <c r="I47" s="297">
        <f>'7.  Persistence Report'!AZ30</f>
        <v>0</v>
      </c>
      <c r="J47" s="297">
        <f>'7.  Persistence Report'!BA30</f>
        <v>0</v>
      </c>
      <c r="K47" s="297">
        <f>'7.  Persistence Report'!BB30</f>
        <v>0</v>
      </c>
      <c r="L47" s="297">
        <f>'7.  Persistence Report'!BC30</f>
        <v>0</v>
      </c>
      <c r="M47" s="297">
        <f>'7.  Persistence Report'!BD30</f>
        <v>0</v>
      </c>
      <c r="N47" s="293"/>
      <c r="O47" s="297">
        <v>56</v>
      </c>
      <c r="P47" s="297">
        <f>'7.  Persistence Report'!P30</f>
        <v>0</v>
      </c>
      <c r="Q47" s="297">
        <f>'7.  Persistence Report'!Q30</f>
        <v>0</v>
      </c>
      <c r="R47" s="297">
        <f>'7.  Persistence Report'!R30</f>
        <v>0</v>
      </c>
      <c r="S47" s="297">
        <f>'7.  Persistence Report'!S30</f>
        <v>0</v>
      </c>
      <c r="T47" s="297">
        <f>'7.  Persistence Report'!T30</f>
        <v>0</v>
      </c>
      <c r="U47" s="297">
        <f>'7.  Persistence Report'!U30</f>
        <v>0</v>
      </c>
      <c r="V47" s="297">
        <f>'7.  Persistence Report'!V30</f>
        <v>0</v>
      </c>
      <c r="W47" s="297">
        <f>'7.  Persistence Report'!W30</f>
        <v>0</v>
      </c>
      <c r="X47" s="297">
        <f>'7.  Persistence Report'!X30</f>
        <v>0</v>
      </c>
      <c r="Y47" s="412">
        <v>1</v>
      </c>
      <c r="Z47" s="412"/>
      <c r="AA47" s="412"/>
      <c r="AB47" s="412"/>
      <c r="AC47" s="412"/>
      <c r="AD47" s="412"/>
      <c r="AE47" s="412"/>
      <c r="AF47" s="412"/>
      <c r="AG47" s="412"/>
      <c r="AH47" s="412"/>
      <c r="AI47" s="412"/>
      <c r="AJ47" s="412"/>
      <c r="AK47" s="412"/>
      <c r="AL47" s="412"/>
      <c r="AM47" s="298">
        <f>SUM(Y47:AL47)</f>
        <v>1</v>
      </c>
    </row>
    <row r="48" spans="1:39" outlineLevel="1">
      <c r="B48" s="296" t="s">
        <v>268</v>
      </c>
      <c r="C48" s="293" t="s">
        <v>164</v>
      </c>
      <c r="D48" s="297"/>
      <c r="E48" s="297"/>
      <c r="F48" s="297"/>
      <c r="G48" s="297"/>
      <c r="H48" s="297"/>
      <c r="I48" s="297"/>
      <c r="J48" s="297"/>
      <c r="K48" s="297"/>
      <c r="L48" s="297"/>
      <c r="M48" s="297"/>
      <c r="N48" s="470"/>
      <c r="O48" s="297"/>
      <c r="P48" s="297"/>
      <c r="Q48" s="297"/>
      <c r="R48" s="297"/>
      <c r="S48" s="297"/>
      <c r="T48" s="297"/>
      <c r="U48" s="297"/>
      <c r="V48" s="297"/>
      <c r="W48" s="297"/>
      <c r="X48" s="297"/>
      <c r="Y48" s="413">
        <f>Y47</f>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customHeight="1" outlineLevel="1">
      <c r="A50" s="524">
        <v>5</v>
      </c>
      <c r="B50" s="522" t="s">
        <v>99</v>
      </c>
      <c r="C50" s="293" t="s">
        <v>25</v>
      </c>
      <c r="D50" s="297"/>
      <c r="E50" s="297"/>
      <c r="F50" s="297"/>
      <c r="G50" s="297"/>
      <c r="H50" s="297"/>
      <c r="I50" s="297"/>
      <c r="J50" s="297"/>
      <c r="K50" s="297"/>
      <c r="L50" s="297"/>
      <c r="M50" s="297"/>
      <c r="N50" s="293"/>
      <c r="O50" s="297"/>
      <c r="P50" s="297"/>
      <c r="Q50" s="297"/>
      <c r="R50" s="297"/>
      <c r="S50" s="297"/>
      <c r="T50" s="297"/>
      <c r="U50" s="297"/>
      <c r="V50" s="297"/>
      <c r="W50" s="297"/>
      <c r="X50" s="297"/>
      <c r="Y50" s="412">
        <v>1</v>
      </c>
      <c r="Z50" s="412"/>
      <c r="AA50" s="412"/>
      <c r="AB50" s="412"/>
      <c r="AC50" s="412"/>
      <c r="AD50" s="412"/>
      <c r="AE50" s="412"/>
      <c r="AF50" s="412"/>
      <c r="AG50" s="412"/>
      <c r="AH50" s="412"/>
      <c r="AI50" s="412"/>
      <c r="AJ50" s="412"/>
      <c r="AK50" s="412"/>
      <c r="AL50" s="412"/>
      <c r="AM50" s="298">
        <f>SUM(Y50:AL50)</f>
        <v>1</v>
      </c>
    </row>
    <row r="51" spans="1:39" outlineLevel="1">
      <c r="B51" s="296" t="s">
        <v>268</v>
      </c>
      <c r="C51" s="293" t="s">
        <v>164</v>
      </c>
      <c r="D51" s="297"/>
      <c r="E51" s="297"/>
      <c r="F51" s="297"/>
      <c r="G51" s="297"/>
      <c r="H51" s="297"/>
      <c r="I51" s="297"/>
      <c r="J51" s="297"/>
      <c r="K51" s="297"/>
      <c r="L51" s="297"/>
      <c r="M51" s="297"/>
      <c r="N51" s="470"/>
      <c r="O51" s="297"/>
      <c r="P51" s="297"/>
      <c r="Q51" s="297"/>
      <c r="R51" s="297"/>
      <c r="S51" s="297"/>
      <c r="T51" s="297"/>
      <c r="U51" s="297"/>
      <c r="V51" s="297"/>
      <c r="W51" s="297"/>
      <c r="X51" s="297"/>
      <c r="Y51" s="413">
        <f>Y50</f>
        <v>1</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customHeight="1" outlineLevel="1">
      <c r="B53" s="321" t="s">
        <v>500</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outlineLevel="1">
      <c r="A54" s="524">
        <v>6</v>
      </c>
      <c r="B54" s="522" t="s">
        <v>100</v>
      </c>
      <c r="C54" s="293" t="s">
        <v>25</v>
      </c>
      <c r="D54" s="297">
        <v>71271</v>
      </c>
      <c r="E54" s="297">
        <f>'7.  Persistence Report'!AV32</f>
        <v>0</v>
      </c>
      <c r="F54" s="297">
        <f>'7.  Persistence Report'!AW32</f>
        <v>0</v>
      </c>
      <c r="G54" s="297">
        <f>'7.  Persistence Report'!AX32</f>
        <v>0</v>
      </c>
      <c r="H54" s="297">
        <f>'7.  Persistence Report'!AY32</f>
        <v>0</v>
      </c>
      <c r="I54" s="297">
        <f>'7.  Persistence Report'!AZ32</f>
        <v>0</v>
      </c>
      <c r="J54" s="297">
        <f>'7.  Persistence Report'!BA32</f>
        <v>0</v>
      </c>
      <c r="K54" s="297">
        <f>'7.  Persistence Report'!BB32</f>
        <v>0</v>
      </c>
      <c r="L54" s="297">
        <f>'7.  Persistence Report'!BC32</f>
        <v>0</v>
      </c>
      <c r="M54" s="297">
        <f>'7.  Persistence Report'!BD32</f>
        <v>0</v>
      </c>
      <c r="N54" s="297">
        <v>12</v>
      </c>
      <c r="O54" s="297">
        <v>15</v>
      </c>
      <c r="P54" s="297">
        <f>'7.  Persistence Report'!P32</f>
        <v>0</v>
      </c>
      <c r="Q54" s="297">
        <f>'7.  Persistence Report'!Q32</f>
        <v>0</v>
      </c>
      <c r="R54" s="297">
        <f>'7.  Persistence Report'!R32</f>
        <v>0</v>
      </c>
      <c r="S54" s="297">
        <f>'7.  Persistence Report'!S32</f>
        <v>0</v>
      </c>
      <c r="T54" s="297">
        <f>'7.  Persistence Report'!T32</f>
        <v>0</v>
      </c>
      <c r="U54" s="297">
        <f>'7.  Persistence Report'!U32</f>
        <v>0</v>
      </c>
      <c r="V54" s="297">
        <f>'7.  Persistence Report'!V32</f>
        <v>0</v>
      </c>
      <c r="W54" s="297">
        <f>'7.  Persistence Report'!W32</f>
        <v>0</v>
      </c>
      <c r="X54" s="297">
        <f>'7.  Persistence Report'!X32</f>
        <v>0</v>
      </c>
      <c r="Y54" s="417">
        <v>0</v>
      </c>
      <c r="Z54" s="412">
        <v>0</v>
      </c>
      <c r="AA54" s="412">
        <v>1</v>
      </c>
      <c r="AB54" s="412"/>
      <c r="AC54" s="412"/>
      <c r="AD54" s="412"/>
      <c r="AE54" s="412"/>
      <c r="AF54" s="417"/>
      <c r="AG54" s="417"/>
      <c r="AH54" s="417"/>
      <c r="AI54" s="417"/>
      <c r="AJ54" s="417"/>
      <c r="AK54" s="417"/>
      <c r="AL54" s="417"/>
      <c r="AM54" s="298">
        <f>SUM(Y54:AL54)</f>
        <v>1</v>
      </c>
    </row>
    <row r="55" spans="1:39" outlineLevel="1">
      <c r="B55" s="296" t="s">
        <v>268</v>
      </c>
      <c r="C55" s="293" t="s">
        <v>164</v>
      </c>
      <c r="D55" s="297"/>
      <c r="E55" s="297"/>
      <c r="F55" s="297"/>
      <c r="G55" s="297"/>
      <c r="H55" s="297"/>
      <c r="I55" s="297"/>
      <c r="J55" s="297"/>
      <c r="K55" s="297"/>
      <c r="L55" s="297"/>
      <c r="M55" s="297"/>
      <c r="N55" s="297">
        <f>N54</f>
        <v>12</v>
      </c>
      <c r="O55" s="297"/>
      <c r="P55" s="297"/>
      <c r="Q55" s="297"/>
      <c r="R55" s="297"/>
      <c r="S55" s="297"/>
      <c r="T55" s="297"/>
      <c r="U55" s="297"/>
      <c r="V55" s="297"/>
      <c r="W55" s="297"/>
      <c r="X55" s="297"/>
      <c r="Y55" s="413">
        <f>Y54</f>
        <v>0</v>
      </c>
      <c r="Z55" s="413">
        <f t="shared" ref="Z55" si="53">Z54</f>
        <v>0</v>
      </c>
      <c r="AA55" s="413">
        <f t="shared" ref="AA55" si="54">AA54</f>
        <v>1</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customHeight="1" outlineLevel="1">
      <c r="A57" s="524">
        <v>7</v>
      </c>
      <c r="B57" s="522" t="s">
        <v>101</v>
      </c>
      <c r="C57" s="293" t="s">
        <v>25</v>
      </c>
      <c r="D57" s="297">
        <v>3065740</v>
      </c>
      <c r="E57" s="297">
        <f>'7.  Persistence Report'!AV33</f>
        <v>0</v>
      </c>
      <c r="F57" s="297">
        <f>'7.  Persistence Report'!AW33</f>
        <v>0</v>
      </c>
      <c r="G57" s="297">
        <f>'7.  Persistence Report'!AX33</f>
        <v>0</v>
      </c>
      <c r="H57" s="297">
        <f>'7.  Persistence Report'!AY33</f>
        <v>0</v>
      </c>
      <c r="I57" s="297">
        <f>'7.  Persistence Report'!AZ33</f>
        <v>0</v>
      </c>
      <c r="J57" s="297">
        <f>'7.  Persistence Report'!BA33</f>
        <v>0</v>
      </c>
      <c r="K57" s="297">
        <f>'7.  Persistence Report'!BB33</f>
        <v>0</v>
      </c>
      <c r="L57" s="297">
        <f>'7.  Persistence Report'!BC33</f>
        <v>0</v>
      </c>
      <c r="M57" s="297">
        <f>'7.  Persistence Report'!BD33</f>
        <v>0</v>
      </c>
      <c r="N57" s="297">
        <v>12</v>
      </c>
      <c r="O57" s="297">
        <v>169</v>
      </c>
      <c r="P57" s="297">
        <f>'7.  Persistence Report'!P33</f>
        <v>0</v>
      </c>
      <c r="Q57" s="297">
        <f>'7.  Persistence Report'!Q33</f>
        <v>0</v>
      </c>
      <c r="R57" s="297">
        <f>'7.  Persistence Report'!R33</f>
        <v>0</v>
      </c>
      <c r="S57" s="297">
        <f>'7.  Persistence Report'!S33</f>
        <v>0</v>
      </c>
      <c r="T57" s="297">
        <f>'7.  Persistence Report'!T33</f>
        <v>0</v>
      </c>
      <c r="U57" s="297">
        <f>'7.  Persistence Report'!U33</f>
        <v>0</v>
      </c>
      <c r="V57" s="297">
        <f>'7.  Persistence Report'!V33</f>
        <v>0</v>
      </c>
      <c r="W57" s="297">
        <f>'7.  Persistence Report'!W33</f>
        <v>0</v>
      </c>
      <c r="X57" s="297">
        <f>'7.  Persistence Report'!X33</f>
        <v>0</v>
      </c>
      <c r="Y57" s="417">
        <v>0</v>
      </c>
      <c r="Z57" s="412">
        <v>0.96699999999999997</v>
      </c>
      <c r="AA57" s="412">
        <v>3.3000000000000002E-2</v>
      </c>
      <c r="AB57" s="412"/>
      <c r="AC57" s="535"/>
      <c r="AD57" s="412"/>
      <c r="AE57" s="412"/>
      <c r="AF57" s="417"/>
      <c r="AG57" s="417"/>
      <c r="AH57" s="417"/>
      <c r="AI57" s="417"/>
      <c r="AJ57" s="417"/>
      <c r="AK57" s="417"/>
      <c r="AL57" s="417"/>
      <c r="AM57" s="298">
        <f>SUM(Y57:AL57)</f>
        <v>1</v>
      </c>
    </row>
    <row r="58" spans="1:39" outlineLevel="1">
      <c r="B58" s="296" t="s">
        <v>268</v>
      </c>
      <c r="C58" s="293" t="s">
        <v>164</v>
      </c>
      <c r="D58" s="297"/>
      <c r="E58" s="297"/>
      <c r="F58" s="297"/>
      <c r="G58" s="297"/>
      <c r="H58" s="297"/>
      <c r="I58" s="297"/>
      <c r="J58" s="297"/>
      <c r="K58" s="297"/>
      <c r="L58" s="297"/>
      <c r="M58" s="297"/>
      <c r="N58" s="297">
        <f>N57</f>
        <v>12</v>
      </c>
      <c r="O58" s="297"/>
      <c r="P58" s="297"/>
      <c r="Q58" s="297"/>
      <c r="R58" s="297"/>
      <c r="S58" s="297"/>
      <c r="T58" s="297"/>
      <c r="U58" s="297"/>
      <c r="V58" s="297"/>
      <c r="W58" s="297"/>
      <c r="X58" s="297"/>
      <c r="Y58" s="413">
        <f>Y57</f>
        <v>0</v>
      </c>
      <c r="Z58" s="413">
        <f>Z57</f>
        <v>0.96699999999999997</v>
      </c>
      <c r="AA58" s="413">
        <f t="shared" ref="AA58" si="66">AA57</f>
        <v>3.3000000000000002E-2</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outlineLevel="1">
      <c r="A60" s="524">
        <v>8</v>
      </c>
      <c r="B60" s="522" t="s">
        <v>102</v>
      </c>
      <c r="C60" s="293" t="s">
        <v>25</v>
      </c>
      <c r="D60" s="297">
        <v>338977</v>
      </c>
      <c r="E60" s="297">
        <f>'7.  Persistence Report'!AV34</f>
        <v>0</v>
      </c>
      <c r="F60" s="297">
        <f>'7.  Persistence Report'!AW34</f>
        <v>0</v>
      </c>
      <c r="G60" s="297">
        <f>'7.  Persistence Report'!AX34</f>
        <v>0</v>
      </c>
      <c r="H60" s="297">
        <f>'7.  Persistence Report'!AY34</f>
        <v>0</v>
      </c>
      <c r="I60" s="297">
        <f>'7.  Persistence Report'!AZ34</f>
        <v>0</v>
      </c>
      <c r="J60" s="297">
        <f>'7.  Persistence Report'!BA34</f>
        <v>0</v>
      </c>
      <c r="K60" s="297">
        <f>'7.  Persistence Report'!BB34</f>
        <v>0</v>
      </c>
      <c r="L60" s="297">
        <f>'7.  Persistence Report'!BC34</f>
        <v>0</v>
      </c>
      <c r="M60" s="297">
        <f>'7.  Persistence Report'!BD34</f>
        <v>0</v>
      </c>
      <c r="N60" s="297">
        <v>12</v>
      </c>
      <c r="O60" s="297">
        <v>79</v>
      </c>
      <c r="P60" s="297">
        <f>'7.  Persistence Report'!P34</f>
        <v>0</v>
      </c>
      <c r="Q60" s="297">
        <f>'7.  Persistence Report'!Q34</f>
        <v>0</v>
      </c>
      <c r="R60" s="297">
        <f>'7.  Persistence Report'!R34</f>
        <v>0</v>
      </c>
      <c r="S60" s="297">
        <f>'7.  Persistence Report'!S34</f>
        <v>0</v>
      </c>
      <c r="T60" s="297">
        <f>'7.  Persistence Report'!T34</f>
        <v>0</v>
      </c>
      <c r="U60" s="297">
        <f>'7.  Persistence Report'!U34</f>
        <v>0</v>
      </c>
      <c r="V60" s="297">
        <f>'7.  Persistence Report'!V34</f>
        <v>0</v>
      </c>
      <c r="W60" s="297">
        <f>'7.  Persistence Report'!W34</f>
        <v>0</v>
      </c>
      <c r="X60" s="297">
        <f>'7.  Persistence Report'!X34</f>
        <v>0</v>
      </c>
      <c r="Y60" s="417">
        <v>0</v>
      </c>
      <c r="Z60" s="412">
        <v>1</v>
      </c>
      <c r="AA60" s="412">
        <v>0</v>
      </c>
      <c r="AB60" s="412"/>
      <c r="AC60" s="412"/>
      <c r="AD60" s="412"/>
      <c r="AE60" s="412"/>
      <c r="AF60" s="417"/>
      <c r="AG60" s="417"/>
      <c r="AH60" s="417"/>
      <c r="AI60" s="417"/>
      <c r="AJ60" s="417"/>
      <c r="AK60" s="417"/>
      <c r="AL60" s="417"/>
      <c r="AM60" s="298">
        <f>SUM(Y60:AL60)</f>
        <v>1</v>
      </c>
    </row>
    <row r="61" spans="1:39" outlineLevel="1">
      <c r="B61" s="296" t="s">
        <v>268</v>
      </c>
      <c r="C61" s="293" t="s">
        <v>164</v>
      </c>
      <c r="D61" s="297"/>
      <c r="E61" s="297"/>
      <c r="F61" s="297"/>
      <c r="G61" s="297"/>
      <c r="H61" s="297"/>
      <c r="I61" s="297"/>
      <c r="J61" s="297"/>
      <c r="K61" s="297"/>
      <c r="L61" s="297"/>
      <c r="M61" s="297"/>
      <c r="N61" s="297">
        <f>N60</f>
        <v>12</v>
      </c>
      <c r="O61" s="297"/>
      <c r="P61" s="297"/>
      <c r="Q61" s="297"/>
      <c r="R61" s="297"/>
      <c r="S61" s="297"/>
      <c r="T61" s="297"/>
      <c r="U61" s="297"/>
      <c r="V61" s="297"/>
      <c r="W61" s="297"/>
      <c r="X61" s="297"/>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outlineLevel="1">
      <c r="A63" s="524">
        <v>9</v>
      </c>
      <c r="B63" s="522" t="s">
        <v>103</v>
      </c>
      <c r="C63" s="293" t="s">
        <v>25</v>
      </c>
      <c r="D63" s="297">
        <v>26381</v>
      </c>
      <c r="E63" s="297">
        <f>'7.  Persistence Report'!AV35</f>
        <v>0</v>
      </c>
      <c r="F63" s="297">
        <f>'7.  Persistence Report'!AW35</f>
        <v>0</v>
      </c>
      <c r="G63" s="297">
        <f>'7.  Persistence Report'!AX35</f>
        <v>0</v>
      </c>
      <c r="H63" s="297">
        <f>'7.  Persistence Report'!AY35</f>
        <v>0</v>
      </c>
      <c r="I63" s="297">
        <f>'7.  Persistence Report'!AZ35</f>
        <v>0</v>
      </c>
      <c r="J63" s="297">
        <f>'7.  Persistence Report'!BA35</f>
        <v>0</v>
      </c>
      <c r="K63" s="297">
        <f>'7.  Persistence Report'!BB35</f>
        <v>0</v>
      </c>
      <c r="L63" s="297">
        <f>'7.  Persistence Report'!BC35</f>
        <v>0</v>
      </c>
      <c r="M63" s="297">
        <f>'7.  Persistence Report'!BD35</f>
        <v>0</v>
      </c>
      <c r="N63" s="297">
        <v>12</v>
      </c>
      <c r="O63" s="297">
        <v>5</v>
      </c>
      <c r="P63" s="297">
        <f>'7.  Persistence Report'!P35</f>
        <v>0</v>
      </c>
      <c r="Q63" s="297">
        <f>'7.  Persistence Report'!Q35</f>
        <v>0</v>
      </c>
      <c r="R63" s="297">
        <f>'7.  Persistence Report'!R35</f>
        <v>0</v>
      </c>
      <c r="S63" s="297">
        <f>'7.  Persistence Report'!S35</f>
        <v>0</v>
      </c>
      <c r="T63" s="297">
        <f>'7.  Persistence Report'!T35</f>
        <v>0</v>
      </c>
      <c r="U63" s="297">
        <f>'7.  Persistence Report'!U35</f>
        <v>0</v>
      </c>
      <c r="V63" s="297">
        <f>'7.  Persistence Report'!V35</f>
        <v>0</v>
      </c>
      <c r="W63" s="297">
        <f>'7.  Persistence Report'!W35</f>
        <v>0</v>
      </c>
      <c r="X63" s="297">
        <f>'7.  Persistence Report'!X35</f>
        <v>0</v>
      </c>
      <c r="Y63" s="417">
        <v>0</v>
      </c>
      <c r="Z63" s="412">
        <v>1</v>
      </c>
      <c r="AA63" s="412">
        <v>0</v>
      </c>
      <c r="AB63" s="412"/>
      <c r="AC63" s="412"/>
      <c r="AD63" s="412"/>
      <c r="AE63" s="412"/>
      <c r="AF63" s="417"/>
      <c r="AG63" s="417"/>
      <c r="AH63" s="417"/>
      <c r="AI63" s="417"/>
      <c r="AJ63" s="417"/>
      <c r="AK63" s="417"/>
      <c r="AL63" s="417"/>
      <c r="AM63" s="298">
        <f>SUM(Y63:AL63)</f>
        <v>1</v>
      </c>
    </row>
    <row r="64" spans="1:39" outlineLevel="1">
      <c r="B64" s="296" t="s">
        <v>268</v>
      </c>
      <c r="C64" s="293" t="s">
        <v>164</v>
      </c>
      <c r="D64" s="297"/>
      <c r="E64" s="297"/>
      <c r="F64" s="297"/>
      <c r="G64" s="297"/>
      <c r="H64" s="297"/>
      <c r="I64" s="297"/>
      <c r="J64" s="297"/>
      <c r="K64" s="297"/>
      <c r="L64" s="297"/>
      <c r="M64" s="297"/>
      <c r="N64" s="297">
        <f>N63</f>
        <v>12</v>
      </c>
      <c r="O64" s="297"/>
      <c r="P64" s="297"/>
      <c r="Q64" s="297"/>
      <c r="R64" s="297"/>
      <c r="S64" s="297"/>
      <c r="T64" s="297"/>
      <c r="U64" s="297"/>
      <c r="V64" s="297"/>
      <c r="W64" s="297"/>
      <c r="X64" s="297"/>
      <c r="Y64" s="413">
        <f>Y63</f>
        <v>0</v>
      </c>
      <c r="Z64" s="413">
        <f t="shared" ref="Z64" si="91">Z63</f>
        <v>1</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outlineLevel="1">
      <c r="A66" s="524">
        <v>10</v>
      </c>
      <c r="B66" s="522" t="s">
        <v>104</v>
      </c>
      <c r="C66" s="293" t="s">
        <v>25</v>
      </c>
      <c r="D66" s="297"/>
      <c r="E66" s="297"/>
      <c r="F66" s="297"/>
      <c r="G66" s="297"/>
      <c r="H66" s="297"/>
      <c r="I66" s="297"/>
      <c r="J66" s="297"/>
      <c r="K66" s="297"/>
      <c r="L66" s="297"/>
      <c r="M66" s="297"/>
      <c r="N66" s="297">
        <v>3</v>
      </c>
      <c r="O66" s="297"/>
      <c r="P66" s="297"/>
      <c r="Q66" s="297"/>
      <c r="R66" s="297"/>
      <c r="S66" s="297"/>
      <c r="T66" s="297"/>
      <c r="U66" s="297"/>
      <c r="V66" s="297"/>
      <c r="W66" s="297"/>
      <c r="X66" s="297"/>
      <c r="Y66" s="417"/>
      <c r="Z66" s="412"/>
      <c r="AA66" s="412"/>
      <c r="AB66" s="412"/>
      <c r="AC66" s="412"/>
      <c r="AD66" s="412"/>
      <c r="AE66" s="412"/>
      <c r="AF66" s="417"/>
      <c r="AG66" s="417"/>
      <c r="AH66" s="417"/>
      <c r="AI66" s="417"/>
      <c r="AJ66" s="417"/>
      <c r="AK66" s="417"/>
      <c r="AL66" s="417"/>
      <c r="AM66" s="298">
        <f>SUM(Y66:AL66)</f>
        <v>0</v>
      </c>
    </row>
    <row r="67" spans="1:39" outlineLevel="1">
      <c r="B67" s="296" t="s">
        <v>268</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outlineLevel="1">
      <c r="A70" s="524">
        <v>11</v>
      </c>
      <c r="B70" s="522" t="s">
        <v>105</v>
      </c>
      <c r="C70" s="293" t="s">
        <v>25</v>
      </c>
      <c r="D70" s="297"/>
      <c r="E70" s="297"/>
      <c r="F70" s="297"/>
      <c r="G70" s="297"/>
      <c r="H70" s="297"/>
      <c r="I70" s="297"/>
      <c r="J70" s="297"/>
      <c r="K70" s="297"/>
      <c r="L70" s="297"/>
      <c r="M70" s="297"/>
      <c r="N70" s="297">
        <v>12</v>
      </c>
      <c r="O70" s="297"/>
      <c r="P70" s="297"/>
      <c r="Q70" s="297"/>
      <c r="R70" s="297"/>
      <c r="S70" s="297"/>
      <c r="T70" s="297"/>
      <c r="U70" s="297"/>
      <c r="V70" s="297"/>
      <c r="W70" s="297"/>
      <c r="X70" s="297"/>
      <c r="Y70" s="428"/>
      <c r="Z70" s="412"/>
      <c r="AA70" s="412"/>
      <c r="AB70" s="412"/>
      <c r="AC70" s="412"/>
      <c r="AD70" s="412"/>
      <c r="AE70" s="412"/>
      <c r="AF70" s="417"/>
      <c r="AG70" s="417"/>
      <c r="AH70" s="417"/>
      <c r="AI70" s="417"/>
      <c r="AJ70" s="417"/>
      <c r="AK70" s="417"/>
      <c r="AL70" s="417"/>
      <c r="AM70" s="298">
        <f>SUM(Y70:AL70)</f>
        <v>0</v>
      </c>
    </row>
    <row r="71" spans="1:39" outlineLevel="1">
      <c r="B71" s="296" t="s">
        <v>268</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outlineLevel="1">
      <c r="A73" s="524">
        <v>12</v>
      </c>
      <c r="B73" s="522" t="s">
        <v>106</v>
      </c>
      <c r="C73" s="293" t="s">
        <v>25</v>
      </c>
      <c r="D73" s="297"/>
      <c r="E73" s="297"/>
      <c r="F73" s="297"/>
      <c r="G73" s="297"/>
      <c r="H73" s="297"/>
      <c r="I73" s="297"/>
      <c r="J73" s="297"/>
      <c r="K73" s="297"/>
      <c r="L73" s="297"/>
      <c r="M73" s="297"/>
      <c r="N73" s="297">
        <v>12</v>
      </c>
      <c r="O73" s="297"/>
      <c r="P73" s="297"/>
      <c r="Q73" s="297"/>
      <c r="R73" s="297"/>
      <c r="S73" s="297"/>
      <c r="T73" s="297"/>
      <c r="U73" s="297"/>
      <c r="V73" s="297"/>
      <c r="W73" s="297"/>
      <c r="X73" s="297"/>
      <c r="Y73" s="412"/>
      <c r="Z73" s="412"/>
      <c r="AA73" s="412"/>
      <c r="AB73" s="412"/>
      <c r="AC73" s="412"/>
      <c r="AD73" s="412"/>
      <c r="AE73" s="412"/>
      <c r="AF73" s="417"/>
      <c r="AG73" s="417"/>
      <c r="AH73" s="417"/>
      <c r="AI73" s="417"/>
      <c r="AJ73" s="417"/>
      <c r="AK73" s="417"/>
      <c r="AL73" s="417"/>
      <c r="AM73" s="298">
        <f>SUM(Y73:AL73)</f>
        <v>0</v>
      </c>
    </row>
    <row r="74" spans="1:39" outlineLevel="1">
      <c r="B74" s="522" t="s">
        <v>268</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outlineLevel="1">
      <c r="B75" s="522"/>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outlineLevel="1">
      <c r="A76" s="524">
        <v>13</v>
      </c>
      <c r="B76" s="522" t="s">
        <v>107</v>
      </c>
      <c r="C76" s="293" t="s">
        <v>25</v>
      </c>
      <c r="D76" s="297"/>
      <c r="E76" s="297"/>
      <c r="F76" s="297"/>
      <c r="G76" s="297"/>
      <c r="H76" s="297"/>
      <c r="I76" s="297"/>
      <c r="J76" s="297"/>
      <c r="K76" s="297"/>
      <c r="L76" s="297"/>
      <c r="M76" s="297"/>
      <c r="N76" s="297">
        <v>12</v>
      </c>
      <c r="O76" s="297"/>
      <c r="P76" s="297"/>
      <c r="Q76" s="297"/>
      <c r="R76" s="297"/>
      <c r="S76" s="297"/>
      <c r="T76" s="297"/>
      <c r="U76" s="297"/>
      <c r="V76" s="297"/>
      <c r="W76" s="297"/>
      <c r="X76" s="297"/>
      <c r="Y76" s="412"/>
      <c r="Z76" s="412"/>
      <c r="AA76" s="412"/>
      <c r="AB76" s="412"/>
      <c r="AC76" s="412"/>
      <c r="AD76" s="412"/>
      <c r="AE76" s="412"/>
      <c r="AF76" s="417"/>
      <c r="AG76" s="417"/>
      <c r="AH76" s="417"/>
      <c r="AI76" s="417"/>
      <c r="AJ76" s="417"/>
      <c r="AK76" s="417"/>
      <c r="AL76" s="417"/>
      <c r="AM76" s="298">
        <f>SUM(Y76:AL76)</f>
        <v>0</v>
      </c>
    </row>
    <row r="77" spans="1:39" outlineLevel="1">
      <c r="B77" s="522" t="s">
        <v>268</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3">
        <f>Y76</f>
        <v>0</v>
      </c>
      <c r="Z77" s="413">
        <f t="shared" ref="Z77:AL77" si="143">Z76</f>
        <v>0</v>
      </c>
      <c r="AA77" s="413">
        <f t="shared" si="143"/>
        <v>0</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outlineLevel="1">
      <c r="B78" s="522"/>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outlineLevel="1">
      <c r="A80" s="524">
        <v>14</v>
      </c>
      <c r="B80" s="317" t="s">
        <v>109</v>
      </c>
      <c r="C80" s="293" t="s">
        <v>25</v>
      </c>
      <c r="D80" s="297">
        <v>154396</v>
      </c>
      <c r="E80" s="297">
        <f>'7.  Persistence Report'!AV40</f>
        <v>0</v>
      </c>
      <c r="F80" s="297">
        <f>'7.  Persistence Report'!AW40</f>
        <v>0</v>
      </c>
      <c r="G80" s="297">
        <f>'7.  Persistence Report'!AX40</f>
        <v>0</v>
      </c>
      <c r="H80" s="297">
        <f>'7.  Persistence Report'!AY40</f>
        <v>0</v>
      </c>
      <c r="I80" s="297">
        <f>'7.  Persistence Report'!AZ40</f>
        <v>0</v>
      </c>
      <c r="J80" s="297">
        <f>'7.  Persistence Report'!BA40</f>
        <v>0</v>
      </c>
      <c r="K80" s="297">
        <f>'7.  Persistence Report'!BB40</f>
        <v>0</v>
      </c>
      <c r="L80" s="297">
        <f>'7.  Persistence Report'!BC40</f>
        <v>0</v>
      </c>
      <c r="M80" s="297">
        <f>'7.  Persistence Report'!BD40</f>
        <v>0</v>
      </c>
      <c r="N80" s="297">
        <v>12</v>
      </c>
      <c r="O80" s="297">
        <v>16</v>
      </c>
      <c r="P80" s="297">
        <f>'7.  Persistence Report'!Q40</f>
        <v>0</v>
      </c>
      <c r="Q80" s="297">
        <f>'7.  Persistence Report'!R40</f>
        <v>0</v>
      </c>
      <c r="R80" s="297">
        <f>'7.  Persistence Report'!S40</f>
        <v>0</v>
      </c>
      <c r="S80" s="297">
        <f>'7.  Persistence Report'!T40</f>
        <v>0</v>
      </c>
      <c r="T80" s="297">
        <f>'7.  Persistence Report'!U40</f>
        <v>0</v>
      </c>
      <c r="U80" s="297">
        <f>'7.  Persistence Report'!V40</f>
        <v>0</v>
      </c>
      <c r="V80" s="297">
        <f>'7.  Persistence Report'!W40</f>
        <v>0</v>
      </c>
      <c r="W80" s="297">
        <f>'7.  Persistence Report'!X40</f>
        <v>0</v>
      </c>
      <c r="X80" s="297">
        <f>'7.  Persistence Report'!Y40</f>
        <v>0</v>
      </c>
      <c r="Y80" s="535">
        <v>1</v>
      </c>
      <c r="Z80" s="412"/>
      <c r="AA80" s="412"/>
      <c r="AB80" s="412"/>
      <c r="AC80" s="412"/>
      <c r="AD80" s="412"/>
      <c r="AE80" s="412"/>
      <c r="AF80" s="412"/>
      <c r="AG80" s="412"/>
      <c r="AH80" s="412"/>
      <c r="AI80" s="412"/>
      <c r="AJ80" s="412"/>
      <c r="AK80" s="412"/>
      <c r="AL80" s="412"/>
      <c r="AM80" s="298">
        <f>SUM(Y80:AL80)</f>
        <v>1</v>
      </c>
    </row>
    <row r="81" spans="1:40" outlineLevel="1">
      <c r="B81" s="296" t="s">
        <v>268</v>
      </c>
      <c r="C81" s="293" t="s">
        <v>164</v>
      </c>
      <c r="D81" s="297"/>
      <c r="E81" s="297"/>
      <c r="F81" s="297"/>
      <c r="G81" s="297"/>
      <c r="H81" s="297"/>
      <c r="I81" s="297"/>
      <c r="J81" s="297"/>
      <c r="K81" s="297"/>
      <c r="L81" s="297"/>
      <c r="M81" s="297"/>
      <c r="N81" s="297">
        <f>N80</f>
        <v>12</v>
      </c>
      <c r="O81" s="297"/>
      <c r="P81" s="297"/>
      <c r="Q81" s="297"/>
      <c r="R81" s="297"/>
      <c r="S81" s="297"/>
      <c r="T81" s="297"/>
      <c r="U81" s="297"/>
      <c r="V81" s="297"/>
      <c r="W81" s="297"/>
      <c r="X81" s="297"/>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7" customFormat="1" outlineLevel="1">
      <c r="A82" s="525"/>
      <c r="B82" s="296"/>
      <c r="C82" s="293"/>
      <c r="D82" s="293"/>
      <c r="E82" s="293"/>
      <c r="F82" s="293"/>
      <c r="G82" s="293"/>
      <c r="H82" s="293"/>
      <c r="I82" s="293"/>
      <c r="J82" s="293"/>
      <c r="K82" s="293"/>
      <c r="L82" s="293"/>
      <c r="M82" s="293"/>
      <c r="N82" s="470"/>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8"/>
      <c r="AN82" s="632"/>
    </row>
    <row r="83" spans="1:40" s="311" customFormat="1" ht="15.75" outlineLevel="1">
      <c r="A83" s="525"/>
      <c r="B83" s="290" t="s">
        <v>492</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9"/>
      <c r="AN83" s="633"/>
    </row>
    <row r="84" spans="1:40" outlineLevel="1">
      <c r="A84" s="524">
        <v>15</v>
      </c>
      <c r="B84" s="296" t="s">
        <v>497</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outlineLevel="1">
      <c r="B85" s="296" t="s">
        <v>268</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outlineLevel="1">
      <c r="A87" s="524">
        <v>16</v>
      </c>
      <c r="B87" s="326" t="s">
        <v>493</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outlineLevel="1">
      <c r="A88" s="524"/>
      <c r="B88" s="326" t="s">
        <v>268</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outlineLevel="1">
      <c r="A89" s="524"/>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outlineLevel="1">
      <c r="B90" s="521" t="s">
        <v>498</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outlineLevel="1">
      <c r="A91" s="524">
        <v>17</v>
      </c>
      <c r="B91" s="522"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outlineLevel="1">
      <c r="B92" s="296" t="s">
        <v>268</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outlineLevel="1">
      <c r="A94" s="524">
        <v>18</v>
      </c>
      <c r="B94" s="522"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outlineLevel="1">
      <c r="B95" s="296" t="s">
        <v>268</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outlineLevel="1">
      <c r="A97" s="524">
        <v>19</v>
      </c>
      <c r="B97" s="522"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outlineLevel="1">
      <c r="B98" s="296" t="s">
        <v>268</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outlineLevel="1">
      <c r="A100" s="524">
        <v>20</v>
      </c>
      <c r="B100" s="522"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outlineLevel="1">
      <c r="B101" s="296" t="s">
        <v>268</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outlineLevel="1">
      <c r="B103" s="520" t="s">
        <v>505</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outlineLevel="1">
      <c r="B104" s="290" t="s">
        <v>501</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outlineLevel="1">
      <c r="A105" s="524">
        <v>21</v>
      </c>
      <c r="B105" s="522" t="s">
        <v>114</v>
      </c>
      <c r="C105" s="293" t="s">
        <v>25</v>
      </c>
      <c r="D105" s="297"/>
      <c r="E105" s="297"/>
      <c r="F105" s="297"/>
      <c r="G105" s="297"/>
      <c r="H105" s="297"/>
      <c r="I105" s="297"/>
      <c r="J105" s="297"/>
      <c r="K105" s="297"/>
      <c r="L105" s="297"/>
      <c r="M105" s="297"/>
      <c r="N105" s="293"/>
      <c r="O105" s="297"/>
      <c r="P105" s="297"/>
      <c r="Q105" s="297"/>
      <c r="R105" s="297"/>
      <c r="S105" s="297"/>
      <c r="T105" s="297"/>
      <c r="U105" s="297"/>
      <c r="V105" s="297"/>
      <c r="W105" s="297"/>
      <c r="X105" s="297"/>
      <c r="Y105" s="535"/>
      <c r="Z105" s="412"/>
      <c r="AA105" s="412"/>
      <c r="AB105" s="412"/>
      <c r="AC105" s="412"/>
      <c r="AD105" s="412"/>
      <c r="AE105" s="412"/>
      <c r="AF105" s="412"/>
      <c r="AG105" s="412"/>
      <c r="AH105" s="412"/>
      <c r="AI105" s="412"/>
      <c r="AJ105" s="412"/>
      <c r="AK105" s="412"/>
      <c r="AL105" s="412"/>
      <c r="AM105" s="298">
        <f>SUM(Y105:AL105)</f>
        <v>0</v>
      </c>
    </row>
    <row r="106" spans="1:39" outlineLevel="1">
      <c r="B106" s="296" t="s">
        <v>268</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3">
        <f>Y105</f>
        <v>0</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outlineLevel="1">
      <c r="A108" s="524">
        <v>22</v>
      </c>
      <c r="B108" s="522" t="s">
        <v>115</v>
      </c>
      <c r="C108" s="293" t="s">
        <v>25</v>
      </c>
      <c r="D108" s="297"/>
      <c r="E108" s="297"/>
      <c r="F108" s="297"/>
      <c r="G108" s="297"/>
      <c r="H108" s="297"/>
      <c r="I108" s="297"/>
      <c r="J108" s="297"/>
      <c r="K108" s="297"/>
      <c r="L108" s="297"/>
      <c r="M108" s="297"/>
      <c r="N108" s="293"/>
      <c r="O108" s="297"/>
      <c r="P108" s="297"/>
      <c r="Q108" s="297"/>
      <c r="R108" s="297"/>
      <c r="S108" s="297"/>
      <c r="T108" s="297"/>
      <c r="U108" s="297"/>
      <c r="V108" s="297"/>
      <c r="W108" s="297"/>
      <c r="X108" s="297"/>
      <c r="Y108" s="535"/>
      <c r="Z108" s="412"/>
      <c r="AA108" s="412"/>
      <c r="AB108" s="412"/>
      <c r="AC108" s="412"/>
      <c r="AD108" s="412"/>
      <c r="AE108" s="412"/>
      <c r="AF108" s="412"/>
      <c r="AG108" s="412"/>
      <c r="AH108" s="412"/>
      <c r="AI108" s="412"/>
      <c r="AJ108" s="412"/>
      <c r="AK108" s="412"/>
      <c r="AL108" s="412"/>
      <c r="AM108" s="298">
        <f>SUM(Y108:AL108)</f>
        <v>0</v>
      </c>
    </row>
    <row r="109" spans="1:39" outlineLevel="1">
      <c r="B109" s="296" t="s">
        <v>268</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3">
        <f>Y108</f>
        <v>0</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outlineLevel="1">
      <c r="A111" s="524">
        <v>23</v>
      </c>
      <c r="B111" s="522"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outlineLevel="1">
      <c r="B112" s="296" t="s">
        <v>268</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outlineLevel="1">
      <c r="A114" s="524">
        <v>24</v>
      </c>
      <c r="B114" s="522"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outlineLevel="1">
      <c r="B115" s="296" t="s">
        <v>268</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outlineLevel="1">
      <c r="B117" s="290" t="s">
        <v>502</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outlineLevel="1">
      <c r="A118" s="524">
        <v>25</v>
      </c>
      <c r="B118" s="522"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outlineLevel="1">
      <c r="B119" s="296" t="s">
        <v>268</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outlineLevel="1">
      <c r="A121" s="524">
        <v>26</v>
      </c>
      <c r="B121" s="522" t="s">
        <v>119</v>
      </c>
      <c r="C121" s="293" t="s">
        <v>25</v>
      </c>
      <c r="D121" s="297"/>
      <c r="E121" s="297"/>
      <c r="F121" s="297"/>
      <c r="G121" s="297"/>
      <c r="H121" s="297"/>
      <c r="I121" s="297"/>
      <c r="J121" s="297"/>
      <c r="K121" s="297"/>
      <c r="L121" s="297"/>
      <c r="M121" s="297"/>
      <c r="N121" s="297">
        <v>12</v>
      </c>
      <c r="O121" s="297"/>
      <c r="P121" s="297"/>
      <c r="Q121" s="297"/>
      <c r="R121" s="297"/>
      <c r="S121" s="297"/>
      <c r="T121" s="297"/>
      <c r="U121" s="297"/>
      <c r="V121" s="297"/>
      <c r="W121" s="297"/>
      <c r="X121" s="297"/>
      <c r="Y121" s="428"/>
      <c r="Z121" s="535"/>
      <c r="AA121" s="535"/>
      <c r="AB121" s="412"/>
      <c r="AC121" s="535"/>
      <c r="AD121" s="412"/>
      <c r="AE121" s="412"/>
      <c r="AF121" s="417"/>
      <c r="AG121" s="417"/>
      <c r="AH121" s="417"/>
      <c r="AI121" s="417"/>
      <c r="AJ121" s="417"/>
      <c r="AK121" s="417"/>
      <c r="AL121" s="417"/>
      <c r="AM121" s="298">
        <f>SUM(Y121:AL121)</f>
        <v>0</v>
      </c>
    </row>
    <row r="122" spans="1:39" outlineLevel="1">
      <c r="B122" s="296" t="s">
        <v>268</v>
      </c>
      <c r="C122" s="293" t="s">
        <v>164</v>
      </c>
      <c r="D122" s="297"/>
      <c r="E122" s="297"/>
      <c r="F122" s="297"/>
      <c r="G122" s="297"/>
      <c r="H122" s="297"/>
      <c r="I122" s="297"/>
      <c r="J122" s="297"/>
      <c r="K122" s="297"/>
      <c r="L122" s="297"/>
      <c r="M122" s="297"/>
      <c r="N122" s="297">
        <f>N121</f>
        <v>12</v>
      </c>
      <c r="O122" s="297"/>
      <c r="P122" s="297"/>
      <c r="Q122" s="297"/>
      <c r="R122" s="297"/>
      <c r="S122" s="297"/>
      <c r="T122" s="297"/>
      <c r="U122" s="297"/>
      <c r="V122" s="297"/>
      <c r="W122" s="297"/>
      <c r="X122" s="297"/>
      <c r="Y122" s="413">
        <f>Y121</f>
        <v>0</v>
      </c>
      <c r="Z122" s="413">
        <f t="shared" ref="Z122" si="241">Z121</f>
        <v>0</v>
      </c>
      <c r="AA122" s="413">
        <f t="shared" ref="AA122" si="242">AA121</f>
        <v>0</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outlineLevel="1">
      <c r="A124" s="524">
        <v>27</v>
      </c>
      <c r="B124" s="522"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outlineLevel="1">
      <c r="B125" s="296" t="s">
        <v>268</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outlineLevel="1">
      <c r="A127" s="524">
        <v>28</v>
      </c>
      <c r="B127" s="522"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outlineLevel="1">
      <c r="B128" s="296" t="s">
        <v>268</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outlineLevel="1">
      <c r="A130" s="524">
        <v>29</v>
      </c>
      <c r="B130" s="522"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outlineLevel="1">
      <c r="B131" s="296" t="s">
        <v>268</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outlineLevel="1">
      <c r="A133" s="524">
        <v>30</v>
      </c>
      <c r="B133" s="522"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outlineLevel="1">
      <c r="B134" s="296" t="s">
        <v>268</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outlineLevel="1">
      <c r="A136" s="524">
        <v>31</v>
      </c>
      <c r="B136" s="522"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outlineLevel="1">
      <c r="B137" s="296" t="s">
        <v>268</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outlineLevel="1">
      <c r="B138" s="52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customHeight="1" outlineLevel="1">
      <c r="A139" s="524">
        <v>32</v>
      </c>
      <c r="B139" s="522"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outlineLevel="1">
      <c r="B140" s="296" t="s">
        <v>268</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outlineLevel="1">
      <c r="B141" s="52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outlineLevel="1">
      <c r="B142" s="290" t="s">
        <v>503</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outlineLevel="1">
      <c r="A143" s="524">
        <v>33</v>
      </c>
      <c r="B143" s="522"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outlineLevel="1">
      <c r="B144" s="296" t="s">
        <v>268</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outlineLevel="1">
      <c r="B145" s="52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outlineLevel="1">
      <c r="A146" s="524">
        <v>34</v>
      </c>
      <c r="B146" s="522"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outlineLevel="1">
      <c r="B147" s="296" t="s">
        <v>268</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outlineLevel="1">
      <c r="B148" s="52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outlineLevel="1">
      <c r="A149" s="524">
        <v>35</v>
      </c>
      <c r="B149" s="522"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outlineLevel="1">
      <c r="B150" s="296" t="s">
        <v>268</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outlineLevel="1">
      <c r="B152" s="290" t="s">
        <v>504</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outlineLevel="1">
      <c r="A153" s="524">
        <v>36</v>
      </c>
      <c r="B153" s="522"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outlineLevel="1">
      <c r="B154" s="296" t="s">
        <v>268</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outlineLevel="1">
      <c r="B155" s="522"/>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outlineLevel="1">
      <c r="A156" s="524">
        <v>37</v>
      </c>
      <c r="B156" s="522"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outlineLevel="1">
      <c r="B157" s="296" t="s">
        <v>268</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outlineLevel="1">
      <c r="B158" s="522"/>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outlineLevel="1">
      <c r="A159" s="524">
        <v>38</v>
      </c>
      <c r="B159" s="522"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outlineLevel="1">
      <c r="B160" s="296" t="s">
        <v>268</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outlineLevel="1">
      <c r="B161" s="522"/>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outlineLevel="1">
      <c r="A162" s="524">
        <v>39</v>
      </c>
      <c r="B162" s="522"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outlineLevel="1">
      <c r="B163" s="296" t="s">
        <v>268</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outlineLevel="1">
      <c r="B164" s="522"/>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outlineLevel="1">
      <c r="A165" s="524">
        <v>40</v>
      </c>
      <c r="B165" s="522"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outlineLevel="1">
      <c r="B166" s="296" t="s">
        <v>268</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outlineLevel="1">
      <c r="B167" s="522"/>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outlineLevel="1">
      <c r="A168" s="524">
        <v>41</v>
      </c>
      <c r="B168" s="522"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outlineLevel="1">
      <c r="B169" s="296" t="s">
        <v>268</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outlineLevel="1">
      <c r="B170" s="522"/>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outlineLevel="1">
      <c r="A171" s="524">
        <v>42</v>
      </c>
      <c r="B171" s="522"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outlineLevel="1">
      <c r="B172" s="296" t="s">
        <v>268</v>
      </c>
      <c r="C172" s="293" t="s">
        <v>164</v>
      </c>
      <c r="D172" s="297"/>
      <c r="E172" s="297"/>
      <c r="F172" s="297"/>
      <c r="G172" s="297"/>
      <c r="H172" s="297"/>
      <c r="I172" s="297"/>
      <c r="J172" s="297"/>
      <c r="K172" s="297"/>
      <c r="L172" s="297"/>
      <c r="M172" s="297"/>
      <c r="N172" s="470"/>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outlineLevel="1">
      <c r="B173" s="522"/>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outlineLevel="1">
      <c r="A174" s="524">
        <v>43</v>
      </c>
      <c r="B174" s="522"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outlineLevel="1">
      <c r="B175" s="296" t="s">
        <v>268</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outlineLevel="1">
      <c r="B176" s="522"/>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outlineLevel="1">
      <c r="A177" s="524">
        <v>44</v>
      </c>
      <c r="B177" s="522"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outlineLevel="1">
      <c r="B178" s="296" t="s">
        <v>268</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outlineLevel="1">
      <c r="B179" s="522"/>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outlineLevel="1">
      <c r="A180" s="524">
        <v>45</v>
      </c>
      <c r="B180" s="522"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outlineLevel="1">
      <c r="B181" s="296" t="s">
        <v>268</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outlineLevel="1">
      <c r="B182" s="522"/>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outlineLevel="1">
      <c r="A183" s="524">
        <v>46</v>
      </c>
      <c r="B183" s="522"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outlineLevel="1">
      <c r="B184" s="296" t="s">
        <v>268</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outlineLevel="1">
      <c r="B185" s="522"/>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outlineLevel="1">
      <c r="A186" s="524">
        <v>47</v>
      </c>
      <c r="B186" s="522"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outlineLevel="1">
      <c r="B187" s="296" t="s">
        <v>268</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outlineLevel="1">
      <c r="B188" s="522"/>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outlineLevel="1">
      <c r="A189" s="524">
        <v>48</v>
      </c>
      <c r="B189" s="522"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outlineLevel="1">
      <c r="B190" s="296" t="s">
        <v>268</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outlineLevel="1">
      <c r="B191" s="522"/>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outlineLevel="1">
      <c r="A192" s="524">
        <v>49</v>
      </c>
      <c r="B192" s="522"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outlineLevel="1">
      <c r="B193" s="296" t="s">
        <v>268</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 r="B195" s="329" t="s">
        <v>272</v>
      </c>
      <c r="C195" s="331"/>
      <c r="D195" s="331">
        <f>SUM(D38:D193)</f>
        <v>4645622</v>
      </c>
      <c r="E195" s="331"/>
      <c r="F195" s="331"/>
      <c r="G195" s="331"/>
      <c r="H195" s="331"/>
      <c r="I195" s="331"/>
      <c r="J195" s="331"/>
      <c r="K195" s="331"/>
      <c r="L195" s="331"/>
      <c r="M195" s="331"/>
      <c r="N195" s="331"/>
      <c r="O195" s="331">
        <f>SUM(O38:O193)</f>
        <v>408</v>
      </c>
      <c r="P195" s="331"/>
      <c r="Q195" s="331"/>
      <c r="R195" s="331"/>
      <c r="S195" s="331"/>
      <c r="T195" s="331"/>
      <c r="U195" s="331"/>
      <c r="V195" s="331"/>
      <c r="W195" s="331"/>
      <c r="X195" s="331"/>
      <c r="Y195" s="331">
        <f>IF(Y36="kWh",SUMPRODUCT(D38:D193,Y38:Y193))</f>
        <v>1143253</v>
      </c>
      <c r="Z195" s="331">
        <f>IF(Z36="kWh",SUMPRODUCT(D38:D193,Z38:Z193))</f>
        <v>3329928.58</v>
      </c>
      <c r="AA195" s="331">
        <f>IF(AA36="kw",SUMPRODUCT(N38:N193,O38:O193,AA38:AA193),SUMPRODUCT(D38:D193,AA38:AA193))</f>
        <v>246.92400000000001</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273</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2967510.0864586178</v>
      </c>
      <c r="Z196" s="394">
        <f>HLOOKUP(Z35,'2. LRAMVA Threshold'!$B$42:$Q$53,7,FALSE)</f>
        <v>943189.86180872004</v>
      </c>
      <c r="AA196" s="394">
        <f>HLOOKUP(AA35,'2. LRAMVA Threshold'!$B$42:$Q$53,7,FALSE)</f>
        <v>1253.27</v>
      </c>
      <c r="AB196" s="394">
        <f>HLOOKUP(AB35,'2. LRAMVA Threshold'!$B$42:$Q$53,7,FALSE)</f>
        <v>3964.4865764612568</v>
      </c>
      <c r="AC196" s="394">
        <f>HLOOKUP(AC35,'2. LRAMVA Threshold'!$B$42:$Q$53,7,FALSE)</f>
        <v>0.04</v>
      </c>
      <c r="AD196" s="394">
        <f>HLOOKUP(AD35,'2. LRAMVA Threshold'!$B$42:$Q$53,7,FALSE)</f>
        <v>39.69</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3"/>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1.5699999999999999E-2</v>
      </c>
      <c r="Z198" s="343">
        <f>HLOOKUP(Z$35,'3.  Distribution Rates'!$C$122:$P$133,7,FALSE)</f>
        <v>1.09E-2</v>
      </c>
      <c r="AA198" s="343">
        <f>HLOOKUP(AA$35,'3.  Distribution Rates'!$C$122:$P$133,7,FALSE)</f>
        <v>2.0989</v>
      </c>
      <c r="AB198" s="343">
        <f>HLOOKUP(AB$35,'3.  Distribution Rates'!$C$122:$P$133,7,FALSE)</f>
        <v>2.3E-2</v>
      </c>
      <c r="AC198" s="343">
        <f>HLOOKUP(AC$35,'3.  Distribution Rates'!$C$122:$P$133,7,FALSE)</f>
        <v>28.635000000000002</v>
      </c>
      <c r="AD198" s="343">
        <f>HLOOKUP(AD$35,'3.  Distribution Rates'!$C$122:$P$133,7,FALSE)</f>
        <v>4.8631000000000002</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10945.857520918955</v>
      </c>
      <c r="Z199" s="380">
        <f>'4.  2011-2014 LRAM'!Z138*Z198</f>
        <v>11358.555363058074</v>
      </c>
      <c r="AA199" s="380">
        <f>'4.  2011-2014 LRAM'!AA138*AA198</f>
        <v>65.198230979961139</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31">
        <f>SUM(Y199:AL199)</f>
        <v>22369.611114956988</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6347.4203486663746</v>
      </c>
      <c r="Z200" s="380">
        <f>'4.  2011-2014 LRAM'!Z267*Z198</f>
        <v>18010.551186443223</v>
      </c>
      <c r="AA200" s="380">
        <f>'4.  2011-2014 LRAM'!AA267*AA198</f>
        <v>0</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31">
        <f>SUM(Y200:AL200)</f>
        <v>24357.971535109598</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7286.4889646811207</v>
      </c>
      <c r="Z201" s="380">
        <f>'4.  2011-2014 LRAM'!Z396*Z198</f>
        <v>16501.007867715442</v>
      </c>
      <c r="AA201" s="380">
        <f>'4.  2011-2014 LRAM'!AA396*AA198</f>
        <v>110.98156178408819</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31">
        <f>SUM(Y201:AL201)</f>
        <v>23898.478394180649</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19195.604069880155</v>
      </c>
      <c r="Z202" s="380">
        <f>'4.  2011-2014 LRAM'!Z526*Z198</f>
        <v>18474.484336010202</v>
      </c>
      <c r="AA202" s="380">
        <f>'4.  2011-2014 LRAM'!AA526*AA198</f>
        <v>168.40871161136999</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31">
        <f>SUM(Y202:AL202)</f>
        <v>37838.497117501734</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17949.072099999998</v>
      </c>
      <c r="Z203" s="380">
        <f t="shared" ref="Z203:AL203" si="553">Z195*Z198</f>
        <v>36296.221522</v>
      </c>
      <c r="AA203" s="380">
        <f t="shared" si="553"/>
        <v>518.26878360000001</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31">
        <f>SUM(Y203:AL203)</f>
        <v>54763.562405599994</v>
      </c>
    </row>
    <row r="204" spans="2:39" ht="15.75">
      <c r="B204" s="351" t="s">
        <v>269</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61724.443004146604</v>
      </c>
      <c r="Z204" s="348">
        <f>SUM(Z199:Z203)</f>
        <v>100640.82027522694</v>
      </c>
      <c r="AA204" s="348">
        <f t="shared" ref="AA204:AE204" si="554">SUM(AA199:AA203)</f>
        <v>862.85728797541935</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163228.12056734896</v>
      </c>
    </row>
    <row r="205" spans="2:39" ht="15.75">
      <c r="B205" s="351" t="s">
        <v>270</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46589.908357400294</v>
      </c>
      <c r="Z205" s="349">
        <f t="shared" ref="Z205:AE205" si="556">Z196*Z198</f>
        <v>10280.769493715048</v>
      </c>
      <c r="AA205" s="349">
        <f t="shared" si="556"/>
        <v>2630.4884029999998</v>
      </c>
      <c r="AB205" s="349">
        <f t="shared" si="556"/>
        <v>91.1831912586089</v>
      </c>
      <c r="AC205" s="349">
        <f t="shared" si="556"/>
        <v>1.1454000000000002</v>
      </c>
      <c r="AD205" s="349">
        <f t="shared" si="556"/>
        <v>193.01643899999999</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59786.511284373948</v>
      </c>
    </row>
    <row r="206" spans="2:39" ht="15.75">
      <c r="B206" s="351" t="s">
        <v>271</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103441.60928297501</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0</v>
      </c>
      <c r="Z208" s="293">
        <f>SUMPRODUCT(E38:E193,Z38:Z193)</f>
        <v>0</v>
      </c>
      <c r="AA208" s="293">
        <f>IF(AA36="kw",SUMPRODUCT(N38:N193,P38:P193,AA38:AA193),SUMPRODUCT(E38:E193,AA38:AA193))</f>
        <v>0</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0</v>
      </c>
      <c r="Z209" s="293">
        <f>SUMPRODUCT(F38:F193,Z38:Z193)</f>
        <v>0</v>
      </c>
      <c r="AA209" s="293">
        <f>IF(AA36="kw",SUMPRODUCT(N38:N193,Q38:Q193,AA38:AA193),SUMPRODUCT(F38:F193,AA38:AA193))</f>
        <v>0</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0</v>
      </c>
      <c r="Z210" s="293">
        <f>SUMPRODUCT(G38:G193,Z38:Z193)</f>
        <v>0</v>
      </c>
      <c r="AA210" s="293">
        <f>IF(AA36="kw",SUMPRODUCT(N38:N193,R38:R193,AA38:AA193),SUMPRODUCT(G38:G193,AA38:AA193))</f>
        <v>0</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0</v>
      </c>
      <c r="Z211" s="293">
        <f>SUMPRODUCT(H38:H193,Z38:Z193)</f>
        <v>0</v>
      </c>
      <c r="AA211" s="293">
        <f>IF(AA36="kw",SUMPRODUCT(N38:N193,S38:S193,AA38:AA193),SUMPRODUCT(H38:H193,AA38:AA193))</f>
        <v>0</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0</v>
      </c>
      <c r="Z212" s="328">
        <f>SUMPRODUCT(I38:I193,Z38:Z193)</f>
        <v>0</v>
      </c>
      <c r="AA212" s="328">
        <f>IF(AA36="kw",SUMPRODUCT(N38:N193,T38:T193,AA38:AA193),SUMPRODUCT(I38:I193,AA38:AA193))</f>
        <v>0</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598</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274</v>
      </c>
      <c r="C216" s="283"/>
      <c r="D216" s="592" t="s">
        <v>528</v>
      </c>
      <c r="E216" s="255"/>
      <c r="F216" s="592"/>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09" t="s">
        <v>212</v>
      </c>
      <c r="C217" s="811" t="s">
        <v>33</v>
      </c>
      <c r="D217" s="286" t="s">
        <v>424</v>
      </c>
      <c r="E217" s="813" t="s">
        <v>210</v>
      </c>
      <c r="F217" s="814"/>
      <c r="G217" s="814"/>
      <c r="H217" s="814"/>
      <c r="I217" s="814"/>
      <c r="J217" s="814"/>
      <c r="K217" s="814"/>
      <c r="L217" s="814"/>
      <c r="M217" s="815"/>
      <c r="N217" s="816" t="s">
        <v>214</v>
      </c>
      <c r="O217" s="286" t="s">
        <v>425</v>
      </c>
      <c r="P217" s="813" t="s">
        <v>213</v>
      </c>
      <c r="Q217" s="814"/>
      <c r="R217" s="814"/>
      <c r="S217" s="814"/>
      <c r="T217" s="814"/>
      <c r="U217" s="814"/>
      <c r="V217" s="814"/>
      <c r="W217" s="814"/>
      <c r="X217" s="815"/>
      <c r="Y217" s="806" t="s">
        <v>244</v>
      </c>
      <c r="Z217" s="807"/>
      <c r="AA217" s="807"/>
      <c r="AB217" s="807"/>
      <c r="AC217" s="807"/>
      <c r="AD217" s="807"/>
      <c r="AE217" s="807"/>
      <c r="AF217" s="807"/>
      <c r="AG217" s="807"/>
      <c r="AH217" s="807"/>
      <c r="AI217" s="807"/>
      <c r="AJ217" s="807"/>
      <c r="AK217" s="807"/>
      <c r="AL217" s="807"/>
      <c r="AM217" s="808"/>
    </row>
    <row r="218" spans="1:39" ht="60.75" customHeight="1">
      <c r="B218" s="810"/>
      <c r="C218" s="812"/>
      <c r="D218" s="287">
        <v>2016</v>
      </c>
      <c r="E218" s="287">
        <v>2017</v>
      </c>
      <c r="F218" s="287">
        <v>2018</v>
      </c>
      <c r="G218" s="287">
        <v>2019</v>
      </c>
      <c r="H218" s="287">
        <v>2020</v>
      </c>
      <c r="I218" s="287">
        <v>2021</v>
      </c>
      <c r="J218" s="287">
        <v>2022</v>
      </c>
      <c r="K218" s="287">
        <v>2023</v>
      </c>
      <c r="L218" s="287">
        <v>2024</v>
      </c>
      <c r="M218" s="287">
        <v>2025</v>
      </c>
      <c r="N218" s="817"/>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GS&lt;50 kW</v>
      </c>
      <c r="AA218" s="287" t="str">
        <f>'1.  LRAMVA Summary'!F50</f>
        <v>GS&gt;50-4999 kW</v>
      </c>
      <c r="AB218" s="287" t="str">
        <f>'1.  LRAMVA Summary'!G50</f>
        <v>USL</v>
      </c>
      <c r="AC218" s="287" t="str">
        <f>'1.  LRAMVA Summary'!H50</f>
        <v>Sentinel Lighting</v>
      </c>
      <c r="AD218" s="287" t="str">
        <f>'1.  LRAMVA Summary'!I50</f>
        <v>Street Lighting</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20" t="s">
        <v>506</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kWh</v>
      </c>
      <c r="AC219" s="293" t="str">
        <f>'1.  LRAMVA Summary'!H51</f>
        <v>kW</v>
      </c>
      <c r="AD219" s="293" t="str">
        <f>'1.  LRAMVA Summary'!I51</f>
        <v>kW</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outlineLevel="1">
      <c r="B220" s="290" t="s">
        <v>499</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outlineLevel="1">
      <c r="A221" s="524">
        <v>1</v>
      </c>
      <c r="B221" s="522" t="s">
        <v>95</v>
      </c>
      <c r="C221" s="293" t="s">
        <v>25</v>
      </c>
      <c r="D221" s="297">
        <v>271429</v>
      </c>
      <c r="E221" s="297">
        <v>271429</v>
      </c>
      <c r="F221" s="297">
        <v>271429</v>
      </c>
      <c r="G221" s="297">
        <v>271429</v>
      </c>
      <c r="H221" s="297">
        <v>271429</v>
      </c>
      <c r="I221" s="297">
        <v>271429</v>
      </c>
      <c r="J221" s="297">
        <v>271371</v>
      </c>
      <c r="K221" s="297">
        <v>271371</v>
      </c>
      <c r="L221" s="297">
        <v>271371</v>
      </c>
      <c r="M221" s="297">
        <v>249685</v>
      </c>
      <c r="N221" s="293"/>
      <c r="O221" s="297"/>
      <c r="P221" s="297"/>
      <c r="Q221" s="297"/>
      <c r="R221" s="297"/>
      <c r="S221" s="297"/>
      <c r="T221" s="297"/>
      <c r="U221" s="297"/>
      <c r="V221" s="297"/>
      <c r="W221" s="297"/>
      <c r="X221" s="297"/>
      <c r="Y221" s="412">
        <v>1</v>
      </c>
      <c r="Z221" s="412"/>
      <c r="AA221" s="412"/>
      <c r="AB221" s="412"/>
      <c r="AC221" s="412"/>
      <c r="AD221" s="412"/>
      <c r="AE221" s="412"/>
      <c r="AF221" s="412"/>
      <c r="AG221" s="412"/>
      <c r="AH221" s="412"/>
      <c r="AI221" s="412"/>
      <c r="AJ221" s="412"/>
      <c r="AK221" s="412"/>
      <c r="AL221" s="412"/>
      <c r="AM221" s="298">
        <f>SUM(Y221:AL221)</f>
        <v>1</v>
      </c>
    </row>
    <row r="222" spans="1:39" outlineLevel="1">
      <c r="B222" s="296" t="s">
        <v>290</v>
      </c>
      <c r="C222" s="293" t="s">
        <v>164</v>
      </c>
      <c r="D222" s="297">
        <v>48339</v>
      </c>
      <c r="E222" s="297">
        <v>48339</v>
      </c>
      <c r="F222" s="297">
        <v>48339</v>
      </c>
      <c r="G222" s="297">
        <v>48339</v>
      </c>
      <c r="H222" s="297">
        <v>48339</v>
      </c>
      <c r="I222" s="297">
        <v>48339</v>
      </c>
      <c r="J222" s="297">
        <v>48320</v>
      </c>
      <c r="K222" s="297">
        <v>48320</v>
      </c>
      <c r="L222" s="297">
        <v>48320</v>
      </c>
      <c r="M222" s="297">
        <v>46840</v>
      </c>
      <c r="N222" s="470"/>
      <c r="O222" s="297"/>
      <c r="P222" s="297"/>
      <c r="Q222" s="297"/>
      <c r="R222" s="297"/>
      <c r="S222" s="297"/>
      <c r="T222" s="297"/>
      <c r="U222" s="297"/>
      <c r="V222" s="297"/>
      <c r="W222" s="297"/>
      <c r="X222" s="297"/>
      <c r="Y222" s="413">
        <f>Y221</f>
        <v>1</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outlineLevel="1">
      <c r="A224" s="524">
        <v>2</v>
      </c>
      <c r="B224" s="522" t="s">
        <v>96</v>
      </c>
      <c r="C224" s="293" t="s">
        <v>25</v>
      </c>
      <c r="D224" s="297">
        <v>490485</v>
      </c>
      <c r="E224" s="297">
        <v>490485</v>
      </c>
      <c r="F224" s="297">
        <v>490485</v>
      </c>
      <c r="G224" s="297">
        <v>490485</v>
      </c>
      <c r="H224" s="297">
        <v>490485</v>
      </c>
      <c r="I224" s="297">
        <v>490485</v>
      </c>
      <c r="J224" s="297">
        <v>490228</v>
      </c>
      <c r="K224" s="297">
        <v>490228</v>
      </c>
      <c r="L224" s="297">
        <v>490228</v>
      </c>
      <c r="M224" s="297">
        <v>452061</v>
      </c>
      <c r="N224" s="293"/>
      <c r="O224" s="297"/>
      <c r="P224" s="297"/>
      <c r="Q224" s="297"/>
      <c r="R224" s="297"/>
      <c r="S224" s="297"/>
      <c r="T224" s="297"/>
      <c r="U224" s="297"/>
      <c r="V224" s="297"/>
      <c r="W224" s="297"/>
      <c r="X224" s="297"/>
      <c r="Y224" s="412">
        <v>1</v>
      </c>
      <c r="Z224" s="412"/>
      <c r="AA224" s="412"/>
      <c r="AB224" s="412"/>
      <c r="AC224" s="412"/>
      <c r="AD224" s="412"/>
      <c r="AE224" s="412"/>
      <c r="AF224" s="412"/>
      <c r="AG224" s="412"/>
      <c r="AH224" s="412"/>
      <c r="AI224" s="412"/>
      <c r="AJ224" s="412"/>
      <c r="AK224" s="412"/>
      <c r="AL224" s="412"/>
      <c r="AM224" s="298">
        <f>SUM(Y224:AL224)</f>
        <v>1</v>
      </c>
    </row>
    <row r="225" spans="1:39" outlineLevel="1">
      <c r="B225" s="296" t="s">
        <v>290</v>
      </c>
      <c r="C225" s="293" t="s">
        <v>164</v>
      </c>
      <c r="D225" s="297">
        <v>5105</v>
      </c>
      <c r="E225" s="297">
        <v>5105</v>
      </c>
      <c r="F225" s="297">
        <v>5105</v>
      </c>
      <c r="G225" s="297">
        <v>5105</v>
      </c>
      <c r="H225" s="297">
        <v>5105</v>
      </c>
      <c r="I225" s="297">
        <v>5105</v>
      </c>
      <c r="J225" s="297">
        <v>5092</v>
      </c>
      <c r="K225" s="297">
        <v>5092</v>
      </c>
      <c r="L225" s="297">
        <v>5092</v>
      </c>
      <c r="M225" s="297">
        <v>4318</v>
      </c>
      <c r="N225" s="470"/>
      <c r="O225" s="297"/>
      <c r="P225" s="297"/>
      <c r="Q225" s="297"/>
      <c r="R225" s="297"/>
      <c r="S225" s="297"/>
      <c r="T225" s="297"/>
      <c r="U225" s="297"/>
      <c r="V225" s="297"/>
      <c r="W225" s="297"/>
      <c r="X225" s="297"/>
      <c r="Y225" s="413">
        <f>Y224</f>
        <v>1</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outlineLevel="1">
      <c r="A227" s="524">
        <v>3</v>
      </c>
      <c r="B227" s="522" t="s">
        <v>97</v>
      </c>
      <c r="C227" s="293" t="s">
        <v>25</v>
      </c>
      <c r="D227" s="297">
        <v>104105</v>
      </c>
      <c r="E227" s="297">
        <v>104105</v>
      </c>
      <c r="F227" s="297">
        <v>103269</v>
      </c>
      <c r="G227" s="297">
        <v>52500</v>
      </c>
      <c r="H227" s="297">
        <v>0</v>
      </c>
      <c r="I227" s="297">
        <v>0</v>
      </c>
      <c r="J227" s="297">
        <v>0</v>
      </c>
      <c r="K227" s="297">
        <v>0</v>
      </c>
      <c r="L227" s="297">
        <v>0</v>
      </c>
      <c r="M227" s="297">
        <v>0</v>
      </c>
      <c r="N227" s="293"/>
      <c r="O227" s="297"/>
      <c r="P227" s="297"/>
      <c r="Q227" s="297"/>
      <c r="R227" s="297"/>
      <c r="S227" s="297"/>
      <c r="T227" s="297"/>
      <c r="U227" s="297"/>
      <c r="V227" s="297"/>
      <c r="W227" s="297"/>
      <c r="X227" s="297"/>
      <c r="Y227" s="412">
        <v>1</v>
      </c>
      <c r="Z227" s="412"/>
      <c r="AA227" s="412"/>
      <c r="AB227" s="412"/>
      <c r="AC227" s="412"/>
      <c r="AD227" s="412"/>
      <c r="AE227" s="412"/>
      <c r="AF227" s="412"/>
      <c r="AG227" s="412"/>
      <c r="AH227" s="412"/>
      <c r="AI227" s="412"/>
      <c r="AJ227" s="412"/>
      <c r="AK227" s="412"/>
      <c r="AL227" s="412"/>
      <c r="AM227" s="298">
        <f>SUM(Y227:AL227)</f>
        <v>1</v>
      </c>
    </row>
    <row r="228" spans="1:39" outlineLevel="1">
      <c r="B228" s="296" t="s">
        <v>290</v>
      </c>
      <c r="C228" s="293" t="s">
        <v>164</v>
      </c>
      <c r="D228" s="297"/>
      <c r="E228" s="297"/>
      <c r="F228" s="297"/>
      <c r="G228" s="297"/>
      <c r="H228" s="297"/>
      <c r="I228" s="297"/>
      <c r="J228" s="297"/>
      <c r="K228" s="297"/>
      <c r="L228" s="297"/>
      <c r="M228" s="297"/>
      <c r="N228" s="470"/>
      <c r="O228" s="297"/>
      <c r="P228" s="297"/>
      <c r="Q228" s="297"/>
      <c r="R228" s="297"/>
      <c r="S228" s="297"/>
      <c r="T228" s="297"/>
      <c r="U228" s="297"/>
      <c r="V228" s="297"/>
      <c r="W228" s="297"/>
      <c r="X228" s="297"/>
      <c r="Y228" s="413">
        <f>Y227</f>
        <v>1</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outlineLevel="1">
      <c r="A230" s="524">
        <v>4</v>
      </c>
      <c r="B230" s="522" t="s">
        <v>98</v>
      </c>
      <c r="C230" s="293" t="s">
        <v>25</v>
      </c>
      <c r="D230" s="297">
        <v>111458</v>
      </c>
      <c r="E230" s="297">
        <v>111458</v>
      </c>
      <c r="F230" s="297">
        <v>111458</v>
      </c>
      <c r="G230" s="297">
        <v>111458</v>
      </c>
      <c r="H230" s="297">
        <v>111458</v>
      </c>
      <c r="I230" s="297">
        <v>111458</v>
      </c>
      <c r="J230" s="297">
        <v>111458</v>
      </c>
      <c r="K230" s="297">
        <v>111458</v>
      </c>
      <c r="L230" s="297">
        <v>111458</v>
      </c>
      <c r="M230" s="297">
        <v>111458</v>
      </c>
      <c r="N230" s="293"/>
      <c r="O230" s="297"/>
      <c r="P230" s="297"/>
      <c r="Q230" s="297"/>
      <c r="R230" s="297"/>
      <c r="S230" s="297"/>
      <c r="T230" s="297"/>
      <c r="U230" s="297"/>
      <c r="V230" s="297"/>
      <c r="W230" s="297"/>
      <c r="X230" s="297"/>
      <c r="Y230" s="412">
        <v>1</v>
      </c>
      <c r="Z230" s="412"/>
      <c r="AA230" s="412"/>
      <c r="AB230" s="412"/>
      <c r="AC230" s="412"/>
      <c r="AD230" s="412"/>
      <c r="AE230" s="412"/>
      <c r="AF230" s="412"/>
      <c r="AG230" s="412"/>
      <c r="AH230" s="412"/>
      <c r="AI230" s="412"/>
      <c r="AJ230" s="412"/>
      <c r="AK230" s="412"/>
      <c r="AL230" s="412"/>
      <c r="AM230" s="298">
        <f>SUM(Y230:AL230)</f>
        <v>1</v>
      </c>
    </row>
    <row r="231" spans="1:39" outlineLevel="1">
      <c r="B231" s="296" t="s">
        <v>290</v>
      </c>
      <c r="C231" s="293" t="s">
        <v>164</v>
      </c>
      <c r="D231" s="297">
        <v>5157</v>
      </c>
      <c r="E231" s="297">
        <v>5157</v>
      </c>
      <c r="F231" s="297">
        <v>5157</v>
      </c>
      <c r="G231" s="297">
        <v>5157</v>
      </c>
      <c r="H231" s="297">
        <v>5157</v>
      </c>
      <c r="I231" s="297">
        <v>5157</v>
      </c>
      <c r="J231" s="297">
        <v>5157</v>
      </c>
      <c r="K231" s="297">
        <v>5157</v>
      </c>
      <c r="L231" s="297">
        <v>5157</v>
      </c>
      <c r="M231" s="297">
        <v>5157</v>
      </c>
      <c r="N231" s="470"/>
      <c r="O231" s="297"/>
      <c r="P231" s="297"/>
      <c r="Q231" s="297"/>
      <c r="R231" s="297"/>
      <c r="S231" s="297"/>
      <c r="T231" s="297"/>
      <c r="U231" s="297"/>
      <c r="V231" s="297"/>
      <c r="W231" s="297"/>
      <c r="X231" s="297"/>
      <c r="Y231" s="413">
        <f>Y230</f>
        <v>1</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outlineLevel="1">
      <c r="A233" s="524">
        <v>5</v>
      </c>
      <c r="B233" s="522"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outlineLevel="1">
      <c r="B234" s="296" t="s">
        <v>290</v>
      </c>
      <c r="C234" s="293" t="s">
        <v>164</v>
      </c>
      <c r="D234" s="297"/>
      <c r="E234" s="297"/>
      <c r="F234" s="297"/>
      <c r="G234" s="297"/>
      <c r="H234" s="297"/>
      <c r="I234" s="297"/>
      <c r="J234" s="297"/>
      <c r="K234" s="297"/>
      <c r="L234" s="297"/>
      <c r="M234" s="297"/>
      <c r="N234" s="470"/>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outlineLevel="1">
      <c r="B236" s="321" t="s">
        <v>500</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outlineLevel="1">
      <c r="A237" s="524">
        <v>6</v>
      </c>
      <c r="B237" s="522" t="s">
        <v>100</v>
      </c>
      <c r="C237" s="293" t="s">
        <v>25</v>
      </c>
      <c r="D237" s="297">
        <v>71271</v>
      </c>
      <c r="E237" s="297">
        <v>71271</v>
      </c>
      <c r="F237" s="297">
        <v>71271</v>
      </c>
      <c r="G237" s="297">
        <v>0</v>
      </c>
      <c r="H237" s="297">
        <v>0</v>
      </c>
      <c r="I237" s="297">
        <v>0</v>
      </c>
      <c r="J237" s="297">
        <v>0</v>
      </c>
      <c r="K237" s="297">
        <v>0</v>
      </c>
      <c r="L237" s="297">
        <v>0</v>
      </c>
      <c r="M237" s="297">
        <v>0</v>
      </c>
      <c r="N237" s="297">
        <v>12</v>
      </c>
      <c r="O237" s="297"/>
      <c r="P237" s="297"/>
      <c r="Q237" s="297"/>
      <c r="R237" s="297"/>
      <c r="S237" s="297"/>
      <c r="T237" s="297"/>
      <c r="U237" s="297"/>
      <c r="V237" s="297"/>
      <c r="W237" s="297"/>
      <c r="X237" s="297"/>
      <c r="Y237" s="417"/>
      <c r="Z237" s="412">
        <v>0</v>
      </c>
      <c r="AA237" s="412">
        <v>1</v>
      </c>
      <c r="AB237" s="412"/>
      <c r="AC237" s="412"/>
      <c r="AD237" s="412"/>
      <c r="AE237" s="412"/>
      <c r="AF237" s="417"/>
      <c r="AG237" s="417"/>
      <c r="AH237" s="417"/>
      <c r="AI237" s="417"/>
      <c r="AJ237" s="417"/>
      <c r="AK237" s="417"/>
      <c r="AL237" s="417"/>
      <c r="AM237" s="298">
        <f>SUM(Y237:AL237)</f>
        <v>1</v>
      </c>
    </row>
    <row r="238" spans="1:39" outlineLevel="1">
      <c r="B238" s="296" t="s">
        <v>290</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1</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outlineLevel="1">
      <c r="A240" s="524">
        <v>7</v>
      </c>
      <c r="B240" s="522" t="s">
        <v>101</v>
      </c>
      <c r="C240" s="293" t="s">
        <v>25</v>
      </c>
      <c r="D240" s="297">
        <v>3065740</v>
      </c>
      <c r="E240" s="297">
        <v>3055237</v>
      </c>
      <c r="F240" s="297">
        <v>3055237</v>
      </c>
      <c r="G240" s="297">
        <v>3055237</v>
      </c>
      <c r="H240" s="297">
        <v>3055237</v>
      </c>
      <c r="I240" s="297">
        <v>3027717</v>
      </c>
      <c r="J240" s="297">
        <v>3027717</v>
      </c>
      <c r="K240" s="297">
        <v>2953731</v>
      </c>
      <c r="L240" s="297">
        <v>2839953</v>
      </c>
      <c r="M240" s="297">
        <v>2387429</v>
      </c>
      <c r="N240" s="297">
        <v>12</v>
      </c>
      <c r="O240" s="297"/>
      <c r="P240" s="297"/>
      <c r="Q240" s="297"/>
      <c r="R240" s="297"/>
      <c r="S240" s="297"/>
      <c r="T240" s="297"/>
      <c r="U240" s="297"/>
      <c r="V240" s="297"/>
      <c r="W240" s="297"/>
      <c r="X240" s="297"/>
      <c r="Y240" s="417"/>
      <c r="Z240" s="412">
        <v>0.42699999999999999</v>
      </c>
      <c r="AA240" s="412">
        <v>0.57299999999999995</v>
      </c>
      <c r="AB240" s="412"/>
      <c r="AC240" s="412"/>
      <c r="AD240" s="412"/>
      <c r="AE240" s="412"/>
      <c r="AF240" s="417"/>
      <c r="AG240" s="417"/>
      <c r="AH240" s="417"/>
      <c r="AI240" s="417"/>
      <c r="AJ240" s="417"/>
      <c r="AK240" s="417"/>
      <c r="AL240" s="417"/>
      <c r="AM240" s="298">
        <f>SUM(Y240:AL240)</f>
        <v>1</v>
      </c>
    </row>
    <row r="241" spans="1:39" outlineLevel="1">
      <c r="B241" s="296" t="s">
        <v>290</v>
      </c>
      <c r="C241" s="293" t="s">
        <v>164</v>
      </c>
      <c r="D241" s="297">
        <v>4796</v>
      </c>
      <c r="E241" s="297">
        <v>4796</v>
      </c>
      <c r="F241" s="297">
        <v>4796</v>
      </c>
      <c r="G241" s="297">
        <v>76067</v>
      </c>
      <c r="H241" s="297">
        <v>76067</v>
      </c>
      <c r="I241" s="297">
        <v>76067</v>
      </c>
      <c r="J241" s="297">
        <v>76067</v>
      </c>
      <c r="K241" s="297">
        <v>76067</v>
      </c>
      <c r="L241" s="297">
        <v>76067</v>
      </c>
      <c r="M241" s="297">
        <v>76067</v>
      </c>
      <c r="N241" s="297">
        <f>N240</f>
        <v>12</v>
      </c>
      <c r="O241" s="297"/>
      <c r="P241" s="297"/>
      <c r="Q241" s="297"/>
      <c r="R241" s="297"/>
      <c r="S241" s="297"/>
      <c r="T241" s="297"/>
      <c r="U241" s="297"/>
      <c r="V241" s="297"/>
      <c r="W241" s="297"/>
      <c r="X241" s="297"/>
      <c r="Y241" s="413">
        <f>Y240</f>
        <v>0</v>
      </c>
      <c r="Z241" s="413">
        <f t="shared" ref="Z241" si="636">Z240</f>
        <v>0.42699999999999999</v>
      </c>
      <c r="AA241" s="413">
        <f t="shared" ref="AA241" si="637">AA240</f>
        <v>0.57299999999999995</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outlineLevel="1">
      <c r="A243" s="524">
        <v>8</v>
      </c>
      <c r="B243" s="522" t="s">
        <v>102</v>
      </c>
      <c r="C243" s="293" t="s">
        <v>25</v>
      </c>
      <c r="D243" s="297">
        <v>291061</v>
      </c>
      <c r="E243" s="297">
        <v>205707</v>
      </c>
      <c r="F243" s="297">
        <v>205707</v>
      </c>
      <c r="G243" s="297">
        <v>205707</v>
      </c>
      <c r="H243" s="297">
        <v>205707</v>
      </c>
      <c r="I243" s="297">
        <v>205707</v>
      </c>
      <c r="J243" s="297">
        <v>205707</v>
      </c>
      <c r="K243" s="297">
        <v>205707</v>
      </c>
      <c r="L243" s="297">
        <v>205707</v>
      </c>
      <c r="M243" s="297">
        <v>197230</v>
      </c>
      <c r="N243" s="297">
        <v>12</v>
      </c>
      <c r="O243" s="297"/>
      <c r="P243" s="297"/>
      <c r="Q243" s="297"/>
      <c r="R243" s="297"/>
      <c r="S243" s="297"/>
      <c r="T243" s="297"/>
      <c r="U243" s="297"/>
      <c r="V243" s="297"/>
      <c r="W243" s="297"/>
      <c r="X243" s="297"/>
      <c r="Y243" s="417"/>
      <c r="Z243" s="412">
        <v>1</v>
      </c>
      <c r="AA243" s="412"/>
      <c r="AB243" s="412"/>
      <c r="AC243" s="412"/>
      <c r="AD243" s="412"/>
      <c r="AE243" s="412"/>
      <c r="AF243" s="417"/>
      <c r="AG243" s="417"/>
      <c r="AH243" s="417"/>
      <c r="AI243" s="417"/>
      <c r="AJ243" s="417"/>
      <c r="AK243" s="417"/>
      <c r="AL243" s="417"/>
      <c r="AM243" s="298">
        <f>SUM(Y243:AL243)</f>
        <v>1</v>
      </c>
    </row>
    <row r="244" spans="1:39" outlineLevel="1">
      <c r="B244" s="296" t="s">
        <v>290</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1</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outlineLevel="1">
      <c r="A246" s="524">
        <v>9</v>
      </c>
      <c r="B246" s="522" t="s">
        <v>103</v>
      </c>
      <c r="C246" s="293" t="s">
        <v>25</v>
      </c>
      <c r="D246" s="297">
        <v>26381</v>
      </c>
      <c r="E246" s="297">
        <v>26381</v>
      </c>
      <c r="F246" s="297">
        <v>26381</v>
      </c>
      <c r="G246" s="297">
        <v>26381</v>
      </c>
      <c r="H246" s="297">
        <v>26381</v>
      </c>
      <c r="I246" s="297">
        <v>26381</v>
      </c>
      <c r="J246" s="297">
        <v>26381</v>
      </c>
      <c r="K246" s="297">
        <v>23518</v>
      </c>
      <c r="L246" s="297">
        <v>23518</v>
      </c>
      <c r="M246" s="297">
        <v>23518</v>
      </c>
      <c r="N246" s="297">
        <v>12</v>
      </c>
      <c r="O246" s="297"/>
      <c r="P246" s="297"/>
      <c r="Q246" s="297"/>
      <c r="R246" s="297"/>
      <c r="S246" s="297"/>
      <c r="T246" s="297"/>
      <c r="U246" s="297"/>
      <c r="V246" s="297"/>
      <c r="W246" s="297"/>
      <c r="X246" s="297"/>
      <c r="Y246" s="417"/>
      <c r="Z246" s="412">
        <v>1</v>
      </c>
      <c r="AA246" s="412"/>
      <c r="AB246" s="412"/>
      <c r="AC246" s="412"/>
      <c r="AD246" s="412"/>
      <c r="AE246" s="412"/>
      <c r="AF246" s="417"/>
      <c r="AG246" s="417"/>
      <c r="AH246" s="417"/>
      <c r="AI246" s="417"/>
      <c r="AJ246" s="417"/>
      <c r="AK246" s="417"/>
      <c r="AL246" s="417"/>
      <c r="AM246" s="298">
        <f>SUM(Y246:AL246)</f>
        <v>1</v>
      </c>
    </row>
    <row r="247" spans="1:39" outlineLevel="1">
      <c r="B247" s="296" t="s">
        <v>290</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1</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outlineLevel="1">
      <c r="A249" s="524">
        <v>10</v>
      </c>
      <c r="B249" s="522"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outlineLevel="1">
      <c r="B250" s="296" t="s">
        <v>290</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outlineLevel="1">
      <c r="A253" s="524">
        <v>11</v>
      </c>
      <c r="B253" s="522"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outlineLevel="1">
      <c r="B254" s="296" t="s">
        <v>290</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outlineLevel="1">
      <c r="A256" s="524">
        <v>12</v>
      </c>
      <c r="B256" s="522"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outlineLevel="1">
      <c r="B257" s="296" t="s">
        <v>290</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outlineLevel="1">
      <c r="A259" s="524">
        <v>13</v>
      </c>
      <c r="B259" s="522"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outlineLevel="1">
      <c r="B260" s="296" t="s">
        <v>290</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outlineLevel="1">
      <c r="A263" s="524">
        <v>14</v>
      </c>
      <c r="B263" s="317" t="s">
        <v>109</v>
      </c>
      <c r="C263" s="293" t="s">
        <v>25</v>
      </c>
      <c r="D263" s="297">
        <v>131153</v>
      </c>
      <c r="E263" s="297">
        <v>126591</v>
      </c>
      <c r="F263" s="297">
        <v>122258</v>
      </c>
      <c r="G263" s="297">
        <v>122258</v>
      </c>
      <c r="H263" s="297">
        <v>122258</v>
      </c>
      <c r="I263" s="297">
        <v>122258</v>
      </c>
      <c r="J263" s="297">
        <v>122258</v>
      </c>
      <c r="K263" s="297">
        <v>87706</v>
      </c>
      <c r="L263" s="297">
        <v>86502</v>
      </c>
      <c r="M263" s="297">
        <v>79912</v>
      </c>
      <c r="N263" s="297">
        <v>12</v>
      </c>
      <c r="O263" s="297"/>
      <c r="P263" s="297"/>
      <c r="Q263" s="297"/>
      <c r="R263" s="297"/>
      <c r="S263" s="297"/>
      <c r="T263" s="297"/>
      <c r="U263" s="297"/>
      <c r="V263" s="297"/>
      <c r="W263" s="297"/>
      <c r="X263" s="297"/>
      <c r="Y263" s="412">
        <v>1</v>
      </c>
      <c r="Z263" s="412"/>
      <c r="AA263" s="412"/>
      <c r="AB263" s="412"/>
      <c r="AC263" s="412"/>
      <c r="AD263" s="412"/>
      <c r="AE263" s="412"/>
      <c r="AF263" s="412"/>
      <c r="AG263" s="412"/>
      <c r="AH263" s="412"/>
      <c r="AI263" s="412"/>
      <c r="AJ263" s="412"/>
      <c r="AK263" s="412"/>
      <c r="AL263" s="412"/>
      <c r="AM263" s="298">
        <f>SUM(Y263:AL263)</f>
        <v>1</v>
      </c>
    </row>
    <row r="264" spans="1:40" outlineLevel="1">
      <c r="B264" s="296" t="s">
        <v>290</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1</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outlineLevel="1">
      <c r="A265" s="525"/>
      <c r="B265" s="317"/>
      <c r="C265" s="307"/>
      <c r="D265" s="293"/>
      <c r="E265" s="293"/>
      <c r="F265" s="293"/>
      <c r="G265" s="293"/>
      <c r="H265" s="293"/>
      <c r="I265" s="293"/>
      <c r="J265" s="293"/>
      <c r="K265" s="293"/>
      <c r="L265" s="293"/>
      <c r="M265" s="293"/>
      <c r="N265" s="470"/>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2"/>
    </row>
    <row r="266" spans="1:40" s="311" customFormat="1" ht="15.75" outlineLevel="1">
      <c r="A266" s="525"/>
      <c r="B266" s="290" t="s">
        <v>492</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9"/>
      <c r="AN266" s="633"/>
    </row>
    <row r="267" spans="1:40" outlineLevel="1">
      <c r="A267" s="524">
        <v>15</v>
      </c>
      <c r="B267" s="296" t="s">
        <v>497</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outlineLevel="1">
      <c r="B268" s="296" t="s">
        <v>290</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outlineLevel="1">
      <c r="A270" s="524">
        <v>16</v>
      </c>
      <c r="B270" s="326" t="s">
        <v>493</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outlineLevel="1">
      <c r="A271" s="524"/>
      <c r="B271" s="326" t="s">
        <v>290</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outlineLevel="1">
      <c r="A272" s="524"/>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outlineLevel="1">
      <c r="B273" s="521" t="s">
        <v>498</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outlineLevel="1">
      <c r="A274" s="524">
        <v>17</v>
      </c>
      <c r="B274" s="522"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outlineLevel="1">
      <c r="B275" s="296" t="s">
        <v>290</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outlineLevel="1">
      <c r="A277" s="524">
        <v>18</v>
      </c>
      <c r="B277" s="522"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outlineLevel="1">
      <c r="B278" s="296" t="s">
        <v>290</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outlineLevel="1">
      <c r="A280" s="524">
        <v>19</v>
      </c>
      <c r="B280" s="522"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outlineLevel="1">
      <c r="B281" s="296" t="s">
        <v>290</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299"/>
    </row>
    <row r="282" spans="1:39"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outlineLevel="1">
      <c r="A283" s="524">
        <v>20</v>
      </c>
      <c r="B283" s="522"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outlineLevel="1">
      <c r="B284" s="296" t="s">
        <v>290</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5">Y283</f>
        <v>0</v>
      </c>
      <c r="Z284" s="413">
        <f t="shared" si="745"/>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308"/>
    </row>
    <row r="285" spans="1:39" ht="15.75"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outlineLevel="1">
      <c r="B286" s="520" t="s">
        <v>505</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outlineLevel="1">
      <c r="B287" s="290" t="s">
        <v>501</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outlineLevel="1">
      <c r="A288" s="524">
        <v>21</v>
      </c>
      <c r="B288" s="522" t="s">
        <v>114</v>
      </c>
      <c r="C288" s="293" t="s">
        <v>25</v>
      </c>
      <c r="D288" s="297">
        <v>1604081</v>
      </c>
      <c r="E288" s="297">
        <v>1604081</v>
      </c>
      <c r="F288" s="297">
        <v>1604081</v>
      </c>
      <c r="G288" s="297">
        <v>1604081</v>
      </c>
      <c r="H288" s="297">
        <v>1604081</v>
      </c>
      <c r="I288" s="297">
        <v>1604081</v>
      </c>
      <c r="J288" s="297">
        <v>1604081</v>
      </c>
      <c r="K288" s="297">
        <v>1603853</v>
      </c>
      <c r="L288" s="297">
        <v>1603853</v>
      </c>
      <c r="M288" s="297">
        <v>1596409</v>
      </c>
      <c r="N288" s="293"/>
      <c r="O288" s="297"/>
      <c r="P288" s="297"/>
      <c r="Q288" s="297"/>
      <c r="R288" s="297"/>
      <c r="S288" s="297"/>
      <c r="T288" s="297"/>
      <c r="U288" s="297"/>
      <c r="V288" s="297"/>
      <c r="W288" s="297"/>
      <c r="X288" s="297"/>
      <c r="Y288" s="412">
        <v>1</v>
      </c>
      <c r="Z288" s="412"/>
      <c r="AA288" s="412"/>
      <c r="AB288" s="412"/>
      <c r="AC288" s="412"/>
      <c r="AD288" s="412"/>
      <c r="AE288" s="412"/>
      <c r="AF288" s="412"/>
      <c r="AG288" s="412"/>
      <c r="AH288" s="412"/>
      <c r="AI288" s="412"/>
      <c r="AJ288" s="412"/>
      <c r="AK288" s="412"/>
      <c r="AL288" s="412"/>
      <c r="AM288" s="298">
        <f>SUM(Y288:AL288)</f>
        <v>1</v>
      </c>
    </row>
    <row r="289" spans="1:39" outlineLevel="1">
      <c r="B289" s="296" t="s">
        <v>290</v>
      </c>
      <c r="C289" s="293" t="s">
        <v>164</v>
      </c>
      <c r="D289" s="297"/>
      <c r="E289" s="297"/>
      <c r="F289" s="297"/>
      <c r="G289" s="297"/>
      <c r="H289" s="297"/>
      <c r="I289" s="297"/>
      <c r="J289" s="297"/>
      <c r="K289" s="297"/>
      <c r="L289" s="297"/>
      <c r="M289" s="297"/>
      <c r="N289" s="293"/>
      <c r="O289" s="297"/>
      <c r="P289" s="297"/>
      <c r="Q289" s="297"/>
      <c r="R289" s="297"/>
      <c r="S289" s="297"/>
      <c r="T289" s="297"/>
      <c r="U289" s="297"/>
      <c r="V289" s="297"/>
      <c r="W289" s="297"/>
      <c r="X289" s="297"/>
      <c r="Y289" s="413">
        <f>Y288</f>
        <v>1</v>
      </c>
      <c r="Z289" s="413">
        <f t="shared" ref="Z289" si="746">Z288</f>
        <v>0</v>
      </c>
      <c r="AA289" s="413">
        <f t="shared" ref="AA289" si="747">AA288</f>
        <v>0</v>
      </c>
      <c r="AB289" s="413">
        <f t="shared" ref="AB289" si="748">AB288</f>
        <v>0</v>
      </c>
      <c r="AC289" s="413">
        <f t="shared" ref="AC289" si="749">AC288</f>
        <v>0</v>
      </c>
      <c r="AD289" s="413">
        <f t="shared" ref="AD289" si="750">AD288</f>
        <v>0</v>
      </c>
      <c r="AE289" s="413">
        <f t="shared" ref="AE289" si="751">AE288</f>
        <v>0</v>
      </c>
      <c r="AF289" s="413">
        <f t="shared" ref="AF289" si="752">AF288</f>
        <v>0</v>
      </c>
      <c r="AG289" s="413">
        <f t="shared" ref="AG289" si="753">AG288</f>
        <v>0</v>
      </c>
      <c r="AH289" s="413">
        <f t="shared" ref="AH289" si="754">AH288</f>
        <v>0</v>
      </c>
      <c r="AI289" s="413">
        <f t="shared" ref="AI289" si="755">AI288</f>
        <v>0</v>
      </c>
      <c r="AJ289" s="413">
        <f t="shared" ref="AJ289" si="756">AJ288</f>
        <v>0</v>
      </c>
      <c r="AK289" s="413">
        <f t="shared" ref="AK289" si="757">AK288</f>
        <v>0</v>
      </c>
      <c r="AL289" s="413">
        <f t="shared" ref="AL289" si="758">AL288</f>
        <v>0</v>
      </c>
      <c r="AM289" s="308"/>
    </row>
    <row r="290" spans="1:39"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outlineLevel="1">
      <c r="A291" s="524">
        <v>22</v>
      </c>
      <c r="B291" s="522" t="s">
        <v>115</v>
      </c>
      <c r="C291" s="293" t="s">
        <v>25</v>
      </c>
      <c r="D291" s="297">
        <v>233199</v>
      </c>
      <c r="E291" s="297">
        <v>233199</v>
      </c>
      <c r="F291" s="297">
        <v>233199</v>
      </c>
      <c r="G291" s="297">
        <v>233199</v>
      </c>
      <c r="H291" s="297">
        <v>233199</v>
      </c>
      <c r="I291" s="297">
        <v>233199</v>
      </c>
      <c r="J291" s="297">
        <v>233199</v>
      </c>
      <c r="K291" s="297">
        <v>233199</v>
      </c>
      <c r="L291" s="297">
        <v>233199</v>
      </c>
      <c r="M291" s="297">
        <v>233199</v>
      </c>
      <c r="N291" s="293"/>
      <c r="O291" s="297"/>
      <c r="P291" s="297"/>
      <c r="Q291" s="297"/>
      <c r="R291" s="297"/>
      <c r="S291" s="297"/>
      <c r="T291" s="297"/>
      <c r="U291" s="297"/>
      <c r="V291" s="297"/>
      <c r="W291" s="297"/>
      <c r="X291" s="297"/>
      <c r="Y291" s="412">
        <v>1</v>
      </c>
      <c r="Z291" s="412"/>
      <c r="AA291" s="412"/>
      <c r="AB291" s="412"/>
      <c r="AC291" s="412"/>
      <c r="AD291" s="412"/>
      <c r="AE291" s="412"/>
      <c r="AF291" s="412"/>
      <c r="AG291" s="412"/>
      <c r="AH291" s="412"/>
      <c r="AI291" s="412"/>
      <c r="AJ291" s="412"/>
      <c r="AK291" s="412"/>
      <c r="AL291" s="412"/>
      <c r="AM291" s="298">
        <f>SUM(Y291:AL291)</f>
        <v>1</v>
      </c>
    </row>
    <row r="292" spans="1:39" outlineLevel="1">
      <c r="B292" s="296" t="s">
        <v>290</v>
      </c>
      <c r="C292" s="293" t="s">
        <v>164</v>
      </c>
      <c r="D292" s="297"/>
      <c r="E292" s="297"/>
      <c r="F292" s="297"/>
      <c r="G292" s="297"/>
      <c r="H292" s="297"/>
      <c r="I292" s="297"/>
      <c r="J292" s="297"/>
      <c r="K292" s="297"/>
      <c r="L292" s="297"/>
      <c r="M292" s="297"/>
      <c r="N292" s="293"/>
      <c r="O292" s="297"/>
      <c r="P292" s="297"/>
      <c r="Q292" s="297"/>
      <c r="R292" s="297"/>
      <c r="S292" s="297"/>
      <c r="T292" s="297"/>
      <c r="U292" s="297"/>
      <c r="V292" s="297"/>
      <c r="W292" s="297"/>
      <c r="X292" s="297"/>
      <c r="Y292" s="413">
        <f>Y291</f>
        <v>1</v>
      </c>
      <c r="Z292" s="413">
        <f t="shared" ref="Z292" si="759">Z291</f>
        <v>0</v>
      </c>
      <c r="AA292" s="413">
        <f t="shared" ref="AA292" si="760">AA291</f>
        <v>0</v>
      </c>
      <c r="AB292" s="413">
        <f t="shared" ref="AB292" si="761">AB291</f>
        <v>0</v>
      </c>
      <c r="AC292" s="413">
        <f t="shared" ref="AC292" si="762">AC291</f>
        <v>0</v>
      </c>
      <c r="AD292" s="413">
        <f t="shared" ref="AD292" si="763">AD291</f>
        <v>0</v>
      </c>
      <c r="AE292" s="413">
        <f t="shared" ref="AE292" si="764">AE291</f>
        <v>0</v>
      </c>
      <c r="AF292" s="413">
        <f t="shared" ref="AF292" si="765">AF291</f>
        <v>0</v>
      </c>
      <c r="AG292" s="413">
        <f t="shared" ref="AG292" si="766">AG291</f>
        <v>0</v>
      </c>
      <c r="AH292" s="413">
        <f t="shared" ref="AH292" si="767">AH291</f>
        <v>0</v>
      </c>
      <c r="AI292" s="413">
        <f t="shared" ref="AI292" si="768">AI291</f>
        <v>0</v>
      </c>
      <c r="AJ292" s="413">
        <f t="shared" ref="AJ292" si="769">AJ291</f>
        <v>0</v>
      </c>
      <c r="AK292" s="413">
        <f t="shared" ref="AK292" si="770">AK291</f>
        <v>0</v>
      </c>
      <c r="AL292" s="413">
        <f t="shared" ref="AL292" si="771">AL291</f>
        <v>0</v>
      </c>
      <c r="AM292" s="308"/>
    </row>
    <row r="293" spans="1:39"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outlineLevel="1">
      <c r="A294" s="524">
        <v>23</v>
      </c>
      <c r="B294" s="522"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outlineLevel="1">
      <c r="B295" s="296" t="s">
        <v>290</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72">Z294</f>
        <v>0</v>
      </c>
      <c r="AA295" s="413">
        <f t="shared" ref="AA295" si="773">AA294</f>
        <v>0</v>
      </c>
      <c r="AB295" s="413">
        <f t="shared" ref="AB295" si="774">AB294</f>
        <v>0</v>
      </c>
      <c r="AC295" s="413">
        <f t="shared" ref="AC295" si="775">AC294</f>
        <v>0</v>
      </c>
      <c r="AD295" s="413">
        <f t="shared" ref="AD295" si="776">AD294</f>
        <v>0</v>
      </c>
      <c r="AE295" s="413">
        <f t="shared" ref="AE295" si="777">AE294</f>
        <v>0</v>
      </c>
      <c r="AF295" s="413">
        <f t="shared" ref="AF295" si="778">AF294</f>
        <v>0</v>
      </c>
      <c r="AG295" s="413">
        <f t="shared" ref="AG295" si="779">AG294</f>
        <v>0</v>
      </c>
      <c r="AH295" s="413">
        <f t="shared" ref="AH295" si="780">AH294</f>
        <v>0</v>
      </c>
      <c r="AI295" s="413">
        <f t="shared" ref="AI295" si="781">AI294</f>
        <v>0</v>
      </c>
      <c r="AJ295" s="413">
        <f t="shared" ref="AJ295" si="782">AJ294</f>
        <v>0</v>
      </c>
      <c r="AK295" s="413">
        <f t="shared" ref="AK295" si="783">AK294</f>
        <v>0</v>
      </c>
      <c r="AL295" s="413">
        <f t="shared" ref="AL295" si="784">AL294</f>
        <v>0</v>
      </c>
      <c r="AM295" s="308"/>
    </row>
    <row r="296" spans="1:39"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outlineLevel="1">
      <c r="A297" s="524">
        <v>24</v>
      </c>
      <c r="B297" s="522" t="s">
        <v>117</v>
      </c>
      <c r="C297" s="293" t="s">
        <v>25</v>
      </c>
      <c r="D297" s="297">
        <v>20069</v>
      </c>
      <c r="E297" s="297">
        <v>20069</v>
      </c>
      <c r="F297" s="297">
        <v>20069</v>
      </c>
      <c r="G297" s="297">
        <v>20069</v>
      </c>
      <c r="H297" s="297">
        <v>20069</v>
      </c>
      <c r="I297" s="297">
        <v>19884</v>
      </c>
      <c r="J297" s="297">
        <v>19884</v>
      </c>
      <c r="K297" s="297">
        <v>19884</v>
      </c>
      <c r="L297" s="297">
        <v>19884</v>
      </c>
      <c r="M297" s="297">
        <v>15232</v>
      </c>
      <c r="N297" s="293"/>
      <c r="O297" s="297"/>
      <c r="P297" s="297"/>
      <c r="Q297" s="297"/>
      <c r="R297" s="297"/>
      <c r="S297" s="297"/>
      <c r="T297" s="297"/>
      <c r="U297" s="297"/>
      <c r="V297" s="297"/>
      <c r="W297" s="297"/>
      <c r="X297" s="297"/>
      <c r="Y297" s="412">
        <v>1</v>
      </c>
      <c r="Z297" s="412"/>
      <c r="AA297" s="412"/>
      <c r="AB297" s="412"/>
      <c r="AC297" s="412"/>
      <c r="AD297" s="412"/>
      <c r="AE297" s="412"/>
      <c r="AF297" s="412"/>
      <c r="AG297" s="412"/>
      <c r="AH297" s="412"/>
      <c r="AI297" s="412"/>
      <c r="AJ297" s="412"/>
      <c r="AK297" s="412"/>
      <c r="AL297" s="412"/>
      <c r="AM297" s="298">
        <f>SUM(Y297:AL297)</f>
        <v>1</v>
      </c>
    </row>
    <row r="298" spans="1:39" outlineLevel="1">
      <c r="B298" s="296" t="s">
        <v>290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 t="shared" ref="Z298" si="785">Z297</f>
        <v>0</v>
      </c>
      <c r="AA298" s="413">
        <f t="shared" ref="AA298" si="786">AA297</f>
        <v>0</v>
      </c>
      <c r="AB298" s="413">
        <f t="shared" ref="AB298" si="787">AB297</f>
        <v>0</v>
      </c>
      <c r="AC298" s="413">
        <f t="shared" ref="AC298" si="788">AC297</f>
        <v>0</v>
      </c>
      <c r="AD298" s="413">
        <f t="shared" ref="AD298" si="789">AD297</f>
        <v>0</v>
      </c>
      <c r="AE298" s="413">
        <f t="shared" ref="AE298" si="790">AE297</f>
        <v>0</v>
      </c>
      <c r="AF298" s="413">
        <f t="shared" ref="AF298" si="791">AF297</f>
        <v>0</v>
      </c>
      <c r="AG298" s="413">
        <f t="shared" ref="AG298" si="792">AG297</f>
        <v>0</v>
      </c>
      <c r="AH298" s="413">
        <f t="shared" ref="AH298" si="793">AH297</f>
        <v>0</v>
      </c>
      <c r="AI298" s="413">
        <f t="shared" ref="AI298" si="794">AI297</f>
        <v>0</v>
      </c>
      <c r="AJ298" s="413">
        <f t="shared" ref="AJ298" si="795">AJ297</f>
        <v>0</v>
      </c>
      <c r="AK298" s="413">
        <f t="shared" ref="AK298" si="796">AK297</f>
        <v>0</v>
      </c>
      <c r="AL298" s="413">
        <f t="shared" ref="AL298" si="797">AL297</f>
        <v>0</v>
      </c>
      <c r="AM298" s="308"/>
    </row>
    <row r="299" spans="1:39"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outlineLevel="1">
      <c r="B300" s="290" t="s">
        <v>502</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outlineLevel="1">
      <c r="A301" s="524">
        <v>25</v>
      </c>
      <c r="B301" s="522" t="s">
        <v>118</v>
      </c>
      <c r="C301" s="293" t="s">
        <v>25</v>
      </c>
      <c r="D301" s="297">
        <v>65713</v>
      </c>
      <c r="E301" s="297">
        <v>65713</v>
      </c>
      <c r="F301" s="297">
        <v>65713</v>
      </c>
      <c r="G301" s="297">
        <v>65713</v>
      </c>
      <c r="H301" s="297">
        <v>65713</v>
      </c>
      <c r="I301" s="297">
        <v>65713</v>
      </c>
      <c r="J301" s="297">
        <v>65713</v>
      </c>
      <c r="K301" s="297">
        <v>65713</v>
      </c>
      <c r="L301" s="297">
        <v>65713</v>
      </c>
      <c r="M301" s="297">
        <v>65713</v>
      </c>
      <c r="N301" s="297">
        <v>12</v>
      </c>
      <c r="O301" s="297"/>
      <c r="P301" s="297"/>
      <c r="Q301" s="297"/>
      <c r="R301" s="297"/>
      <c r="S301" s="297"/>
      <c r="T301" s="297"/>
      <c r="U301" s="297"/>
      <c r="V301" s="297"/>
      <c r="W301" s="297"/>
      <c r="X301" s="297"/>
      <c r="Y301" s="428"/>
      <c r="Z301" s="412">
        <v>0</v>
      </c>
      <c r="AA301" s="412">
        <v>1</v>
      </c>
      <c r="AB301" s="412"/>
      <c r="AC301" s="412"/>
      <c r="AD301" s="412"/>
      <c r="AE301" s="412"/>
      <c r="AF301" s="412"/>
      <c r="AG301" s="417"/>
      <c r="AH301" s="417"/>
      <c r="AI301" s="417"/>
      <c r="AJ301" s="417"/>
      <c r="AK301" s="417"/>
      <c r="AL301" s="417"/>
      <c r="AM301" s="298">
        <f>SUM(Y301:AL301)</f>
        <v>1</v>
      </c>
    </row>
    <row r="302" spans="1:39" outlineLevel="1">
      <c r="B302" s="296" t="s">
        <v>290</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3">
        <f>Y301</f>
        <v>0</v>
      </c>
      <c r="Z302" s="413">
        <f t="shared" ref="Z302" si="798">Z301</f>
        <v>0</v>
      </c>
      <c r="AA302" s="413">
        <f t="shared" ref="AA302" si="799">AA301</f>
        <v>1</v>
      </c>
      <c r="AB302" s="413">
        <f t="shared" ref="AB302" si="800">AB301</f>
        <v>0</v>
      </c>
      <c r="AC302" s="413">
        <f t="shared" ref="AC302" si="801">AC301</f>
        <v>0</v>
      </c>
      <c r="AD302" s="413">
        <f t="shared" ref="AD302" si="802">AD301</f>
        <v>0</v>
      </c>
      <c r="AE302" s="413">
        <f t="shared" ref="AE302" si="803">AE301</f>
        <v>0</v>
      </c>
      <c r="AF302" s="413">
        <f t="shared" ref="AF302" si="804">AF301</f>
        <v>0</v>
      </c>
      <c r="AG302" s="413">
        <f t="shared" ref="AG302" si="805">AG301</f>
        <v>0</v>
      </c>
      <c r="AH302" s="413">
        <f t="shared" ref="AH302" si="806">AH301</f>
        <v>0</v>
      </c>
      <c r="AI302" s="413">
        <f t="shared" ref="AI302" si="807">AI301</f>
        <v>0</v>
      </c>
      <c r="AJ302" s="413">
        <f t="shared" ref="AJ302" si="808">AJ301</f>
        <v>0</v>
      </c>
      <c r="AK302" s="413">
        <f t="shared" ref="AK302" si="809">AK301</f>
        <v>0</v>
      </c>
      <c r="AL302" s="413">
        <f t="shared" ref="AL302" si="810">AL301</f>
        <v>0</v>
      </c>
      <c r="AM302" s="308"/>
    </row>
    <row r="303" spans="1:39"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outlineLevel="1">
      <c r="A304" s="524">
        <v>26</v>
      </c>
      <c r="B304" s="522" t="s">
        <v>119</v>
      </c>
      <c r="C304" s="293" t="s">
        <v>25</v>
      </c>
      <c r="D304" s="297">
        <v>695718</v>
      </c>
      <c r="E304" s="297">
        <v>688539</v>
      </c>
      <c r="F304" s="297">
        <v>688539</v>
      </c>
      <c r="G304" s="297">
        <v>688539</v>
      </c>
      <c r="H304" s="297">
        <v>688539</v>
      </c>
      <c r="I304" s="297">
        <v>688539</v>
      </c>
      <c r="J304" s="297">
        <v>688539</v>
      </c>
      <c r="K304" s="297">
        <v>688539</v>
      </c>
      <c r="L304" s="297">
        <v>686156</v>
      </c>
      <c r="M304" s="297">
        <v>686156</v>
      </c>
      <c r="N304" s="297">
        <v>12</v>
      </c>
      <c r="O304" s="297"/>
      <c r="P304" s="297"/>
      <c r="Q304" s="297"/>
      <c r="R304" s="297"/>
      <c r="S304" s="297"/>
      <c r="T304" s="297"/>
      <c r="U304" s="297"/>
      <c r="V304" s="297"/>
      <c r="W304" s="297"/>
      <c r="X304" s="297"/>
      <c r="Y304" s="428"/>
      <c r="Z304" s="412">
        <v>0.42699999999999999</v>
      </c>
      <c r="AA304" s="412">
        <v>0.57299999999999995</v>
      </c>
      <c r="AB304" s="412"/>
      <c r="AC304" s="412"/>
      <c r="AD304" s="412"/>
      <c r="AE304" s="412"/>
      <c r="AF304" s="412"/>
      <c r="AG304" s="417"/>
      <c r="AH304" s="417"/>
      <c r="AI304" s="417"/>
      <c r="AJ304" s="417"/>
      <c r="AK304" s="417"/>
      <c r="AL304" s="417"/>
      <c r="AM304" s="298">
        <f>SUM(Y304:AL304)</f>
        <v>1</v>
      </c>
    </row>
    <row r="305" spans="1:39" outlineLevel="1">
      <c r="B305" s="296" t="s">
        <v>290</v>
      </c>
      <c r="C305" s="293" t="s">
        <v>164</v>
      </c>
      <c r="D305" s="297">
        <v>1151175</v>
      </c>
      <c r="E305" s="297">
        <v>1151175</v>
      </c>
      <c r="F305" s="297">
        <v>1151175</v>
      </c>
      <c r="G305" s="297">
        <v>1151175</v>
      </c>
      <c r="H305" s="297">
        <v>1151175</v>
      </c>
      <c r="I305" s="297">
        <v>1141349</v>
      </c>
      <c r="J305" s="297">
        <v>1141349</v>
      </c>
      <c r="K305" s="297">
        <v>1141349</v>
      </c>
      <c r="L305" s="297">
        <v>1110319</v>
      </c>
      <c r="M305" s="297">
        <v>1036228</v>
      </c>
      <c r="N305" s="297">
        <f>N304</f>
        <v>12</v>
      </c>
      <c r="O305" s="297"/>
      <c r="P305" s="297"/>
      <c r="Q305" s="297"/>
      <c r="R305" s="297"/>
      <c r="S305" s="297"/>
      <c r="T305" s="297"/>
      <c r="U305" s="297"/>
      <c r="V305" s="297"/>
      <c r="W305" s="297"/>
      <c r="X305" s="297"/>
      <c r="Y305" s="413">
        <f>Y304</f>
        <v>0</v>
      </c>
      <c r="Z305" s="413">
        <f t="shared" ref="Z305" si="811">Z304</f>
        <v>0.42699999999999999</v>
      </c>
      <c r="AA305" s="413">
        <f t="shared" ref="AA305" si="812">AA304</f>
        <v>0.57299999999999995</v>
      </c>
      <c r="AB305" s="413">
        <f t="shared" ref="AB305" si="813">AB304</f>
        <v>0</v>
      </c>
      <c r="AC305" s="413">
        <f t="shared" ref="AC305" si="814">AC304</f>
        <v>0</v>
      </c>
      <c r="AD305" s="413">
        <f t="shared" ref="AD305" si="815">AD304</f>
        <v>0</v>
      </c>
      <c r="AE305" s="413">
        <f t="shared" ref="AE305" si="816">AE304</f>
        <v>0</v>
      </c>
      <c r="AF305" s="413">
        <f t="shared" ref="AF305" si="817">AF304</f>
        <v>0</v>
      </c>
      <c r="AG305" s="413">
        <f t="shared" ref="AG305" si="818">AG304</f>
        <v>0</v>
      </c>
      <c r="AH305" s="413">
        <f t="shared" ref="AH305" si="819">AH304</f>
        <v>0</v>
      </c>
      <c r="AI305" s="413">
        <f t="shared" ref="AI305" si="820">AI304</f>
        <v>0</v>
      </c>
      <c r="AJ305" s="413">
        <f t="shared" ref="AJ305" si="821">AJ304</f>
        <v>0</v>
      </c>
      <c r="AK305" s="413">
        <f t="shared" ref="AK305" si="822">AK304</f>
        <v>0</v>
      </c>
      <c r="AL305" s="413">
        <f t="shared" ref="AL305" si="823">AL304</f>
        <v>0</v>
      </c>
      <c r="AM305" s="308"/>
    </row>
    <row r="306" spans="1:39"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outlineLevel="1">
      <c r="A307" s="524">
        <v>27</v>
      </c>
      <c r="B307" s="522"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v>1</v>
      </c>
      <c r="AA307" s="412">
        <v>0</v>
      </c>
      <c r="AB307" s="412"/>
      <c r="AC307" s="412"/>
      <c r="AD307" s="412"/>
      <c r="AE307" s="412"/>
      <c r="AF307" s="412"/>
      <c r="AG307" s="417"/>
      <c r="AH307" s="417"/>
      <c r="AI307" s="417"/>
      <c r="AJ307" s="417"/>
      <c r="AK307" s="417"/>
      <c r="AL307" s="417"/>
      <c r="AM307" s="298">
        <f>SUM(Y307:AL307)</f>
        <v>1</v>
      </c>
    </row>
    <row r="308" spans="1:39" outlineLevel="1">
      <c r="B308" s="296" t="s">
        <v>290</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24">Z307</f>
        <v>1</v>
      </c>
      <c r="AA308" s="413">
        <f t="shared" ref="AA308" si="825">AA307</f>
        <v>0</v>
      </c>
      <c r="AB308" s="413">
        <f t="shared" ref="AB308" si="826">AB307</f>
        <v>0</v>
      </c>
      <c r="AC308" s="413">
        <f t="shared" ref="AC308" si="827">AC307</f>
        <v>0</v>
      </c>
      <c r="AD308" s="413">
        <f t="shared" ref="AD308" si="828">AD307</f>
        <v>0</v>
      </c>
      <c r="AE308" s="413">
        <f t="shared" ref="AE308" si="829">AE307</f>
        <v>0</v>
      </c>
      <c r="AF308" s="413">
        <f t="shared" ref="AF308" si="830">AF307</f>
        <v>0</v>
      </c>
      <c r="AG308" s="413">
        <f t="shared" ref="AG308" si="831">AG307</f>
        <v>0</v>
      </c>
      <c r="AH308" s="413">
        <f t="shared" ref="AH308" si="832">AH307</f>
        <v>0</v>
      </c>
      <c r="AI308" s="413">
        <f t="shared" ref="AI308" si="833">AI307</f>
        <v>0</v>
      </c>
      <c r="AJ308" s="413">
        <f t="shared" ref="AJ308" si="834">AJ307</f>
        <v>0</v>
      </c>
      <c r="AK308" s="413">
        <f t="shared" ref="AK308" si="835">AK307</f>
        <v>0</v>
      </c>
      <c r="AL308" s="413">
        <f t="shared" ref="AL308" si="836">AL307</f>
        <v>0</v>
      </c>
      <c r="AM308" s="308"/>
    </row>
    <row r="309" spans="1:39"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outlineLevel="1">
      <c r="A310" s="524">
        <v>28</v>
      </c>
      <c r="B310" s="522" t="s">
        <v>121</v>
      </c>
      <c r="C310" s="293" t="s">
        <v>25</v>
      </c>
      <c r="D310" s="297">
        <v>45932</v>
      </c>
      <c r="E310" s="297">
        <v>45932</v>
      </c>
      <c r="F310" s="297">
        <v>45932</v>
      </c>
      <c r="G310" s="297">
        <v>45932</v>
      </c>
      <c r="H310" s="297">
        <v>45932</v>
      </c>
      <c r="I310" s="297">
        <v>45932</v>
      </c>
      <c r="J310" s="297">
        <v>45932</v>
      </c>
      <c r="K310" s="297">
        <v>45932</v>
      </c>
      <c r="L310" s="297">
        <v>45932</v>
      </c>
      <c r="M310" s="297">
        <v>45932</v>
      </c>
      <c r="N310" s="297">
        <v>12</v>
      </c>
      <c r="O310" s="297"/>
      <c r="P310" s="297"/>
      <c r="Q310" s="297"/>
      <c r="R310" s="297"/>
      <c r="S310" s="297"/>
      <c r="T310" s="297"/>
      <c r="U310" s="297"/>
      <c r="V310" s="297"/>
      <c r="W310" s="297"/>
      <c r="X310" s="297"/>
      <c r="Y310" s="428"/>
      <c r="Z310" s="412">
        <v>1</v>
      </c>
      <c r="AA310" s="412">
        <v>0</v>
      </c>
      <c r="AB310" s="412"/>
      <c r="AC310" s="412"/>
      <c r="AD310" s="412"/>
      <c r="AE310" s="412"/>
      <c r="AF310" s="412"/>
      <c r="AG310" s="417"/>
      <c r="AH310" s="417"/>
      <c r="AI310" s="417"/>
      <c r="AJ310" s="417"/>
      <c r="AK310" s="417"/>
      <c r="AL310" s="417"/>
      <c r="AM310" s="298">
        <f>SUM(Y310:AL310)</f>
        <v>1</v>
      </c>
    </row>
    <row r="311" spans="1:39" outlineLevel="1">
      <c r="B311" s="296" t="s">
        <v>290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7">Z310</f>
        <v>1</v>
      </c>
      <c r="AA311" s="413">
        <f t="shared" ref="AA311" si="838">AA310</f>
        <v>0</v>
      </c>
      <c r="AB311" s="413">
        <f t="shared" ref="AB311" si="839">AB310</f>
        <v>0</v>
      </c>
      <c r="AC311" s="413">
        <f t="shared" ref="AC311" si="840">AC310</f>
        <v>0</v>
      </c>
      <c r="AD311" s="413">
        <f t="shared" ref="AD311" si="841">AD310</f>
        <v>0</v>
      </c>
      <c r="AE311" s="413">
        <f t="shared" ref="AE311" si="842">AE310</f>
        <v>0</v>
      </c>
      <c r="AF311" s="413">
        <f t="shared" ref="AF311" si="843">AF310</f>
        <v>0</v>
      </c>
      <c r="AG311" s="413">
        <f t="shared" ref="AG311" si="844">AG310</f>
        <v>0</v>
      </c>
      <c r="AH311" s="413">
        <f t="shared" ref="AH311" si="845">AH310</f>
        <v>0</v>
      </c>
      <c r="AI311" s="413">
        <f t="shared" ref="AI311" si="846">AI310</f>
        <v>0</v>
      </c>
      <c r="AJ311" s="413">
        <f t="shared" ref="AJ311" si="847">AJ310</f>
        <v>0</v>
      </c>
      <c r="AK311" s="413">
        <f t="shared" ref="AK311" si="848">AK310</f>
        <v>0</v>
      </c>
      <c r="AL311" s="413">
        <f t="shared" ref="AL311" si="849">AL310</f>
        <v>0</v>
      </c>
      <c r="AM311" s="308"/>
    </row>
    <row r="312" spans="1:39"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outlineLevel="1">
      <c r="A313" s="524">
        <v>29</v>
      </c>
      <c r="B313" s="522"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outlineLevel="1">
      <c r="B314" s="296" t="s">
        <v>290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50">Z313</f>
        <v>0</v>
      </c>
      <c r="AA314" s="413">
        <f t="shared" ref="AA314" si="851">AA313</f>
        <v>0</v>
      </c>
      <c r="AB314" s="413">
        <f t="shared" ref="AB314" si="852">AB313</f>
        <v>0</v>
      </c>
      <c r="AC314" s="413">
        <f t="shared" ref="AC314" si="853">AC313</f>
        <v>0</v>
      </c>
      <c r="AD314" s="413">
        <f t="shared" ref="AD314" si="854">AD313</f>
        <v>0</v>
      </c>
      <c r="AE314" s="413">
        <f t="shared" ref="AE314" si="855">AE313</f>
        <v>0</v>
      </c>
      <c r="AF314" s="413">
        <f t="shared" ref="AF314" si="856">AF313</f>
        <v>0</v>
      </c>
      <c r="AG314" s="413">
        <f t="shared" ref="AG314" si="857">AG313</f>
        <v>0</v>
      </c>
      <c r="AH314" s="413">
        <f t="shared" ref="AH314" si="858">AH313</f>
        <v>0</v>
      </c>
      <c r="AI314" s="413">
        <f t="shared" ref="AI314" si="859">AI313</f>
        <v>0</v>
      </c>
      <c r="AJ314" s="413">
        <f t="shared" ref="AJ314" si="860">AJ313</f>
        <v>0</v>
      </c>
      <c r="AK314" s="413">
        <f t="shared" ref="AK314" si="861">AK313</f>
        <v>0</v>
      </c>
      <c r="AL314" s="413">
        <f t="shared" ref="AL314" si="862">AL313</f>
        <v>0</v>
      </c>
      <c r="AM314" s="308"/>
    </row>
    <row r="315" spans="1:39"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outlineLevel="1">
      <c r="A316" s="524">
        <v>30</v>
      </c>
      <c r="B316" s="522"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outlineLevel="1">
      <c r="B317" s="296" t="s">
        <v>290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63">Z316</f>
        <v>0</v>
      </c>
      <c r="AA317" s="413">
        <f t="shared" ref="AA317" si="864">AA316</f>
        <v>0</v>
      </c>
      <c r="AB317" s="413">
        <f t="shared" ref="AB317" si="865">AB316</f>
        <v>0</v>
      </c>
      <c r="AC317" s="413">
        <f t="shared" ref="AC317" si="866">AC316</f>
        <v>0</v>
      </c>
      <c r="AD317" s="413">
        <f t="shared" ref="AD317" si="867">AD316</f>
        <v>0</v>
      </c>
      <c r="AE317" s="413">
        <f t="shared" ref="AE317" si="868">AE316</f>
        <v>0</v>
      </c>
      <c r="AF317" s="413">
        <f t="shared" ref="AF317" si="869">AF316</f>
        <v>0</v>
      </c>
      <c r="AG317" s="413">
        <f t="shared" ref="AG317" si="870">AG316</f>
        <v>0</v>
      </c>
      <c r="AH317" s="413">
        <f t="shared" ref="AH317" si="871">AH316</f>
        <v>0</v>
      </c>
      <c r="AI317" s="413">
        <f t="shared" ref="AI317" si="872">AI316</f>
        <v>0</v>
      </c>
      <c r="AJ317" s="413">
        <f t="shared" ref="AJ317" si="873">AJ316</f>
        <v>0</v>
      </c>
      <c r="AK317" s="413">
        <f t="shared" ref="AK317" si="874">AK316</f>
        <v>0</v>
      </c>
      <c r="AL317" s="413">
        <f t="shared" ref="AL317" si="875">AL316</f>
        <v>0</v>
      </c>
      <c r="AM317" s="308"/>
    </row>
    <row r="318" spans="1:39"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outlineLevel="1">
      <c r="A319" s="524">
        <v>31</v>
      </c>
      <c r="B319" s="522"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outlineLevel="1">
      <c r="B320" s="296" t="s">
        <v>290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76">Z319</f>
        <v>0</v>
      </c>
      <c r="AA320" s="413">
        <f t="shared" ref="AA320" si="877">AA319</f>
        <v>0</v>
      </c>
      <c r="AB320" s="413">
        <f t="shared" ref="AB320" si="878">AB319</f>
        <v>0</v>
      </c>
      <c r="AC320" s="413">
        <f t="shared" ref="AC320" si="879">AC319</f>
        <v>0</v>
      </c>
      <c r="AD320" s="413">
        <f t="shared" ref="AD320" si="880">AD319</f>
        <v>0</v>
      </c>
      <c r="AE320" s="413">
        <f t="shared" ref="AE320" si="881">AE319</f>
        <v>0</v>
      </c>
      <c r="AF320" s="413">
        <f t="shared" ref="AF320" si="882">AF319</f>
        <v>0</v>
      </c>
      <c r="AG320" s="413">
        <f t="shared" ref="AG320" si="883">AG319</f>
        <v>0</v>
      </c>
      <c r="AH320" s="413">
        <f t="shared" ref="AH320" si="884">AH319</f>
        <v>0</v>
      </c>
      <c r="AI320" s="413">
        <f t="shared" ref="AI320" si="885">AI319</f>
        <v>0</v>
      </c>
      <c r="AJ320" s="413">
        <f t="shared" ref="AJ320" si="886">AJ319</f>
        <v>0</v>
      </c>
      <c r="AK320" s="413">
        <f t="shared" ref="AK320" si="887">AK319</f>
        <v>0</v>
      </c>
      <c r="AL320" s="413">
        <f t="shared" ref="AL320" si="888">AL319</f>
        <v>0</v>
      </c>
      <c r="AM320" s="308"/>
    </row>
    <row r="321" spans="1:39" outlineLevel="1">
      <c r="B321" s="522"/>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outlineLevel="1">
      <c r="A322" s="524">
        <v>32</v>
      </c>
      <c r="B322" s="522"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outlineLevel="1">
      <c r="B323" s="296" t="s">
        <v>290</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89">Z322</f>
        <v>0</v>
      </c>
      <c r="AA323" s="413">
        <f t="shared" ref="AA323" si="890">AA322</f>
        <v>0</v>
      </c>
      <c r="AB323" s="413">
        <f t="shared" ref="AB323" si="891">AB322</f>
        <v>0</v>
      </c>
      <c r="AC323" s="413">
        <f t="shared" ref="AC323" si="892">AC322</f>
        <v>0</v>
      </c>
      <c r="AD323" s="413">
        <f t="shared" ref="AD323" si="893">AD322</f>
        <v>0</v>
      </c>
      <c r="AE323" s="413">
        <f t="shared" ref="AE323" si="894">AE322</f>
        <v>0</v>
      </c>
      <c r="AF323" s="413">
        <f t="shared" ref="AF323" si="895">AF322</f>
        <v>0</v>
      </c>
      <c r="AG323" s="413">
        <f t="shared" ref="AG323" si="896">AG322</f>
        <v>0</v>
      </c>
      <c r="AH323" s="413">
        <f t="shared" ref="AH323" si="897">AH322</f>
        <v>0</v>
      </c>
      <c r="AI323" s="413">
        <f t="shared" ref="AI323" si="898">AI322</f>
        <v>0</v>
      </c>
      <c r="AJ323" s="413">
        <f t="shared" ref="AJ323" si="899">AJ322</f>
        <v>0</v>
      </c>
      <c r="AK323" s="413">
        <f t="shared" ref="AK323" si="900">AK322</f>
        <v>0</v>
      </c>
      <c r="AL323" s="413">
        <f t="shared" ref="AL323" si="901">AL322</f>
        <v>0</v>
      </c>
      <c r="AM323" s="308"/>
    </row>
    <row r="324" spans="1:39" outlineLevel="1">
      <c r="B324" s="522"/>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outlineLevel="1">
      <c r="B325" s="290" t="s">
        <v>503</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outlineLevel="1">
      <c r="A326" s="524">
        <v>33</v>
      </c>
      <c r="B326" s="522" t="s">
        <v>126</v>
      </c>
      <c r="C326" s="293" t="s">
        <v>25</v>
      </c>
      <c r="D326" s="297"/>
      <c r="E326" s="297"/>
      <c r="F326" s="297"/>
      <c r="G326" s="297"/>
      <c r="H326" s="297"/>
      <c r="I326" s="297"/>
      <c r="J326" s="297"/>
      <c r="K326" s="297"/>
      <c r="L326" s="297"/>
      <c r="M326" s="297"/>
      <c r="N326" s="297">
        <v>0</v>
      </c>
      <c r="O326" s="297"/>
      <c r="P326" s="297"/>
      <c r="Q326" s="297"/>
      <c r="R326" s="297"/>
      <c r="S326" s="297"/>
      <c r="T326" s="297"/>
      <c r="U326" s="297"/>
      <c r="V326" s="297"/>
      <c r="W326" s="297"/>
      <c r="X326" s="297"/>
      <c r="Y326" s="428"/>
      <c r="Z326" s="412"/>
      <c r="AA326" s="412"/>
      <c r="AB326" s="412"/>
      <c r="AC326" s="412"/>
      <c r="AD326" s="412"/>
      <c r="AE326" s="412"/>
      <c r="AF326" s="412"/>
      <c r="AG326" s="417"/>
      <c r="AH326" s="417"/>
      <c r="AI326" s="417"/>
      <c r="AJ326" s="417"/>
      <c r="AK326" s="417"/>
      <c r="AL326" s="417"/>
      <c r="AM326" s="298">
        <f>SUM(Y326:AL326)</f>
        <v>0</v>
      </c>
    </row>
    <row r="327" spans="1:39" outlineLevel="1">
      <c r="B327" s="296" t="s">
        <v>290</v>
      </c>
      <c r="C327" s="293" t="s">
        <v>164</v>
      </c>
      <c r="D327" s="297"/>
      <c r="E327" s="297"/>
      <c r="F327" s="297"/>
      <c r="G327" s="297"/>
      <c r="H327" s="297"/>
      <c r="I327" s="297"/>
      <c r="J327" s="297"/>
      <c r="K327" s="297"/>
      <c r="L327" s="297"/>
      <c r="M327" s="297"/>
      <c r="N327" s="297">
        <f>N326</f>
        <v>0</v>
      </c>
      <c r="O327" s="297"/>
      <c r="P327" s="297"/>
      <c r="Q327" s="297"/>
      <c r="R327" s="297"/>
      <c r="S327" s="297"/>
      <c r="T327" s="297"/>
      <c r="U327" s="297"/>
      <c r="V327" s="297"/>
      <c r="W327" s="297"/>
      <c r="X327" s="297"/>
      <c r="Y327" s="413">
        <f>Y326</f>
        <v>0</v>
      </c>
      <c r="Z327" s="413">
        <f t="shared" ref="Z327" si="902">Z326</f>
        <v>0</v>
      </c>
      <c r="AA327" s="413">
        <f t="shared" ref="AA327" si="903">AA326</f>
        <v>0</v>
      </c>
      <c r="AB327" s="413">
        <f t="shared" ref="AB327" si="904">AB326</f>
        <v>0</v>
      </c>
      <c r="AC327" s="413">
        <f t="shared" ref="AC327" si="905">AC326</f>
        <v>0</v>
      </c>
      <c r="AD327" s="413">
        <f t="shared" ref="AD327" si="906">AD326</f>
        <v>0</v>
      </c>
      <c r="AE327" s="413">
        <f t="shared" ref="AE327" si="907">AE326</f>
        <v>0</v>
      </c>
      <c r="AF327" s="413">
        <f t="shared" ref="AF327" si="908">AF326</f>
        <v>0</v>
      </c>
      <c r="AG327" s="413">
        <f t="shared" ref="AG327" si="909">AG326</f>
        <v>0</v>
      </c>
      <c r="AH327" s="413">
        <f t="shared" ref="AH327" si="910">AH326</f>
        <v>0</v>
      </c>
      <c r="AI327" s="413">
        <f t="shared" ref="AI327" si="911">AI326</f>
        <v>0</v>
      </c>
      <c r="AJ327" s="413">
        <f t="shared" ref="AJ327" si="912">AJ326</f>
        <v>0</v>
      </c>
      <c r="AK327" s="413">
        <f t="shared" ref="AK327" si="913">AK326</f>
        <v>0</v>
      </c>
      <c r="AL327" s="413">
        <f t="shared" ref="AL327" si="914">AL326</f>
        <v>0</v>
      </c>
      <c r="AM327" s="308"/>
    </row>
    <row r="328" spans="1:39" outlineLevel="1">
      <c r="B328" s="522"/>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outlineLevel="1">
      <c r="A329" s="524">
        <v>34</v>
      </c>
      <c r="B329" s="522"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outlineLevel="1">
      <c r="B330" s="296" t="s">
        <v>290</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915">Z329</f>
        <v>0</v>
      </c>
      <c r="AA330" s="413">
        <f t="shared" ref="AA330" si="916">AA329</f>
        <v>0</v>
      </c>
      <c r="AB330" s="413">
        <f t="shared" ref="AB330" si="917">AB329</f>
        <v>0</v>
      </c>
      <c r="AC330" s="413">
        <f t="shared" ref="AC330" si="918">AC329</f>
        <v>0</v>
      </c>
      <c r="AD330" s="413">
        <f t="shared" ref="AD330" si="919">AD329</f>
        <v>0</v>
      </c>
      <c r="AE330" s="413">
        <f t="shared" ref="AE330" si="920">AE329</f>
        <v>0</v>
      </c>
      <c r="AF330" s="413">
        <f t="shared" ref="AF330" si="921">AF329</f>
        <v>0</v>
      </c>
      <c r="AG330" s="413">
        <f t="shared" ref="AG330" si="922">AG329</f>
        <v>0</v>
      </c>
      <c r="AH330" s="413">
        <f t="shared" ref="AH330" si="923">AH329</f>
        <v>0</v>
      </c>
      <c r="AI330" s="413">
        <f t="shared" ref="AI330" si="924">AI329</f>
        <v>0</v>
      </c>
      <c r="AJ330" s="413">
        <f t="shared" ref="AJ330" si="925">AJ329</f>
        <v>0</v>
      </c>
      <c r="AK330" s="413">
        <f t="shared" ref="AK330" si="926">AK329</f>
        <v>0</v>
      </c>
      <c r="AL330" s="413">
        <f t="shared" ref="AL330" si="927">AL329</f>
        <v>0</v>
      </c>
      <c r="AM330" s="308"/>
    </row>
    <row r="331" spans="1:39" outlineLevel="1">
      <c r="B331" s="522"/>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outlineLevel="1">
      <c r="A332" s="524">
        <v>35</v>
      </c>
      <c r="B332" s="522"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outlineLevel="1">
      <c r="B333" s="296" t="s">
        <v>290</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28">Z332</f>
        <v>0</v>
      </c>
      <c r="AA333" s="413">
        <f t="shared" ref="AA333" si="929">AA332</f>
        <v>0</v>
      </c>
      <c r="AB333" s="413">
        <f t="shared" ref="AB333" si="930">AB332</f>
        <v>0</v>
      </c>
      <c r="AC333" s="413">
        <f t="shared" ref="AC333" si="931">AC332</f>
        <v>0</v>
      </c>
      <c r="AD333" s="413">
        <f t="shared" ref="AD333" si="932">AD332</f>
        <v>0</v>
      </c>
      <c r="AE333" s="413">
        <f t="shared" ref="AE333" si="933">AE332</f>
        <v>0</v>
      </c>
      <c r="AF333" s="413">
        <f t="shared" ref="AF333" si="934">AF332</f>
        <v>0</v>
      </c>
      <c r="AG333" s="413">
        <f t="shared" ref="AG333" si="935">AG332</f>
        <v>0</v>
      </c>
      <c r="AH333" s="413">
        <f t="shared" ref="AH333" si="936">AH332</f>
        <v>0</v>
      </c>
      <c r="AI333" s="413">
        <f t="shared" ref="AI333" si="937">AI332</f>
        <v>0</v>
      </c>
      <c r="AJ333" s="413">
        <f t="shared" ref="AJ333" si="938">AJ332</f>
        <v>0</v>
      </c>
      <c r="AK333" s="413">
        <f t="shared" ref="AK333" si="939">AK332</f>
        <v>0</v>
      </c>
      <c r="AL333" s="413">
        <f t="shared" ref="AL333" si="940">AL332</f>
        <v>0</v>
      </c>
      <c r="AM333" s="308"/>
    </row>
    <row r="334" spans="1:39"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outlineLevel="1">
      <c r="B335" s="290" t="s">
        <v>504</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outlineLevel="1">
      <c r="A336" s="524">
        <v>36</v>
      </c>
      <c r="B336" s="522"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outlineLevel="1">
      <c r="B337" s="296" t="s">
        <v>290</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Y336</f>
        <v>0</v>
      </c>
      <c r="Z337" s="413">
        <f t="shared" ref="Z337" si="941">Z336</f>
        <v>0</v>
      </c>
      <c r="AA337" s="413">
        <f t="shared" ref="AA337" si="942">AA336</f>
        <v>0</v>
      </c>
      <c r="AB337" s="413">
        <f t="shared" ref="AB337" si="943">AB336</f>
        <v>0</v>
      </c>
      <c r="AC337" s="413">
        <f t="shared" ref="AC337" si="944">AC336</f>
        <v>0</v>
      </c>
      <c r="AD337" s="413">
        <f t="shared" ref="AD337" si="945">AD336</f>
        <v>0</v>
      </c>
      <c r="AE337" s="413">
        <f t="shared" ref="AE337" si="946">AE336</f>
        <v>0</v>
      </c>
      <c r="AF337" s="413">
        <f t="shared" ref="AF337" si="947">AF336</f>
        <v>0</v>
      </c>
      <c r="AG337" s="413">
        <f t="shared" ref="AG337" si="948">AG336</f>
        <v>0</v>
      </c>
      <c r="AH337" s="413">
        <f t="shared" ref="AH337" si="949">AH336</f>
        <v>0</v>
      </c>
      <c r="AI337" s="413">
        <f t="shared" ref="AI337" si="950">AI336</f>
        <v>0</v>
      </c>
      <c r="AJ337" s="413">
        <f t="shared" ref="AJ337" si="951">AJ336</f>
        <v>0</v>
      </c>
      <c r="AK337" s="413">
        <f t="shared" ref="AK337" si="952">AK336</f>
        <v>0</v>
      </c>
      <c r="AL337" s="413">
        <f t="shared" ref="AL337" si="953">AL336</f>
        <v>0</v>
      </c>
      <c r="AM337" s="308"/>
    </row>
    <row r="338" spans="1:39" outlineLevel="1">
      <c r="B338" s="522"/>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outlineLevel="1">
      <c r="A339" s="524">
        <v>37</v>
      </c>
      <c r="B339" s="522"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outlineLevel="1">
      <c r="B340" s="296" t="s">
        <v>290</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54">Z339</f>
        <v>0</v>
      </c>
      <c r="AA340" s="413">
        <f t="shared" ref="AA340" si="955">AA339</f>
        <v>0</v>
      </c>
      <c r="AB340" s="413">
        <f t="shared" ref="AB340" si="956">AB339</f>
        <v>0</v>
      </c>
      <c r="AC340" s="413">
        <f t="shared" ref="AC340" si="957">AC339</f>
        <v>0</v>
      </c>
      <c r="AD340" s="413">
        <f t="shared" ref="AD340" si="958">AD339</f>
        <v>0</v>
      </c>
      <c r="AE340" s="413">
        <f t="shared" ref="AE340" si="959">AE339</f>
        <v>0</v>
      </c>
      <c r="AF340" s="413">
        <f t="shared" ref="AF340" si="960">AF339</f>
        <v>0</v>
      </c>
      <c r="AG340" s="413">
        <f t="shared" ref="AG340" si="961">AG339</f>
        <v>0</v>
      </c>
      <c r="AH340" s="413">
        <f t="shared" ref="AH340" si="962">AH339</f>
        <v>0</v>
      </c>
      <c r="AI340" s="413">
        <f t="shared" ref="AI340" si="963">AI339</f>
        <v>0</v>
      </c>
      <c r="AJ340" s="413">
        <f t="shared" ref="AJ340" si="964">AJ339</f>
        <v>0</v>
      </c>
      <c r="AK340" s="413">
        <f t="shared" ref="AK340" si="965">AK339</f>
        <v>0</v>
      </c>
      <c r="AL340" s="413">
        <f t="shared" ref="AL340" si="966">AL339</f>
        <v>0</v>
      </c>
      <c r="AM340" s="308"/>
    </row>
    <row r="341" spans="1:39" outlineLevel="1">
      <c r="B341" s="522"/>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outlineLevel="1">
      <c r="A342" s="524">
        <v>38</v>
      </c>
      <c r="B342" s="522"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outlineLevel="1">
      <c r="B343" s="296" t="s">
        <v>290</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67">Z342</f>
        <v>0</v>
      </c>
      <c r="AA343" s="413">
        <f t="shared" ref="AA343" si="968">AA342</f>
        <v>0</v>
      </c>
      <c r="AB343" s="413">
        <f t="shared" ref="AB343" si="969">AB342</f>
        <v>0</v>
      </c>
      <c r="AC343" s="413">
        <f t="shared" ref="AC343" si="970">AC342</f>
        <v>0</v>
      </c>
      <c r="AD343" s="413">
        <f t="shared" ref="AD343" si="971">AD342</f>
        <v>0</v>
      </c>
      <c r="AE343" s="413">
        <f t="shared" ref="AE343" si="972">AE342</f>
        <v>0</v>
      </c>
      <c r="AF343" s="413">
        <f t="shared" ref="AF343" si="973">AF342</f>
        <v>0</v>
      </c>
      <c r="AG343" s="413">
        <f t="shared" ref="AG343" si="974">AG342</f>
        <v>0</v>
      </c>
      <c r="AH343" s="413">
        <f t="shared" ref="AH343" si="975">AH342</f>
        <v>0</v>
      </c>
      <c r="AI343" s="413">
        <f t="shared" ref="AI343" si="976">AI342</f>
        <v>0</v>
      </c>
      <c r="AJ343" s="413">
        <f t="shared" ref="AJ343" si="977">AJ342</f>
        <v>0</v>
      </c>
      <c r="AK343" s="413">
        <f t="shared" ref="AK343" si="978">AK342</f>
        <v>0</v>
      </c>
      <c r="AL343" s="413">
        <f t="shared" ref="AL343" si="979">AL342</f>
        <v>0</v>
      </c>
      <c r="AM343" s="308"/>
    </row>
    <row r="344" spans="1:39" outlineLevel="1">
      <c r="B344" s="522"/>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outlineLevel="1">
      <c r="A345" s="524">
        <v>39</v>
      </c>
      <c r="B345" s="522"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outlineLevel="1">
      <c r="B346" s="296" t="s">
        <v>290</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80">Z345</f>
        <v>0</v>
      </c>
      <c r="AA346" s="413">
        <f t="shared" ref="AA346" si="981">AA345</f>
        <v>0</v>
      </c>
      <c r="AB346" s="413">
        <f t="shared" ref="AB346" si="982">AB345</f>
        <v>0</v>
      </c>
      <c r="AC346" s="413">
        <f t="shared" ref="AC346" si="983">AC345</f>
        <v>0</v>
      </c>
      <c r="AD346" s="413">
        <f t="shared" ref="AD346" si="984">AD345</f>
        <v>0</v>
      </c>
      <c r="AE346" s="413">
        <f t="shared" ref="AE346" si="985">AE345</f>
        <v>0</v>
      </c>
      <c r="AF346" s="413">
        <f t="shared" ref="AF346" si="986">AF345</f>
        <v>0</v>
      </c>
      <c r="AG346" s="413">
        <f t="shared" ref="AG346" si="987">AG345</f>
        <v>0</v>
      </c>
      <c r="AH346" s="413">
        <f t="shared" ref="AH346" si="988">AH345</f>
        <v>0</v>
      </c>
      <c r="AI346" s="413">
        <f t="shared" ref="AI346" si="989">AI345</f>
        <v>0</v>
      </c>
      <c r="AJ346" s="413">
        <f t="shared" ref="AJ346" si="990">AJ345</f>
        <v>0</v>
      </c>
      <c r="AK346" s="413">
        <f t="shared" ref="AK346" si="991">AK345</f>
        <v>0</v>
      </c>
      <c r="AL346" s="413">
        <f t="shared" ref="AL346" si="992">AL345</f>
        <v>0</v>
      </c>
      <c r="AM346" s="308"/>
    </row>
    <row r="347" spans="1:39" outlineLevel="1">
      <c r="B347" s="522"/>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outlineLevel="1">
      <c r="A348" s="524">
        <v>40</v>
      </c>
      <c r="B348" s="522"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outlineLevel="1">
      <c r="B349" s="296" t="s">
        <v>290</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93">Z348</f>
        <v>0</v>
      </c>
      <c r="AA349" s="413">
        <f t="shared" ref="AA349" si="994">AA348</f>
        <v>0</v>
      </c>
      <c r="AB349" s="413">
        <f t="shared" ref="AB349" si="995">AB348</f>
        <v>0</v>
      </c>
      <c r="AC349" s="413">
        <f t="shared" ref="AC349" si="996">AC348</f>
        <v>0</v>
      </c>
      <c r="AD349" s="413">
        <f t="shared" ref="AD349" si="997">AD348</f>
        <v>0</v>
      </c>
      <c r="AE349" s="413">
        <f t="shared" ref="AE349" si="998">AE348</f>
        <v>0</v>
      </c>
      <c r="AF349" s="413">
        <f t="shared" ref="AF349" si="999">AF348</f>
        <v>0</v>
      </c>
      <c r="AG349" s="413">
        <f t="shared" ref="AG349" si="1000">AG348</f>
        <v>0</v>
      </c>
      <c r="AH349" s="413">
        <f t="shared" ref="AH349" si="1001">AH348</f>
        <v>0</v>
      </c>
      <c r="AI349" s="413">
        <f t="shared" ref="AI349" si="1002">AI348</f>
        <v>0</v>
      </c>
      <c r="AJ349" s="413">
        <f t="shared" ref="AJ349" si="1003">AJ348</f>
        <v>0</v>
      </c>
      <c r="AK349" s="413">
        <f t="shared" ref="AK349" si="1004">AK348</f>
        <v>0</v>
      </c>
      <c r="AL349" s="413">
        <f t="shared" ref="AL349" si="1005">AL348</f>
        <v>0</v>
      </c>
      <c r="AM349" s="308"/>
    </row>
    <row r="350" spans="1:39" outlineLevel="1">
      <c r="B350" s="522"/>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outlineLevel="1">
      <c r="A351" s="524">
        <v>41</v>
      </c>
      <c r="B351" s="522"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outlineLevel="1">
      <c r="B352" s="296" t="s">
        <v>290</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1006">Z351</f>
        <v>0</v>
      </c>
      <c r="AA352" s="413">
        <f t="shared" ref="AA352" si="1007">AA351</f>
        <v>0</v>
      </c>
      <c r="AB352" s="413">
        <f t="shared" ref="AB352" si="1008">AB351</f>
        <v>0</v>
      </c>
      <c r="AC352" s="413">
        <f t="shared" ref="AC352" si="1009">AC351</f>
        <v>0</v>
      </c>
      <c r="AD352" s="413">
        <f t="shared" ref="AD352" si="1010">AD351</f>
        <v>0</v>
      </c>
      <c r="AE352" s="413">
        <f t="shared" ref="AE352" si="1011">AE351</f>
        <v>0</v>
      </c>
      <c r="AF352" s="413">
        <f t="shared" ref="AF352" si="1012">AF351</f>
        <v>0</v>
      </c>
      <c r="AG352" s="413">
        <f t="shared" ref="AG352" si="1013">AG351</f>
        <v>0</v>
      </c>
      <c r="AH352" s="413">
        <f t="shared" ref="AH352" si="1014">AH351</f>
        <v>0</v>
      </c>
      <c r="AI352" s="413">
        <f t="shared" ref="AI352" si="1015">AI351</f>
        <v>0</v>
      </c>
      <c r="AJ352" s="413">
        <f t="shared" ref="AJ352" si="1016">AJ351</f>
        <v>0</v>
      </c>
      <c r="AK352" s="413">
        <f t="shared" ref="AK352" si="1017">AK351</f>
        <v>0</v>
      </c>
      <c r="AL352" s="413">
        <f t="shared" ref="AL352" si="1018">AL351</f>
        <v>0</v>
      </c>
      <c r="AM352" s="308"/>
    </row>
    <row r="353" spans="1:39" outlineLevel="1">
      <c r="B353" s="522"/>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outlineLevel="1">
      <c r="A354" s="524">
        <v>42</v>
      </c>
      <c r="B354" s="522" t="s">
        <v>135</v>
      </c>
      <c r="C354" s="293" t="s">
        <v>25</v>
      </c>
      <c r="D354" s="297">
        <v>413538</v>
      </c>
      <c r="E354" s="297">
        <v>413538</v>
      </c>
      <c r="F354" s="297">
        <v>413538</v>
      </c>
      <c r="G354" s="297">
        <v>413538</v>
      </c>
      <c r="H354" s="297">
        <v>413538</v>
      </c>
      <c r="I354" s="297">
        <v>413538</v>
      </c>
      <c r="J354" s="297">
        <v>413538</v>
      </c>
      <c r="K354" s="297">
        <v>393669</v>
      </c>
      <c r="L354" s="297">
        <v>337482</v>
      </c>
      <c r="M354" s="297">
        <v>337482</v>
      </c>
      <c r="N354" s="293"/>
      <c r="O354" s="297"/>
      <c r="P354" s="297"/>
      <c r="Q354" s="297"/>
      <c r="R354" s="297"/>
      <c r="S354" s="297"/>
      <c r="T354" s="297"/>
      <c r="U354" s="297"/>
      <c r="V354" s="297"/>
      <c r="W354" s="297"/>
      <c r="X354" s="297"/>
      <c r="Y354" s="412">
        <v>1</v>
      </c>
      <c r="Z354" s="412"/>
      <c r="AA354" s="412"/>
      <c r="AB354" s="412"/>
      <c r="AC354" s="412"/>
      <c r="AD354" s="412"/>
      <c r="AE354" s="412"/>
      <c r="AF354" s="412"/>
      <c r="AG354" s="417"/>
      <c r="AH354" s="417"/>
      <c r="AI354" s="417"/>
      <c r="AJ354" s="417"/>
      <c r="AK354" s="417"/>
      <c r="AL354" s="417"/>
      <c r="AM354" s="298">
        <f>SUM(Y354:AL354)</f>
        <v>1</v>
      </c>
    </row>
    <row r="355" spans="1:39" outlineLevel="1">
      <c r="B355" s="296" t="s">
        <v>290</v>
      </c>
      <c r="C355" s="293" t="s">
        <v>164</v>
      </c>
      <c r="D355" s="297"/>
      <c r="E355" s="297"/>
      <c r="F355" s="297"/>
      <c r="G355" s="297"/>
      <c r="H355" s="297"/>
      <c r="I355" s="297"/>
      <c r="J355" s="297"/>
      <c r="K355" s="297"/>
      <c r="L355" s="297"/>
      <c r="M355" s="297"/>
      <c r="N355" s="470"/>
      <c r="O355" s="297"/>
      <c r="P355" s="297"/>
      <c r="Q355" s="297"/>
      <c r="R355" s="297"/>
      <c r="S355" s="297"/>
      <c r="T355" s="297"/>
      <c r="U355" s="297"/>
      <c r="V355" s="297"/>
      <c r="W355" s="297"/>
      <c r="X355" s="297"/>
      <c r="Y355" s="413">
        <f>Y354</f>
        <v>1</v>
      </c>
      <c r="Z355" s="413">
        <f t="shared" ref="Z355" si="1019">Z354</f>
        <v>0</v>
      </c>
      <c r="AA355" s="413">
        <f t="shared" ref="AA355" si="1020">AA354</f>
        <v>0</v>
      </c>
      <c r="AB355" s="413">
        <f t="shared" ref="AB355" si="1021">AB354</f>
        <v>0</v>
      </c>
      <c r="AC355" s="413">
        <f t="shared" ref="AC355" si="1022">AC354</f>
        <v>0</v>
      </c>
      <c r="AD355" s="413">
        <f t="shared" ref="AD355" si="1023">AD354</f>
        <v>0</v>
      </c>
      <c r="AE355" s="413">
        <f t="shared" ref="AE355" si="1024">AE354</f>
        <v>0</v>
      </c>
      <c r="AF355" s="413">
        <f t="shared" ref="AF355" si="1025">AF354</f>
        <v>0</v>
      </c>
      <c r="AG355" s="413">
        <f t="shared" ref="AG355" si="1026">AG354</f>
        <v>0</v>
      </c>
      <c r="AH355" s="413">
        <f t="shared" ref="AH355" si="1027">AH354</f>
        <v>0</v>
      </c>
      <c r="AI355" s="413">
        <f t="shared" ref="AI355" si="1028">AI354</f>
        <v>0</v>
      </c>
      <c r="AJ355" s="413">
        <f t="shared" ref="AJ355" si="1029">AJ354</f>
        <v>0</v>
      </c>
      <c r="AK355" s="413">
        <f t="shared" ref="AK355" si="1030">AK354</f>
        <v>0</v>
      </c>
      <c r="AL355" s="413">
        <f t="shared" ref="AL355" si="1031">AL354</f>
        <v>0</v>
      </c>
      <c r="AM355" s="308"/>
    </row>
    <row r="356" spans="1:39" outlineLevel="1">
      <c r="B356" s="522"/>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outlineLevel="1">
      <c r="A357" s="524">
        <v>43</v>
      </c>
      <c r="B357" s="522"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outlineLevel="1">
      <c r="B358" s="296" t="s">
        <v>290</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Y357</f>
        <v>0</v>
      </c>
      <c r="Z358" s="413">
        <f t="shared" ref="Z358" si="1032">Z357</f>
        <v>0</v>
      </c>
      <c r="AA358" s="413">
        <f t="shared" ref="AA358" si="1033">AA357</f>
        <v>0</v>
      </c>
      <c r="AB358" s="413">
        <f t="shared" ref="AB358" si="1034">AB357</f>
        <v>0</v>
      </c>
      <c r="AC358" s="413">
        <f t="shared" ref="AC358" si="1035">AC357</f>
        <v>0</v>
      </c>
      <c r="AD358" s="413">
        <f t="shared" ref="AD358" si="1036">AD357</f>
        <v>0</v>
      </c>
      <c r="AE358" s="413">
        <f t="shared" ref="AE358" si="1037">AE357</f>
        <v>0</v>
      </c>
      <c r="AF358" s="413">
        <f t="shared" ref="AF358" si="1038">AF357</f>
        <v>0</v>
      </c>
      <c r="AG358" s="413">
        <f t="shared" ref="AG358" si="1039">AG357</f>
        <v>0</v>
      </c>
      <c r="AH358" s="413">
        <f t="shared" ref="AH358" si="1040">AH357</f>
        <v>0</v>
      </c>
      <c r="AI358" s="413">
        <f t="shared" ref="AI358" si="1041">AI357</f>
        <v>0</v>
      </c>
      <c r="AJ358" s="413">
        <f t="shared" ref="AJ358" si="1042">AJ357</f>
        <v>0</v>
      </c>
      <c r="AK358" s="413">
        <f t="shared" ref="AK358" si="1043">AK357</f>
        <v>0</v>
      </c>
      <c r="AL358" s="413">
        <f t="shared" ref="AL358" si="1044">AL357</f>
        <v>0</v>
      </c>
      <c r="AM358" s="308"/>
    </row>
    <row r="359" spans="1:39" outlineLevel="1">
      <c r="B359" s="522"/>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outlineLevel="1">
      <c r="A360" s="524">
        <v>44</v>
      </c>
      <c r="B360" s="522"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outlineLevel="1">
      <c r="B361" s="296" t="s">
        <v>290</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45">Z360</f>
        <v>0</v>
      </c>
      <c r="AA361" s="413">
        <f t="shared" ref="AA361" si="1046">AA360</f>
        <v>0</v>
      </c>
      <c r="AB361" s="413">
        <f t="shared" ref="AB361" si="1047">AB360</f>
        <v>0</v>
      </c>
      <c r="AC361" s="413">
        <f t="shared" ref="AC361" si="1048">AC360</f>
        <v>0</v>
      </c>
      <c r="AD361" s="413">
        <f t="shared" ref="AD361" si="1049">AD360</f>
        <v>0</v>
      </c>
      <c r="AE361" s="413">
        <f t="shared" ref="AE361" si="1050">AE360</f>
        <v>0</v>
      </c>
      <c r="AF361" s="413">
        <f t="shared" ref="AF361" si="1051">AF360</f>
        <v>0</v>
      </c>
      <c r="AG361" s="413">
        <f t="shared" ref="AG361" si="1052">AG360</f>
        <v>0</v>
      </c>
      <c r="AH361" s="413">
        <f t="shared" ref="AH361" si="1053">AH360</f>
        <v>0</v>
      </c>
      <c r="AI361" s="413">
        <f t="shared" ref="AI361" si="1054">AI360</f>
        <v>0</v>
      </c>
      <c r="AJ361" s="413">
        <f t="shared" ref="AJ361" si="1055">AJ360</f>
        <v>0</v>
      </c>
      <c r="AK361" s="413">
        <f t="shared" ref="AK361" si="1056">AK360</f>
        <v>0</v>
      </c>
      <c r="AL361" s="413">
        <f t="shared" ref="AL361" si="1057">AL360</f>
        <v>0</v>
      </c>
      <c r="AM361" s="308"/>
    </row>
    <row r="362" spans="1:39" outlineLevel="1">
      <c r="B362" s="522"/>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outlineLevel="1">
      <c r="A363" s="524">
        <v>45</v>
      </c>
      <c r="B363" s="522"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outlineLevel="1">
      <c r="B364" s="296" t="s">
        <v>290</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58">Z363</f>
        <v>0</v>
      </c>
      <c r="AA364" s="413">
        <f t="shared" ref="AA364" si="1059">AA363</f>
        <v>0</v>
      </c>
      <c r="AB364" s="413">
        <f t="shared" ref="AB364" si="1060">AB363</f>
        <v>0</v>
      </c>
      <c r="AC364" s="413">
        <f t="shared" ref="AC364" si="1061">AC363</f>
        <v>0</v>
      </c>
      <c r="AD364" s="413">
        <f t="shared" ref="AD364" si="1062">AD363</f>
        <v>0</v>
      </c>
      <c r="AE364" s="413">
        <f t="shared" ref="AE364" si="1063">AE363</f>
        <v>0</v>
      </c>
      <c r="AF364" s="413">
        <f t="shared" ref="AF364" si="1064">AF363</f>
        <v>0</v>
      </c>
      <c r="AG364" s="413">
        <f t="shared" ref="AG364" si="1065">AG363</f>
        <v>0</v>
      </c>
      <c r="AH364" s="413">
        <f t="shared" ref="AH364" si="1066">AH363</f>
        <v>0</v>
      </c>
      <c r="AI364" s="413">
        <f t="shared" ref="AI364" si="1067">AI363</f>
        <v>0</v>
      </c>
      <c r="AJ364" s="413">
        <f t="shared" ref="AJ364" si="1068">AJ363</f>
        <v>0</v>
      </c>
      <c r="AK364" s="413">
        <f t="shared" ref="AK364" si="1069">AK363</f>
        <v>0</v>
      </c>
      <c r="AL364" s="413">
        <f t="shared" ref="AL364" si="1070">AL363</f>
        <v>0</v>
      </c>
      <c r="AM364" s="308"/>
    </row>
    <row r="365" spans="1:39" outlineLevel="1">
      <c r="B365" s="522"/>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outlineLevel="1">
      <c r="A366" s="524">
        <v>46</v>
      </c>
      <c r="B366" s="522"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outlineLevel="1">
      <c r="B367" s="296" t="s">
        <v>290</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71">Z366</f>
        <v>0</v>
      </c>
      <c r="AA367" s="413">
        <f t="shared" ref="AA367" si="1072">AA366</f>
        <v>0</v>
      </c>
      <c r="AB367" s="413">
        <f t="shared" ref="AB367" si="1073">AB366</f>
        <v>0</v>
      </c>
      <c r="AC367" s="413">
        <f t="shared" ref="AC367" si="1074">AC366</f>
        <v>0</v>
      </c>
      <c r="AD367" s="413">
        <f t="shared" ref="AD367" si="1075">AD366</f>
        <v>0</v>
      </c>
      <c r="AE367" s="413">
        <f t="shared" ref="AE367" si="1076">AE366</f>
        <v>0</v>
      </c>
      <c r="AF367" s="413">
        <f t="shared" ref="AF367" si="1077">AF366</f>
        <v>0</v>
      </c>
      <c r="AG367" s="413">
        <f t="shared" ref="AG367" si="1078">AG366</f>
        <v>0</v>
      </c>
      <c r="AH367" s="413">
        <f t="shared" ref="AH367" si="1079">AH366</f>
        <v>0</v>
      </c>
      <c r="AI367" s="413">
        <f t="shared" ref="AI367" si="1080">AI366</f>
        <v>0</v>
      </c>
      <c r="AJ367" s="413">
        <f t="shared" ref="AJ367" si="1081">AJ366</f>
        <v>0</v>
      </c>
      <c r="AK367" s="413">
        <f t="shared" ref="AK367" si="1082">AK366</f>
        <v>0</v>
      </c>
      <c r="AL367" s="413">
        <f t="shared" ref="AL367" si="1083">AL366</f>
        <v>0</v>
      </c>
      <c r="AM367" s="308"/>
    </row>
    <row r="368" spans="1:39" outlineLevel="1">
      <c r="B368" s="522"/>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outlineLevel="1">
      <c r="A369" s="524">
        <v>47</v>
      </c>
      <c r="B369" s="522"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outlineLevel="1">
      <c r="B370" s="296" t="s">
        <v>290</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84">Z369</f>
        <v>0</v>
      </c>
      <c r="AA370" s="413">
        <f t="shared" ref="AA370" si="1085">AA369</f>
        <v>0</v>
      </c>
      <c r="AB370" s="413">
        <f t="shared" ref="AB370" si="1086">AB369</f>
        <v>0</v>
      </c>
      <c r="AC370" s="413">
        <f t="shared" ref="AC370" si="1087">AC369</f>
        <v>0</v>
      </c>
      <c r="AD370" s="413">
        <f t="shared" ref="AD370" si="1088">AD369</f>
        <v>0</v>
      </c>
      <c r="AE370" s="413">
        <f t="shared" ref="AE370" si="1089">AE369</f>
        <v>0</v>
      </c>
      <c r="AF370" s="413">
        <f t="shared" ref="AF370" si="1090">AF369</f>
        <v>0</v>
      </c>
      <c r="AG370" s="413">
        <f t="shared" ref="AG370" si="1091">AG369</f>
        <v>0</v>
      </c>
      <c r="AH370" s="413">
        <f t="shared" ref="AH370" si="1092">AH369</f>
        <v>0</v>
      </c>
      <c r="AI370" s="413">
        <f t="shared" ref="AI370" si="1093">AI369</f>
        <v>0</v>
      </c>
      <c r="AJ370" s="413">
        <f t="shared" ref="AJ370" si="1094">AJ369</f>
        <v>0</v>
      </c>
      <c r="AK370" s="413">
        <f t="shared" ref="AK370" si="1095">AK369</f>
        <v>0</v>
      </c>
      <c r="AL370" s="413">
        <f t="shared" ref="AL370" si="1096">AL369</f>
        <v>0</v>
      </c>
      <c r="AM370" s="308"/>
    </row>
    <row r="371" spans="1:42" outlineLevel="1">
      <c r="B371" s="522"/>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outlineLevel="1">
      <c r="A372" s="524">
        <v>48</v>
      </c>
      <c r="B372" s="522"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outlineLevel="1">
      <c r="B373" s="296" t="s">
        <v>290</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97">Z372</f>
        <v>0</v>
      </c>
      <c r="AA373" s="413">
        <f t="shared" ref="AA373" si="1098">AA372</f>
        <v>0</v>
      </c>
      <c r="AB373" s="413">
        <f t="shared" ref="AB373" si="1099">AB372</f>
        <v>0</v>
      </c>
      <c r="AC373" s="413">
        <f t="shared" ref="AC373" si="1100">AC372</f>
        <v>0</v>
      </c>
      <c r="AD373" s="413">
        <f t="shared" ref="AD373" si="1101">AD372</f>
        <v>0</v>
      </c>
      <c r="AE373" s="413">
        <f t="shared" ref="AE373" si="1102">AE372</f>
        <v>0</v>
      </c>
      <c r="AF373" s="413">
        <f t="shared" ref="AF373" si="1103">AF372</f>
        <v>0</v>
      </c>
      <c r="AG373" s="413">
        <f t="shared" ref="AG373" si="1104">AG372</f>
        <v>0</v>
      </c>
      <c r="AH373" s="413">
        <f t="shared" ref="AH373" si="1105">AH372</f>
        <v>0</v>
      </c>
      <c r="AI373" s="413">
        <f t="shared" ref="AI373" si="1106">AI372</f>
        <v>0</v>
      </c>
      <c r="AJ373" s="413">
        <f t="shared" ref="AJ373" si="1107">AJ372</f>
        <v>0</v>
      </c>
      <c r="AK373" s="413">
        <f t="shared" ref="AK373" si="1108">AK372</f>
        <v>0</v>
      </c>
      <c r="AL373" s="413">
        <f t="shared" ref="AL373" si="1109">AL372</f>
        <v>0</v>
      </c>
      <c r="AM373" s="308"/>
    </row>
    <row r="374" spans="1:42" outlineLevel="1">
      <c r="B374" s="522"/>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outlineLevel="1">
      <c r="A375" s="524">
        <v>49</v>
      </c>
      <c r="B375" s="522"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outlineLevel="1">
      <c r="B376" s="296" t="s">
        <v>290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110">Z375</f>
        <v>0</v>
      </c>
      <c r="AA376" s="413">
        <f t="shared" ref="AA376" si="1111">AA375</f>
        <v>0</v>
      </c>
      <c r="AB376" s="413">
        <f t="shared" ref="AB376" si="1112">AB375</f>
        <v>0</v>
      </c>
      <c r="AC376" s="413">
        <f t="shared" ref="AC376" si="1113">AC375</f>
        <v>0</v>
      </c>
      <c r="AD376" s="413">
        <f t="shared" ref="AD376" si="1114">AD375</f>
        <v>0</v>
      </c>
      <c r="AE376" s="413">
        <f t="shared" ref="AE376" si="1115">AE375</f>
        <v>0</v>
      </c>
      <c r="AF376" s="413">
        <f t="shared" ref="AF376" si="1116">AF375</f>
        <v>0</v>
      </c>
      <c r="AG376" s="413">
        <f t="shared" ref="AG376" si="1117">AG375</f>
        <v>0</v>
      </c>
      <c r="AH376" s="413">
        <f t="shared" ref="AH376" si="1118">AH375</f>
        <v>0</v>
      </c>
      <c r="AI376" s="413">
        <f t="shared" ref="AI376" si="1119">AI375</f>
        <v>0</v>
      </c>
      <c r="AJ376" s="413">
        <f t="shared" ref="AJ376" si="1120">AJ375</f>
        <v>0</v>
      </c>
      <c r="AK376" s="413">
        <f t="shared" ref="AK376" si="1121">AK375</f>
        <v>0</v>
      </c>
      <c r="AL376" s="413">
        <f t="shared" ref="AL376" si="1122">AL375</f>
        <v>0</v>
      </c>
      <c r="AM376" s="308"/>
    </row>
    <row r="377" spans="1:42"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 r="B378" s="329" t="s">
        <v>275</v>
      </c>
      <c r="C378" s="331"/>
      <c r="D378" s="331">
        <f>SUM(D221:D376)</f>
        <v>8855905</v>
      </c>
      <c r="E378" s="331"/>
      <c r="F378" s="331"/>
      <c r="G378" s="331"/>
      <c r="H378" s="331"/>
      <c r="I378" s="331"/>
      <c r="J378" s="331"/>
      <c r="K378" s="331"/>
      <c r="L378" s="331"/>
      <c r="M378" s="331"/>
      <c r="N378" s="331"/>
      <c r="O378" s="331">
        <f>SUM(O221:O376)</f>
        <v>0</v>
      </c>
      <c r="P378" s="331"/>
      <c r="Q378" s="331"/>
      <c r="R378" s="331"/>
      <c r="S378" s="331"/>
      <c r="T378" s="331"/>
      <c r="U378" s="331"/>
      <c r="V378" s="331"/>
      <c r="W378" s="331"/>
      <c r="X378" s="331"/>
      <c r="Y378" s="331">
        <f>IF(Y219="kWh",SUMPRODUCT(D221:D376,Y221:Y376))</f>
        <v>3438118</v>
      </c>
      <c r="Z378" s="331">
        <f>IF(Z219="kWh",SUMPRODUCT(D221:D376,Z221:Z376))</f>
        <v>2463116.1830000002</v>
      </c>
      <c r="AA378" s="331">
        <f>IF(AA219="kw",SUMPRODUCT(N221:N376,O221:O376,AA221:AA376),SUMPRODUCT(D221:D376,AA221:AA376))</f>
        <v>0</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0</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276</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2967510.0864586178</v>
      </c>
      <c r="Z379" s="394">
        <f>HLOOKUP(Z218,'2. LRAMVA Threshold'!$B$42:$Q$53,8,FALSE)</f>
        <v>943189.86180872004</v>
      </c>
      <c r="AA379" s="394">
        <f>HLOOKUP(AA218,'2. LRAMVA Threshold'!$B$42:$Q$53,8,FALSE)</f>
        <v>1253.27</v>
      </c>
      <c r="AB379" s="394">
        <f>HLOOKUP(AB218,'2. LRAMVA Threshold'!$B$42:$Q$53,8,FALSE)</f>
        <v>3964.4865764612568</v>
      </c>
      <c r="AC379" s="394">
        <f>HLOOKUP(AC218,'2. LRAMVA Threshold'!$B$42:$Q$53,8,FALSE)</f>
        <v>0.04</v>
      </c>
      <c r="AD379" s="394">
        <f>HLOOKUP(AD218,'2. LRAMVA Threshold'!$B$42:$Q$53,8,FALSE)</f>
        <v>39.69</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277</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1.3299999999999999E-2</v>
      </c>
      <c r="Z381" s="343">
        <f>HLOOKUP(Z$35,'3.  Distribution Rates'!$C$122:$P$133,8,FALSE)</f>
        <v>1.0999999999999999E-2</v>
      </c>
      <c r="AA381" s="343">
        <f>HLOOKUP(AA$35,'3.  Distribution Rates'!$C$122:$P$133,8,FALSE)</f>
        <v>2.1332</v>
      </c>
      <c r="AB381" s="343">
        <f>HLOOKUP(AB$35,'3.  Distribution Rates'!$C$122:$P$133,8,FALSE)</f>
        <v>2.3400000000000001E-2</v>
      </c>
      <c r="AC381" s="343">
        <f>HLOOKUP(AC$35,'3.  Distribution Rates'!$C$122:$P$133,8,FALSE)</f>
        <v>29.103100000000001</v>
      </c>
      <c r="AD381" s="343">
        <f>HLOOKUP(AD$35,'3.  Distribution Rates'!$C$122:$P$133,8,FALSE)</f>
        <v>4.9425999999999997</v>
      </c>
      <c r="AE381" s="343">
        <f>HLOOKUP(AE$35,'3.  Distribution Rates'!$C$122:$P$133,8,FALSE)</f>
        <v>0</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278</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7746.7270195562105</v>
      </c>
      <c r="Z382" s="380">
        <f>'4.  2011-2014 LRAM'!Z139*Z381</f>
        <v>11323.821083658999</v>
      </c>
      <c r="AA382" s="380">
        <f>'4.  2011-2014 LRAM'!AA139*AA381</f>
        <v>0</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31">
        <f t="shared" ref="AM382:AM387" si="1123">SUM(Y382:AL382)</f>
        <v>19070.548103215209</v>
      </c>
    </row>
    <row r="383" spans="1:42">
      <c r="B383" s="326" t="s">
        <v>279</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4389.5607209302489</v>
      </c>
      <c r="Z383" s="380">
        <f>'4.  2011-2014 LRAM'!Z268*Z381</f>
        <v>18175.785600997748</v>
      </c>
      <c r="AA383" s="380">
        <f>'4.  2011-2014 LRAM'!AA268*AA381</f>
        <v>0</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31">
        <f t="shared" si="1123"/>
        <v>22565.346321927995</v>
      </c>
    </row>
    <row r="384" spans="1:42">
      <c r="B384" s="326" t="s">
        <v>280</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5758.8231544489427</v>
      </c>
      <c r="Z384" s="380">
        <f>'4.  2011-2014 LRAM'!Z397*Z381</f>
        <v>15624.206248942108</v>
      </c>
      <c r="AA384" s="380">
        <f>'4.  2011-2014 LRAM'!AA397*AA381</f>
        <v>112.79521063310159</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31">
        <f t="shared" si="1123"/>
        <v>21495.824614024154</v>
      </c>
    </row>
    <row r="385" spans="2:39">
      <c r="B385" s="326" t="s">
        <v>281</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15426.508798503082</v>
      </c>
      <c r="Z385" s="380">
        <f>'4.  2011-2014 LRAM'!Z527*Z381</f>
        <v>18082.420307351946</v>
      </c>
      <c r="AA385" s="380">
        <f>'4.  2011-2014 LRAM'!AA527*AA381</f>
        <v>171.16082881956001</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31">
        <f t="shared" si="1123"/>
        <v>33680.089934674586</v>
      </c>
    </row>
    <row r="386" spans="2:39">
      <c r="B386" s="326" t="s">
        <v>282</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124">Y208*Y381</f>
        <v>0</v>
      </c>
      <c r="Z386" s="380">
        <f t="shared" si="1124"/>
        <v>0</v>
      </c>
      <c r="AA386" s="380">
        <f t="shared" si="1124"/>
        <v>0</v>
      </c>
      <c r="AB386" s="380">
        <f t="shared" si="1124"/>
        <v>0</v>
      </c>
      <c r="AC386" s="380">
        <f t="shared" si="1124"/>
        <v>0</v>
      </c>
      <c r="AD386" s="380">
        <f t="shared" si="1124"/>
        <v>0</v>
      </c>
      <c r="AE386" s="380">
        <f t="shared" si="1124"/>
        <v>0</v>
      </c>
      <c r="AF386" s="380">
        <f t="shared" si="1124"/>
        <v>0</v>
      </c>
      <c r="AG386" s="380">
        <f t="shared" si="1124"/>
        <v>0</v>
      </c>
      <c r="AH386" s="380">
        <f t="shared" si="1124"/>
        <v>0</v>
      </c>
      <c r="AI386" s="380">
        <f t="shared" si="1124"/>
        <v>0</v>
      </c>
      <c r="AJ386" s="380">
        <f t="shared" si="1124"/>
        <v>0</v>
      </c>
      <c r="AK386" s="380">
        <f t="shared" si="1124"/>
        <v>0</v>
      </c>
      <c r="AL386" s="380">
        <f t="shared" si="1124"/>
        <v>0</v>
      </c>
      <c r="AM386" s="631">
        <f t="shared" si="1123"/>
        <v>0</v>
      </c>
    </row>
    <row r="387" spans="2:39">
      <c r="B387" s="326" t="s">
        <v>291</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45726.969399999994</v>
      </c>
      <c r="Z387" s="380">
        <f t="shared" ref="Z387:AL387" si="1125">Z378*Z381</f>
        <v>27094.278012999999</v>
      </c>
      <c r="AA387" s="380">
        <f t="shared" si="1125"/>
        <v>0</v>
      </c>
      <c r="AB387" s="380">
        <f t="shared" si="1125"/>
        <v>0</v>
      </c>
      <c r="AC387" s="380">
        <f t="shared" si="1125"/>
        <v>0</v>
      </c>
      <c r="AD387" s="380">
        <f t="shared" si="1125"/>
        <v>0</v>
      </c>
      <c r="AE387" s="380">
        <f t="shared" si="1125"/>
        <v>0</v>
      </c>
      <c r="AF387" s="380">
        <f t="shared" si="1125"/>
        <v>0</v>
      </c>
      <c r="AG387" s="380">
        <f t="shared" si="1125"/>
        <v>0</v>
      </c>
      <c r="AH387" s="380">
        <f t="shared" si="1125"/>
        <v>0</v>
      </c>
      <c r="AI387" s="380">
        <f t="shared" si="1125"/>
        <v>0</v>
      </c>
      <c r="AJ387" s="380">
        <f t="shared" si="1125"/>
        <v>0</v>
      </c>
      <c r="AK387" s="380">
        <f t="shared" si="1125"/>
        <v>0</v>
      </c>
      <c r="AL387" s="380">
        <f t="shared" si="1125"/>
        <v>0</v>
      </c>
      <c r="AM387" s="631">
        <f t="shared" si="1123"/>
        <v>72821.24741299999</v>
      </c>
    </row>
    <row r="388" spans="2:39" ht="15.75">
      <c r="B388" s="351" t="s">
        <v>283</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79048.589093438481</v>
      </c>
      <c r="Z388" s="348">
        <f t="shared" ref="Z388:AE388" si="1126">SUM(Z382:Z387)</f>
        <v>90300.511253950797</v>
      </c>
      <c r="AA388" s="348">
        <f t="shared" si="1126"/>
        <v>283.95603945266157</v>
      </c>
      <c r="AB388" s="348">
        <f t="shared" si="1126"/>
        <v>0</v>
      </c>
      <c r="AC388" s="348">
        <f t="shared" si="1126"/>
        <v>0</v>
      </c>
      <c r="AD388" s="348">
        <f t="shared" si="1126"/>
        <v>0</v>
      </c>
      <c r="AE388" s="348">
        <f t="shared" si="1126"/>
        <v>0</v>
      </c>
      <c r="AF388" s="348">
        <f>SUM(AF382:AF387)</f>
        <v>0</v>
      </c>
      <c r="AG388" s="348">
        <f t="shared" ref="AG388:AL388" si="1127">SUM(AG382:AG387)</f>
        <v>0</v>
      </c>
      <c r="AH388" s="348">
        <f t="shared" si="1127"/>
        <v>0</v>
      </c>
      <c r="AI388" s="348">
        <f t="shared" si="1127"/>
        <v>0</v>
      </c>
      <c r="AJ388" s="348">
        <f t="shared" si="1127"/>
        <v>0</v>
      </c>
      <c r="AK388" s="348">
        <f t="shared" si="1127"/>
        <v>0</v>
      </c>
      <c r="AL388" s="348">
        <f t="shared" si="1127"/>
        <v>0</v>
      </c>
      <c r="AM388" s="409">
        <f>SUM(AM382:AM387)</f>
        <v>169633.05638684193</v>
      </c>
    </row>
    <row r="389" spans="2:39" ht="15.75">
      <c r="B389" s="351" t="s">
        <v>284</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39467.884149899612</v>
      </c>
      <c r="Z389" s="349">
        <f t="shared" ref="Z389:AE389" si="1128">Z379*Z381</f>
        <v>10375.08847989592</v>
      </c>
      <c r="AA389" s="349">
        <f t="shared" si="1128"/>
        <v>2673.4755639999998</v>
      </c>
      <c r="AB389" s="349">
        <f t="shared" si="1128"/>
        <v>92.768985889193416</v>
      </c>
      <c r="AC389" s="349">
        <f t="shared" si="1128"/>
        <v>1.1641240000000002</v>
      </c>
      <c r="AD389" s="349">
        <f t="shared" si="1128"/>
        <v>196.17179399999998</v>
      </c>
      <c r="AE389" s="349">
        <f t="shared" si="1128"/>
        <v>0</v>
      </c>
      <c r="AF389" s="349">
        <f>AF379*AF381</f>
        <v>0</v>
      </c>
      <c r="AG389" s="349">
        <f t="shared" ref="AG389:AL389" si="1129">AG379*AG381</f>
        <v>0</v>
      </c>
      <c r="AH389" s="349">
        <f t="shared" si="1129"/>
        <v>0</v>
      </c>
      <c r="AI389" s="349">
        <f t="shared" si="1129"/>
        <v>0</v>
      </c>
      <c r="AJ389" s="349">
        <f t="shared" si="1129"/>
        <v>0</v>
      </c>
      <c r="AK389" s="349">
        <f t="shared" si="1129"/>
        <v>0</v>
      </c>
      <c r="AL389" s="349">
        <f t="shared" si="1129"/>
        <v>0</v>
      </c>
      <c r="AM389" s="409">
        <f>SUM(Y389:AL389)</f>
        <v>52806.553097684729</v>
      </c>
    </row>
    <row r="390" spans="2:39" ht="15.75">
      <c r="B390" s="351" t="s">
        <v>285</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116826.5032891572</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286</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3433556</v>
      </c>
      <c r="Z392" s="293">
        <f>SUMPRODUCT(E221:E376,Z221:Z376)</f>
        <v>2370211.969</v>
      </c>
      <c r="AA392" s="293">
        <f t="shared" ref="AA392:AL392" si="1130">IF(AA219="kw",SUMPRODUCT($N$221:$N$376,$P$221:$P$376,AA221:AA376),SUMPRODUCT($E$221:$E$376,AA221:AA376))</f>
        <v>0</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50"/>
    </row>
    <row r="393" spans="2:39">
      <c r="B393" s="441" t="s">
        <v>287</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3428387</v>
      </c>
      <c r="Z393" s="293">
        <f>SUMPRODUCT(F221:F376,Z221:Z376)</f>
        <v>2370211.969</v>
      </c>
      <c r="AA393" s="293">
        <f t="shared" ref="AA393:AL393" si="1131">IF(AA219="kw",SUMPRODUCT($N$221:$N$376,$Q$221:$Q$376,AA221:AA376),SUMPRODUCT($F$221:$F$376,AA221:AA376))</f>
        <v>0</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9"/>
    </row>
    <row r="394" spans="2:39">
      <c r="B394" s="441" t="s">
        <v>288</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3377618</v>
      </c>
      <c r="Z394" s="293">
        <f>SUMPRODUCT(G221:G376,Z221:Z376)</f>
        <v>2400644.6859999998</v>
      </c>
      <c r="AA394" s="293">
        <f t="shared" ref="AA394:AL394" si="1132">IF(AA219="kw",SUMPRODUCT($N$221:$N$376,$R$221:$R$376,AA221:AA376),SUMPRODUCT($G$221:$G$376,AA221:AA376))</f>
        <v>0</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9"/>
    </row>
    <row r="395" spans="2:39">
      <c r="B395" s="442" t="s">
        <v>289</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3325118</v>
      </c>
      <c r="Z395" s="328">
        <f>SUMPRODUCT(H221:H376,Z221:Z376)</f>
        <v>2400644.6859999998</v>
      </c>
      <c r="AA395" s="328">
        <f t="shared" ref="AA395:AL395" si="1133">IF(AA219="kw",SUMPRODUCT($N$221:$N$376,$S$221:$S$376,AA221:AA376),SUMPRODUCT($H$221:$H$376,AA221:AA376))</f>
        <v>0</v>
      </c>
      <c r="AB395" s="328">
        <f t="shared" si="1133"/>
        <v>0</v>
      </c>
      <c r="AC395" s="328">
        <f t="shared" si="1133"/>
        <v>0</v>
      </c>
      <c r="AD395" s="328">
        <f t="shared" si="1133"/>
        <v>0</v>
      </c>
      <c r="AE395" s="328">
        <f t="shared" si="1133"/>
        <v>0</v>
      </c>
      <c r="AF395" s="328">
        <f t="shared" si="1133"/>
        <v>0</v>
      </c>
      <c r="AG395" s="328">
        <f t="shared" si="1133"/>
        <v>0</v>
      </c>
      <c r="AH395" s="328">
        <f t="shared" si="1133"/>
        <v>0</v>
      </c>
      <c r="AI395" s="328">
        <f t="shared" si="1133"/>
        <v>0</v>
      </c>
      <c r="AJ395" s="328">
        <f t="shared" si="1133"/>
        <v>0</v>
      </c>
      <c r="AK395" s="328">
        <f t="shared" si="1133"/>
        <v>0</v>
      </c>
      <c r="AL395" s="328">
        <f t="shared" si="1133"/>
        <v>0</v>
      </c>
      <c r="AM395" s="388"/>
    </row>
    <row r="396" spans="2:39" ht="21" customHeight="1">
      <c r="B396" s="370" t="s">
        <v>598</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c r="B399" s="282" t="s">
        <v>292</v>
      </c>
      <c r="C399" s="283"/>
      <c r="D399" s="592" t="s">
        <v>528</v>
      </c>
      <c r="E399" s="255"/>
      <c r="F399" s="594"/>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09" t="s">
        <v>212</v>
      </c>
      <c r="C400" s="811" t="s">
        <v>33</v>
      </c>
      <c r="D400" s="286" t="s">
        <v>424</v>
      </c>
      <c r="E400" s="813" t="s">
        <v>210</v>
      </c>
      <c r="F400" s="814"/>
      <c r="G400" s="814"/>
      <c r="H400" s="814"/>
      <c r="I400" s="814"/>
      <c r="J400" s="814"/>
      <c r="K400" s="814"/>
      <c r="L400" s="814"/>
      <c r="M400" s="815"/>
      <c r="N400" s="816" t="s">
        <v>214</v>
      </c>
      <c r="O400" s="286" t="s">
        <v>425</v>
      </c>
      <c r="P400" s="813" t="s">
        <v>213</v>
      </c>
      <c r="Q400" s="814"/>
      <c r="R400" s="814"/>
      <c r="S400" s="814"/>
      <c r="T400" s="814"/>
      <c r="U400" s="814"/>
      <c r="V400" s="814"/>
      <c r="W400" s="814"/>
      <c r="X400" s="815"/>
      <c r="Y400" s="806" t="s">
        <v>244</v>
      </c>
      <c r="Z400" s="807"/>
      <c r="AA400" s="807"/>
      <c r="AB400" s="807"/>
      <c r="AC400" s="807"/>
      <c r="AD400" s="807"/>
      <c r="AE400" s="807"/>
      <c r="AF400" s="807"/>
      <c r="AG400" s="807"/>
      <c r="AH400" s="807"/>
      <c r="AI400" s="807"/>
      <c r="AJ400" s="807"/>
      <c r="AK400" s="807"/>
      <c r="AL400" s="807"/>
      <c r="AM400" s="808"/>
    </row>
    <row r="401" spans="1:39" ht="61.5" customHeight="1">
      <c r="B401" s="810"/>
      <c r="C401" s="812"/>
      <c r="D401" s="287">
        <v>2017</v>
      </c>
      <c r="E401" s="287">
        <v>2018</v>
      </c>
      <c r="F401" s="287">
        <v>2019</v>
      </c>
      <c r="G401" s="287">
        <v>2020</v>
      </c>
      <c r="H401" s="287">
        <v>2021</v>
      </c>
      <c r="I401" s="287">
        <v>2022</v>
      </c>
      <c r="J401" s="287">
        <v>2023</v>
      </c>
      <c r="K401" s="287">
        <v>2024</v>
      </c>
      <c r="L401" s="287">
        <v>2025</v>
      </c>
      <c r="M401" s="287">
        <v>2026</v>
      </c>
      <c r="N401" s="817"/>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GS&lt;50 kW</v>
      </c>
      <c r="AA401" s="287" t="str">
        <f>'1.  LRAMVA Summary'!F50</f>
        <v>GS&gt;50-4999 kW</v>
      </c>
      <c r="AB401" s="287" t="str">
        <f>'1.  LRAMVA Summary'!G50</f>
        <v>USL</v>
      </c>
      <c r="AC401" s="287" t="str">
        <f>'1.  LRAMVA Summary'!H50</f>
        <v>Sentinel Lighting</v>
      </c>
      <c r="AD401" s="287" t="str">
        <f>'1.  LRAMVA Summary'!I50</f>
        <v>Street Lighting</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34"/>
      <c r="B402" s="526" t="s">
        <v>506</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kWh</v>
      </c>
      <c r="AC402" s="293" t="str">
        <f>'1.  LRAMVA Summary'!H51</f>
        <v>kW</v>
      </c>
      <c r="AD402" s="293" t="str">
        <f>'1.  LRAMVA Summary'!I51</f>
        <v>kW</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hidden="1" outlineLevel="1">
      <c r="A403" s="534"/>
      <c r="B403" s="506" t="s">
        <v>499</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34">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hidden="1" outlineLevel="1">
      <c r="A405" s="534"/>
      <c r="B405" s="433" t="s">
        <v>309</v>
      </c>
      <c r="C405" s="293" t="s">
        <v>164</v>
      </c>
      <c r="D405" s="297"/>
      <c r="E405" s="297"/>
      <c r="F405" s="297"/>
      <c r="G405" s="297"/>
      <c r="H405" s="297"/>
      <c r="I405" s="297"/>
      <c r="J405" s="297"/>
      <c r="K405" s="297"/>
      <c r="L405" s="297"/>
      <c r="M405" s="297"/>
      <c r="N405" s="470"/>
      <c r="O405" s="297"/>
      <c r="P405" s="297"/>
      <c r="Q405" s="297"/>
      <c r="R405" s="297"/>
      <c r="S405" s="297"/>
      <c r="T405" s="297"/>
      <c r="U405" s="297"/>
      <c r="V405" s="297"/>
      <c r="W405" s="297"/>
      <c r="X405" s="297"/>
      <c r="Y405" s="413">
        <f>Y404</f>
        <v>0</v>
      </c>
      <c r="Z405" s="413">
        <f t="shared" ref="Z405" si="1134">Z404</f>
        <v>0</v>
      </c>
      <c r="AA405" s="413">
        <f t="shared" ref="AA405" si="1135">AA404</f>
        <v>0</v>
      </c>
      <c r="AB405" s="413">
        <f t="shared" ref="AB405" si="1136">AB404</f>
        <v>0</v>
      </c>
      <c r="AC405" s="413">
        <f t="shared" ref="AC405" si="1137">AC404</f>
        <v>0</v>
      </c>
      <c r="AD405" s="413">
        <f t="shared" ref="AD405" si="1138">AD404</f>
        <v>0</v>
      </c>
      <c r="AE405" s="413">
        <f t="shared" ref="AE405" si="1139">AE404</f>
        <v>0</v>
      </c>
      <c r="AF405" s="413">
        <f t="shared" ref="AF405" si="1140">AF404</f>
        <v>0</v>
      </c>
      <c r="AG405" s="413">
        <f t="shared" ref="AG405" si="1141">AG404</f>
        <v>0</v>
      </c>
      <c r="AH405" s="413">
        <f t="shared" ref="AH405" si="1142">AH404</f>
        <v>0</v>
      </c>
      <c r="AI405" s="413">
        <f t="shared" ref="AI405" si="1143">AI404</f>
        <v>0</v>
      </c>
      <c r="AJ405" s="413">
        <f t="shared" ref="AJ405" si="1144">AJ404</f>
        <v>0</v>
      </c>
      <c r="AK405" s="413">
        <f t="shared" ref="AK405" si="1145">AK404</f>
        <v>0</v>
      </c>
      <c r="AL405" s="413">
        <f t="shared" ref="AL405" si="1146">AL404</f>
        <v>0</v>
      </c>
      <c r="AM405" s="299"/>
    </row>
    <row r="406" spans="1:39" ht="15.75" hidden="1" outlineLevel="1">
      <c r="A406" s="534"/>
      <c r="B406" s="527"/>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hidden="1" outlineLevel="1">
      <c r="A407" s="534">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4"/>
      <c r="B408" s="433" t="s">
        <v>309</v>
      </c>
      <c r="C408" s="293" t="s">
        <v>164</v>
      </c>
      <c r="D408" s="297"/>
      <c r="E408" s="297"/>
      <c r="F408" s="297"/>
      <c r="G408" s="297"/>
      <c r="H408" s="297"/>
      <c r="I408" s="297"/>
      <c r="J408" s="297"/>
      <c r="K408" s="297"/>
      <c r="L408" s="297"/>
      <c r="M408" s="297"/>
      <c r="N408" s="470"/>
      <c r="O408" s="297"/>
      <c r="P408" s="297"/>
      <c r="Q408" s="297"/>
      <c r="R408" s="297"/>
      <c r="S408" s="297"/>
      <c r="T408" s="297"/>
      <c r="U408" s="297"/>
      <c r="V408" s="297"/>
      <c r="W408" s="297"/>
      <c r="X408" s="297"/>
      <c r="Y408" s="413">
        <f>Y407</f>
        <v>0</v>
      </c>
      <c r="Z408" s="413">
        <f t="shared" ref="Z408" si="1147">Z407</f>
        <v>0</v>
      </c>
      <c r="AA408" s="413">
        <f t="shared" ref="AA408" si="1148">AA407</f>
        <v>0</v>
      </c>
      <c r="AB408" s="413">
        <f t="shared" ref="AB408" si="1149">AB407</f>
        <v>0</v>
      </c>
      <c r="AC408" s="413">
        <f t="shared" ref="AC408" si="1150">AC407</f>
        <v>0</v>
      </c>
      <c r="AD408" s="413">
        <f t="shared" ref="AD408" si="1151">AD407</f>
        <v>0</v>
      </c>
      <c r="AE408" s="413">
        <f t="shared" ref="AE408" si="1152">AE407</f>
        <v>0</v>
      </c>
      <c r="AF408" s="413">
        <f t="shared" ref="AF408" si="1153">AF407</f>
        <v>0</v>
      </c>
      <c r="AG408" s="413">
        <f t="shared" ref="AG408" si="1154">AG407</f>
        <v>0</v>
      </c>
      <c r="AH408" s="413">
        <f t="shared" ref="AH408" si="1155">AH407</f>
        <v>0</v>
      </c>
      <c r="AI408" s="413">
        <f t="shared" ref="AI408" si="1156">AI407</f>
        <v>0</v>
      </c>
      <c r="AJ408" s="413">
        <f t="shared" ref="AJ408" si="1157">AJ407</f>
        <v>0</v>
      </c>
      <c r="AK408" s="413">
        <f t="shared" ref="AK408" si="1158">AK407</f>
        <v>0</v>
      </c>
      <c r="AL408" s="413">
        <f t="shared" ref="AL408" si="1159">AL407</f>
        <v>0</v>
      </c>
      <c r="AM408" s="299"/>
    </row>
    <row r="409" spans="1:39" ht="15.75" hidden="1" outlineLevel="1">
      <c r="A409" s="534"/>
      <c r="B409" s="527"/>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hidden="1" outlineLevel="1">
      <c r="A410" s="534">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4"/>
      <c r="B411" s="433" t="s">
        <v>309</v>
      </c>
      <c r="C411" s="293" t="s">
        <v>164</v>
      </c>
      <c r="D411" s="297"/>
      <c r="E411" s="297"/>
      <c r="F411" s="297"/>
      <c r="G411" s="297"/>
      <c r="H411" s="297"/>
      <c r="I411" s="297"/>
      <c r="J411" s="297"/>
      <c r="K411" s="297"/>
      <c r="L411" s="297"/>
      <c r="M411" s="297"/>
      <c r="N411" s="470"/>
      <c r="O411" s="297"/>
      <c r="P411" s="297"/>
      <c r="Q411" s="297"/>
      <c r="R411" s="297"/>
      <c r="S411" s="297"/>
      <c r="T411" s="297"/>
      <c r="U411" s="297"/>
      <c r="V411" s="297"/>
      <c r="W411" s="297"/>
      <c r="X411" s="297"/>
      <c r="Y411" s="413">
        <f>Y410</f>
        <v>0</v>
      </c>
      <c r="Z411" s="413">
        <f t="shared" ref="Z411" si="1160">Z410</f>
        <v>0</v>
      </c>
      <c r="AA411" s="413">
        <f t="shared" ref="AA411" si="1161">AA410</f>
        <v>0</v>
      </c>
      <c r="AB411" s="413">
        <f t="shared" ref="AB411" si="1162">AB410</f>
        <v>0</v>
      </c>
      <c r="AC411" s="413">
        <f t="shared" ref="AC411" si="1163">AC410</f>
        <v>0</v>
      </c>
      <c r="AD411" s="413">
        <f t="shared" ref="AD411" si="1164">AD410</f>
        <v>0</v>
      </c>
      <c r="AE411" s="413">
        <f t="shared" ref="AE411" si="1165">AE410</f>
        <v>0</v>
      </c>
      <c r="AF411" s="413">
        <f t="shared" ref="AF411" si="1166">AF410</f>
        <v>0</v>
      </c>
      <c r="AG411" s="413">
        <f t="shared" ref="AG411" si="1167">AG410</f>
        <v>0</v>
      </c>
      <c r="AH411" s="413">
        <f t="shared" ref="AH411" si="1168">AH410</f>
        <v>0</v>
      </c>
      <c r="AI411" s="413">
        <f t="shared" ref="AI411" si="1169">AI410</f>
        <v>0</v>
      </c>
      <c r="AJ411" s="413">
        <f t="shared" ref="AJ411" si="1170">AJ410</f>
        <v>0</v>
      </c>
      <c r="AK411" s="413">
        <f t="shared" ref="AK411" si="1171">AK410</f>
        <v>0</v>
      </c>
      <c r="AL411" s="413">
        <f t="shared" ref="AL411" si="1172">AL410</f>
        <v>0</v>
      </c>
      <c r="AM411" s="299"/>
    </row>
    <row r="412" spans="1:39" hidden="1" outlineLevel="1">
      <c r="A412" s="534"/>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hidden="1" outlineLevel="1">
      <c r="A413" s="534">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4"/>
      <c r="B414" s="433" t="s">
        <v>309</v>
      </c>
      <c r="C414" s="293" t="s">
        <v>164</v>
      </c>
      <c r="D414" s="297"/>
      <c r="E414" s="297"/>
      <c r="F414" s="297"/>
      <c r="G414" s="297"/>
      <c r="H414" s="297"/>
      <c r="I414" s="297"/>
      <c r="J414" s="297"/>
      <c r="K414" s="297"/>
      <c r="L414" s="297"/>
      <c r="M414" s="297"/>
      <c r="N414" s="470"/>
      <c r="O414" s="297"/>
      <c r="P414" s="297"/>
      <c r="Q414" s="297"/>
      <c r="R414" s="297"/>
      <c r="S414" s="297"/>
      <c r="T414" s="297"/>
      <c r="U414" s="297"/>
      <c r="V414" s="297"/>
      <c r="W414" s="297"/>
      <c r="X414" s="297"/>
      <c r="Y414" s="413">
        <f>Y413</f>
        <v>0</v>
      </c>
      <c r="Z414" s="413">
        <f t="shared" ref="Z414" si="1173">Z413</f>
        <v>0</v>
      </c>
      <c r="AA414" s="413">
        <f t="shared" ref="AA414" si="1174">AA413</f>
        <v>0</v>
      </c>
      <c r="AB414" s="413">
        <f t="shared" ref="AB414" si="1175">AB413</f>
        <v>0</v>
      </c>
      <c r="AC414" s="413">
        <f t="shared" ref="AC414" si="1176">AC413</f>
        <v>0</v>
      </c>
      <c r="AD414" s="413">
        <f t="shared" ref="AD414" si="1177">AD413</f>
        <v>0</v>
      </c>
      <c r="AE414" s="413">
        <f t="shared" ref="AE414" si="1178">AE413</f>
        <v>0</v>
      </c>
      <c r="AF414" s="413">
        <f t="shared" ref="AF414" si="1179">AF413</f>
        <v>0</v>
      </c>
      <c r="AG414" s="413">
        <f t="shared" ref="AG414" si="1180">AG413</f>
        <v>0</v>
      </c>
      <c r="AH414" s="413">
        <f t="shared" ref="AH414" si="1181">AH413</f>
        <v>0</v>
      </c>
      <c r="AI414" s="413">
        <f t="shared" ref="AI414" si="1182">AI413</f>
        <v>0</v>
      </c>
      <c r="AJ414" s="413">
        <f t="shared" ref="AJ414" si="1183">AJ413</f>
        <v>0</v>
      </c>
      <c r="AK414" s="413">
        <f t="shared" ref="AK414" si="1184">AK413</f>
        <v>0</v>
      </c>
      <c r="AL414" s="413">
        <f t="shared" ref="AL414" si="1185">AL413</f>
        <v>0</v>
      </c>
      <c r="AM414" s="299"/>
    </row>
    <row r="415" spans="1:39" hidden="1" outlineLevel="1">
      <c r="A415" s="534"/>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hidden="1" outlineLevel="1">
      <c r="A416" s="534">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4"/>
      <c r="B417" s="433" t="s">
        <v>309</v>
      </c>
      <c r="C417" s="293" t="s">
        <v>164</v>
      </c>
      <c r="D417" s="297"/>
      <c r="E417" s="297"/>
      <c r="F417" s="297"/>
      <c r="G417" s="297"/>
      <c r="H417" s="297"/>
      <c r="I417" s="297"/>
      <c r="J417" s="297"/>
      <c r="K417" s="297"/>
      <c r="L417" s="297"/>
      <c r="M417" s="297"/>
      <c r="N417" s="470"/>
      <c r="O417" s="297"/>
      <c r="P417" s="297"/>
      <c r="Q417" s="297"/>
      <c r="R417" s="297"/>
      <c r="S417" s="297"/>
      <c r="T417" s="297"/>
      <c r="U417" s="297"/>
      <c r="V417" s="297"/>
      <c r="W417" s="297"/>
      <c r="X417" s="297"/>
      <c r="Y417" s="413">
        <f>Y416</f>
        <v>0</v>
      </c>
      <c r="Z417" s="413">
        <f t="shared" ref="Z417" si="1186">Z416</f>
        <v>0</v>
      </c>
      <c r="AA417" s="413">
        <f t="shared" ref="AA417" si="1187">AA416</f>
        <v>0</v>
      </c>
      <c r="AB417" s="413">
        <f t="shared" ref="AB417" si="1188">AB416</f>
        <v>0</v>
      </c>
      <c r="AC417" s="413">
        <f t="shared" ref="AC417" si="1189">AC416</f>
        <v>0</v>
      </c>
      <c r="AD417" s="413">
        <f t="shared" ref="AD417" si="1190">AD416</f>
        <v>0</v>
      </c>
      <c r="AE417" s="413">
        <f t="shared" ref="AE417" si="1191">AE416</f>
        <v>0</v>
      </c>
      <c r="AF417" s="413">
        <f t="shared" ref="AF417" si="1192">AF416</f>
        <v>0</v>
      </c>
      <c r="AG417" s="413">
        <f t="shared" ref="AG417" si="1193">AG416</f>
        <v>0</v>
      </c>
      <c r="AH417" s="413">
        <f t="shared" ref="AH417" si="1194">AH416</f>
        <v>0</v>
      </c>
      <c r="AI417" s="413">
        <f t="shared" ref="AI417" si="1195">AI416</f>
        <v>0</v>
      </c>
      <c r="AJ417" s="413">
        <f t="shared" ref="AJ417" si="1196">AJ416</f>
        <v>0</v>
      </c>
      <c r="AK417" s="413">
        <f t="shared" ref="AK417" si="1197">AK416</f>
        <v>0</v>
      </c>
      <c r="AL417" s="413">
        <f t="shared" ref="AL417" si="1198">AL416</f>
        <v>0</v>
      </c>
      <c r="AM417" s="299"/>
    </row>
    <row r="418" spans="1:39" hidden="1" outlineLevel="1">
      <c r="A418" s="534"/>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hidden="1" outlineLevel="1">
      <c r="A419" s="534"/>
      <c r="B419" s="516" t="s">
        <v>500</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hidden="1" outlineLevel="1">
      <c r="A420" s="534">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hidden="1" outlineLevel="1">
      <c r="A421" s="534"/>
      <c r="B421" s="433" t="s">
        <v>309</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Y420</f>
        <v>0</v>
      </c>
      <c r="Z421" s="413">
        <f t="shared" ref="Z421" si="1199">Z420</f>
        <v>0</v>
      </c>
      <c r="AA421" s="413">
        <f t="shared" ref="AA421" si="1200">AA420</f>
        <v>0</v>
      </c>
      <c r="AB421" s="413">
        <f t="shared" ref="AB421" si="1201">AB420</f>
        <v>0</v>
      </c>
      <c r="AC421" s="413">
        <f t="shared" ref="AC421" si="1202">AC420</f>
        <v>0</v>
      </c>
      <c r="AD421" s="413">
        <f t="shared" ref="AD421" si="1203">AD420</f>
        <v>0</v>
      </c>
      <c r="AE421" s="413">
        <f t="shared" ref="AE421" si="1204">AE420</f>
        <v>0</v>
      </c>
      <c r="AF421" s="413">
        <f t="shared" ref="AF421" si="1205">AF420</f>
        <v>0</v>
      </c>
      <c r="AG421" s="413">
        <f t="shared" ref="AG421" si="1206">AG420</f>
        <v>0</v>
      </c>
      <c r="AH421" s="413">
        <f t="shared" ref="AH421" si="1207">AH420</f>
        <v>0</v>
      </c>
      <c r="AI421" s="413">
        <f t="shared" ref="AI421" si="1208">AI420</f>
        <v>0</v>
      </c>
      <c r="AJ421" s="413">
        <f t="shared" ref="AJ421" si="1209">AJ420</f>
        <v>0</v>
      </c>
      <c r="AK421" s="413">
        <f t="shared" ref="AK421" si="1210">AK420</f>
        <v>0</v>
      </c>
      <c r="AL421" s="413">
        <f t="shared" ref="AL421" si="1211">AL420</f>
        <v>0</v>
      </c>
      <c r="AM421" s="313"/>
    </row>
    <row r="422" spans="1:39" hidden="1" outlineLevel="1">
      <c r="A422" s="534"/>
      <c r="B422" s="528"/>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hidden="1" outlineLevel="1">
      <c r="A423" s="534">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4"/>
      <c r="B424" s="433" t="s">
        <v>309</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12">Z423</f>
        <v>0</v>
      </c>
      <c r="AA424" s="413">
        <f t="shared" ref="AA424" si="1213">AA423</f>
        <v>0</v>
      </c>
      <c r="AB424" s="413">
        <f t="shared" ref="AB424" si="1214">AB423</f>
        <v>0</v>
      </c>
      <c r="AC424" s="413">
        <f t="shared" ref="AC424" si="1215">AC423</f>
        <v>0</v>
      </c>
      <c r="AD424" s="413">
        <f t="shared" ref="AD424" si="1216">AD423</f>
        <v>0</v>
      </c>
      <c r="AE424" s="413">
        <f t="shared" ref="AE424" si="1217">AE423</f>
        <v>0</v>
      </c>
      <c r="AF424" s="413">
        <f t="shared" ref="AF424" si="1218">AF423</f>
        <v>0</v>
      </c>
      <c r="AG424" s="413">
        <f t="shared" ref="AG424" si="1219">AG423</f>
        <v>0</v>
      </c>
      <c r="AH424" s="413">
        <f t="shared" ref="AH424" si="1220">AH423</f>
        <v>0</v>
      </c>
      <c r="AI424" s="413">
        <f t="shared" ref="AI424" si="1221">AI423</f>
        <v>0</v>
      </c>
      <c r="AJ424" s="413">
        <f t="shared" ref="AJ424" si="1222">AJ423</f>
        <v>0</v>
      </c>
      <c r="AK424" s="413">
        <f t="shared" ref="AK424" si="1223">AK423</f>
        <v>0</v>
      </c>
      <c r="AL424" s="413">
        <f t="shared" ref="AL424" si="1224">AL423</f>
        <v>0</v>
      </c>
      <c r="AM424" s="313"/>
    </row>
    <row r="425" spans="1:39" hidden="1" outlineLevel="1">
      <c r="A425" s="534"/>
      <c r="B425" s="529"/>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hidden="1" outlineLevel="1">
      <c r="A426" s="534">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4"/>
      <c r="B427" s="433" t="s">
        <v>309</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25">Z426</f>
        <v>0</v>
      </c>
      <c r="AA427" s="413">
        <f t="shared" ref="AA427" si="1226">AA426</f>
        <v>0</v>
      </c>
      <c r="AB427" s="413">
        <f t="shared" ref="AB427" si="1227">AB426</f>
        <v>0</v>
      </c>
      <c r="AC427" s="413">
        <f t="shared" ref="AC427" si="1228">AC426</f>
        <v>0</v>
      </c>
      <c r="AD427" s="413">
        <f t="shared" ref="AD427" si="1229">AD426</f>
        <v>0</v>
      </c>
      <c r="AE427" s="413">
        <f t="shared" ref="AE427" si="1230">AE426</f>
        <v>0</v>
      </c>
      <c r="AF427" s="413">
        <f t="shared" ref="AF427" si="1231">AF426</f>
        <v>0</v>
      </c>
      <c r="AG427" s="413">
        <f t="shared" ref="AG427" si="1232">AG426</f>
        <v>0</v>
      </c>
      <c r="AH427" s="413">
        <f t="shared" ref="AH427" si="1233">AH426</f>
        <v>0</v>
      </c>
      <c r="AI427" s="413">
        <f t="shared" ref="AI427" si="1234">AI426</f>
        <v>0</v>
      </c>
      <c r="AJ427" s="413">
        <f t="shared" ref="AJ427" si="1235">AJ426</f>
        <v>0</v>
      </c>
      <c r="AK427" s="413">
        <f t="shared" ref="AK427" si="1236">AK426</f>
        <v>0</v>
      </c>
      <c r="AL427" s="413">
        <f t="shared" ref="AL427" si="1237">AL426</f>
        <v>0</v>
      </c>
      <c r="AM427" s="313"/>
    </row>
    <row r="428" spans="1:39" hidden="1" outlineLevel="1">
      <c r="A428" s="534"/>
      <c r="B428" s="529"/>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hidden="1" outlineLevel="1">
      <c r="A429" s="534">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4"/>
      <c r="B430" s="433" t="s">
        <v>309</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38">Z429</f>
        <v>0</v>
      </c>
      <c r="AA430" s="413">
        <f t="shared" ref="AA430" si="1239">AA429</f>
        <v>0</v>
      </c>
      <c r="AB430" s="413">
        <f t="shared" ref="AB430" si="1240">AB429</f>
        <v>0</v>
      </c>
      <c r="AC430" s="413">
        <f t="shared" ref="AC430" si="1241">AC429</f>
        <v>0</v>
      </c>
      <c r="AD430" s="413">
        <f t="shared" ref="AD430" si="1242">AD429</f>
        <v>0</v>
      </c>
      <c r="AE430" s="413">
        <f t="shared" ref="AE430" si="1243">AE429</f>
        <v>0</v>
      </c>
      <c r="AF430" s="413">
        <f t="shared" ref="AF430" si="1244">AF429</f>
        <v>0</v>
      </c>
      <c r="AG430" s="413">
        <f t="shared" ref="AG430" si="1245">AG429</f>
        <v>0</v>
      </c>
      <c r="AH430" s="413">
        <f t="shared" ref="AH430" si="1246">AH429</f>
        <v>0</v>
      </c>
      <c r="AI430" s="413">
        <f t="shared" ref="AI430" si="1247">AI429</f>
        <v>0</v>
      </c>
      <c r="AJ430" s="413">
        <f t="shared" ref="AJ430" si="1248">AJ429</f>
        <v>0</v>
      </c>
      <c r="AK430" s="413">
        <f t="shared" ref="AK430" si="1249">AK429</f>
        <v>0</v>
      </c>
      <c r="AL430" s="413">
        <f t="shared" ref="AL430" si="1250">AL429</f>
        <v>0</v>
      </c>
      <c r="AM430" s="313"/>
    </row>
    <row r="431" spans="1:39" hidden="1" outlineLevel="1">
      <c r="A431" s="534"/>
      <c r="B431" s="529"/>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hidden="1" outlineLevel="1">
      <c r="A432" s="534">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hidden="1" outlineLevel="1">
      <c r="A433" s="534"/>
      <c r="B433" s="433" t="s">
        <v>309</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Y432</f>
        <v>0</v>
      </c>
      <c r="Z433" s="413">
        <f t="shared" ref="Z433" si="1251">Z432</f>
        <v>0</v>
      </c>
      <c r="AA433" s="413">
        <f t="shared" ref="AA433" si="1252">AA432</f>
        <v>0</v>
      </c>
      <c r="AB433" s="413">
        <f t="shared" ref="AB433" si="1253">AB432</f>
        <v>0</v>
      </c>
      <c r="AC433" s="413">
        <f t="shared" ref="AC433" si="1254">AC432</f>
        <v>0</v>
      </c>
      <c r="AD433" s="413">
        <f t="shared" ref="AD433" si="1255">AD432</f>
        <v>0</v>
      </c>
      <c r="AE433" s="413">
        <f t="shared" ref="AE433" si="1256">AE432</f>
        <v>0</v>
      </c>
      <c r="AF433" s="413">
        <f t="shared" ref="AF433" si="1257">AF432</f>
        <v>0</v>
      </c>
      <c r="AG433" s="413">
        <f t="shared" ref="AG433" si="1258">AG432</f>
        <v>0</v>
      </c>
      <c r="AH433" s="413">
        <f t="shared" ref="AH433" si="1259">AH432</f>
        <v>0</v>
      </c>
      <c r="AI433" s="413">
        <f t="shared" ref="AI433" si="1260">AI432</f>
        <v>0</v>
      </c>
      <c r="AJ433" s="413">
        <f t="shared" ref="AJ433" si="1261">AJ432</f>
        <v>0</v>
      </c>
      <c r="AK433" s="413">
        <f t="shared" ref="AK433" si="1262">AK432</f>
        <v>0</v>
      </c>
      <c r="AL433" s="413">
        <f t="shared" ref="AL433" si="1263">AL432</f>
        <v>0</v>
      </c>
      <c r="AM433" s="313"/>
    </row>
    <row r="434" spans="1:40" hidden="1" outlineLevel="1">
      <c r="A434" s="534"/>
      <c r="B434" s="529"/>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hidden="1" outlineLevel="1">
      <c r="A435" s="534"/>
      <c r="B435" s="506"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hidden="1" outlineLevel="1">
      <c r="A436" s="534">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hidden="1" outlineLevel="1">
      <c r="A437" s="534"/>
      <c r="B437" s="433" t="s">
        <v>309</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 t="shared" ref="Z437" si="1264">Z436</f>
        <v>0</v>
      </c>
      <c r="AA437" s="413">
        <f t="shared" ref="AA437" si="1265">AA436</f>
        <v>0</v>
      </c>
      <c r="AB437" s="413">
        <f t="shared" ref="AB437" si="1266">AB436</f>
        <v>0</v>
      </c>
      <c r="AC437" s="413">
        <f t="shared" ref="AC437" si="1267">AC436</f>
        <v>0</v>
      </c>
      <c r="AD437" s="413">
        <f t="shared" ref="AD437" si="1268">AD436</f>
        <v>0</v>
      </c>
      <c r="AE437" s="413">
        <f t="shared" ref="AE437" si="1269">AE436</f>
        <v>0</v>
      </c>
      <c r="AF437" s="413">
        <f t="shared" ref="AF437" si="1270">AF436</f>
        <v>0</v>
      </c>
      <c r="AG437" s="413">
        <f t="shared" ref="AG437" si="1271">AG436</f>
        <v>0</v>
      </c>
      <c r="AH437" s="413">
        <f t="shared" ref="AH437" si="1272">AH436</f>
        <v>0</v>
      </c>
      <c r="AI437" s="413">
        <f t="shared" ref="AI437" si="1273">AI436</f>
        <v>0</v>
      </c>
      <c r="AJ437" s="413">
        <f t="shared" ref="AJ437" si="1274">AJ436</f>
        <v>0</v>
      </c>
      <c r="AK437" s="413">
        <f t="shared" ref="AK437" si="1275">AK436</f>
        <v>0</v>
      </c>
      <c r="AL437" s="413">
        <f t="shared" ref="AL437" si="1276">AL436</f>
        <v>0</v>
      </c>
      <c r="AM437" s="299"/>
    </row>
    <row r="438" spans="1:40" hidden="1" outlineLevel="1">
      <c r="A438" s="534"/>
      <c r="B438" s="530"/>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hidden="1" outlineLevel="1">
      <c r="A439" s="534">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hidden="1" outlineLevel="1">
      <c r="A440" s="534"/>
      <c r="B440" s="433" t="s">
        <v>309</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77">Z439</f>
        <v>0</v>
      </c>
      <c r="AA440" s="413">
        <f t="shared" ref="AA440" si="1278">AA439</f>
        <v>0</v>
      </c>
      <c r="AB440" s="413">
        <f t="shared" ref="AB440" si="1279">AB439</f>
        <v>0</v>
      </c>
      <c r="AC440" s="413">
        <f t="shared" ref="AC440" si="1280">AC439</f>
        <v>0</v>
      </c>
      <c r="AD440" s="413">
        <f t="shared" ref="AD440" si="1281">AD439</f>
        <v>0</v>
      </c>
      <c r="AE440" s="413">
        <f t="shared" ref="AE440" si="1282">AE439</f>
        <v>0</v>
      </c>
      <c r="AF440" s="413">
        <f t="shared" ref="AF440" si="1283">AF439</f>
        <v>0</v>
      </c>
      <c r="AG440" s="413">
        <f t="shared" ref="AG440" si="1284">AG439</f>
        <v>0</v>
      </c>
      <c r="AH440" s="413">
        <f t="shared" ref="AH440" si="1285">AH439</f>
        <v>0</v>
      </c>
      <c r="AI440" s="413">
        <f t="shared" ref="AI440" si="1286">AI439</f>
        <v>0</v>
      </c>
      <c r="AJ440" s="413">
        <f t="shared" ref="AJ440" si="1287">AJ439</f>
        <v>0</v>
      </c>
      <c r="AK440" s="413">
        <f t="shared" ref="AK440" si="1288">AK439</f>
        <v>0</v>
      </c>
      <c r="AL440" s="413">
        <f t="shared" ref="AL440" si="1289">AL439</f>
        <v>0</v>
      </c>
      <c r="AM440" s="299"/>
    </row>
    <row r="441" spans="1:40" hidden="1" outlineLevel="1">
      <c r="A441" s="534"/>
      <c r="B441" s="530"/>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hidden="1" outlineLevel="1">
      <c r="A442" s="534">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hidden="1" outlineLevel="1">
      <c r="A443" s="534"/>
      <c r="B443" s="433" t="s">
        <v>309</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90">Z442</f>
        <v>0</v>
      </c>
      <c r="AA443" s="413">
        <f t="shared" ref="AA443" si="1291">AA442</f>
        <v>0</v>
      </c>
      <c r="AB443" s="413">
        <f t="shared" ref="AB443" si="1292">AB442</f>
        <v>0</v>
      </c>
      <c r="AC443" s="413">
        <f t="shared" ref="AC443" si="1293">AC442</f>
        <v>0</v>
      </c>
      <c r="AD443" s="413">
        <f t="shared" ref="AD443" si="1294">AD442</f>
        <v>0</v>
      </c>
      <c r="AE443" s="413">
        <f t="shared" ref="AE443" si="1295">AE442</f>
        <v>0</v>
      </c>
      <c r="AF443" s="413">
        <f t="shared" ref="AF443" si="1296">AF442</f>
        <v>0</v>
      </c>
      <c r="AG443" s="413">
        <f t="shared" ref="AG443" si="1297">AG442</f>
        <v>0</v>
      </c>
      <c r="AH443" s="413">
        <f t="shared" ref="AH443" si="1298">AH442</f>
        <v>0</v>
      </c>
      <c r="AI443" s="413">
        <f t="shared" ref="AI443" si="1299">AI442</f>
        <v>0</v>
      </c>
      <c r="AJ443" s="413">
        <f t="shared" ref="AJ443" si="1300">AJ442</f>
        <v>0</v>
      </c>
      <c r="AK443" s="413">
        <f t="shared" ref="AK443" si="1301">AK442</f>
        <v>0</v>
      </c>
      <c r="AL443" s="413">
        <f t="shared" ref="AL443" si="1302">AL442</f>
        <v>0</v>
      </c>
      <c r="AM443" s="308"/>
    </row>
    <row r="444" spans="1:40" hidden="1" outlineLevel="1">
      <c r="A444" s="534"/>
      <c r="B444" s="530"/>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hidden="1" outlineLevel="1">
      <c r="A445" s="534"/>
      <c r="B445" s="506"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hidden="1" outlineLevel="1">
      <c r="A446" s="534">
        <v>14</v>
      </c>
      <c r="B446" s="530"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hidden="1" outlineLevel="1">
      <c r="A447" s="534"/>
      <c r="B447" s="433" t="s">
        <v>309</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Y446</f>
        <v>0</v>
      </c>
      <c r="Z447" s="413">
        <f t="shared" ref="Z447" si="1303">Z446</f>
        <v>0</v>
      </c>
      <c r="AA447" s="413">
        <f t="shared" ref="AA447" si="1304">AA446</f>
        <v>0</v>
      </c>
      <c r="AB447" s="413">
        <f t="shared" ref="AB447" si="1305">AB446</f>
        <v>0</v>
      </c>
      <c r="AC447" s="413">
        <f t="shared" ref="AC447" si="1306">AC446</f>
        <v>0</v>
      </c>
      <c r="AD447" s="413">
        <f t="shared" ref="AD447" si="1307">AD446</f>
        <v>0</v>
      </c>
      <c r="AE447" s="413">
        <f t="shared" ref="AE447" si="1308">AE446</f>
        <v>0</v>
      </c>
      <c r="AF447" s="413">
        <f t="shared" ref="AF447" si="1309">AF446</f>
        <v>0</v>
      </c>
      <c r="AG447" s="413">
        <f t="shared" ref="AG447" si="1310">AG446</f>
        <v>0</v>
      </c>
      <c r="AH447" s="413">
        <f t="shared" ref="AH447" si="1311">AH446</f>
        <v>0</v>
      </c>
      <c r="AI447" s="413">
        <f t="shared" ref="AI447" si="1312">AI446</f>
        <v>0</v>
      </c>
      <c r="AJ447" s="413">
        <f t="shared" ref="AJ447" si="1313">AJ446</f>
        <v>0</v>
      </c>
      <c r="AK447" s="413">
        <f t="shared" ref="AK447" si="1314">AK446</f>
        <v>0</v>
      </c>
      <c r="AL447" s="413">
        <f t="shared" ref="AL447" si="1315">AL446</f>
        <v>0</v>
      </c>
      <c r="AM447" s="299"/>
    </row>
    <row r="448" spans="1:40" hidden="1" outlineLevel="1">
      <c r="A448" s="534"/>
      <c r="B448" s="530"/>
      <c r="C448" s="307"/>
      <c r="D448" s="293"/>
      <c r="E448" s="293"/>
      <c r="F448" s="293"/>
      <c r="G448" s="293"/>
      <c r="H448" s="293"/>
      <c r="I448" s="293"/>
      <c r="J448" s="293"/>
      <c r="K448" s="293"/>
      <c r="L448" s="293"/>
      <c r="M448" s="293"/>
      <c r="N448" s="470"/>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2"/>
    </row>
    <row r="449" spans="1:40" s="311" customFormat="1" ht="15.75" hidden="1" outlineLevel="1">
      <c r="A449" s="534"/>
      <c r="B449" s="506" t="s">
        <v>492</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9"/>
      <c r="AN449" s="633"/>
    </row>
    <row r="450" spans="1:40" hidden="1" outlineLevel="1">
      <c r="A450" s="534">
        <v>15</v>
      </c>
      <c r="B450" s="433" t="s">
        <v>497</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hidden="1" outlineLevel="1">
      <c r="A451" s="534"/>
      <c r="B451" s="433" t="s">
        <v>309</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316">Z450</f>
        <v>0</v>
      </c>
      <c r="AA451" s="413">
        <f t="shared" si="1316"/>
        <v>0</v>
      </c>
      <c r="AB451" s="413">
        <f t="shared" si="1316"/>
        <v>0</v>
      </c>
      <c r="AC451" s="413">
        <f t="shared" si="1316"/>
        <v>0</v>
      </c>
      <c r="AD451" s="413">
        <f t="shared" si="1316"/>
        <v>0</v>
      </c>
      <c r="AE451" s="413">
        <f t="shared" si="1316"/>
        <v>0</v>
      </c>
      <c r="AF451" s="413">
        <f t="shared" si="1316"/>
        <v>0</v>
      </c>
      <c r="AG451" s="413">
        <f t="shared" si="1316"/>
        <v>0</v>
      </c>
      <c r="AH451" s="413">
        <f t="shared" si="1316"/>
        <v>0</v>
      </c>
      <c r="AI451" s="413">
        <f t="shared" si="1316"/>
        <v>0</v>
      </c>
      <c r="AJ451" s="413">
        <f t="shared" si="1316"/>
        <v>0</v>
      </c>
      <c r="AK451" s="413">
        <f t="shared" si="1316"/>
        <v>0</v>
      </c>
      <c r="AL451" s="413">
        <f t="shared" si="1316"/>
        <v>0</v>
      </c>
      <c r="AM451" s="299"/>
    </row>
    <row r="452" spans="1:40" hidden="1" outlineLevel="1">
      <c r="A452" s="534"/>
      <c r="B452" s="530"/>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hidden="1" outlineLevel="1">
      <c r="A453" s="534">
        <v>16</v>
      </c>
      <c r="B453" s="531" t="s">
        <v>493</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hidden="1" outlineLevel="1">
      <c r="A454" s="534"/>
      <c r="B454" s="531" t="s">
        <v>309</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s="285" customFormat="1" hidden="1" outlineLevel="1">
      <c r="A455" s="534"/>
      <c r="B455" s="531"/>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hidden="1" outlineLevel="1">
      <c r="A456" s="534"/>
      <c r="B456" s="532" t="s">
        <v>498</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hidden="1" outlineLevel="1">
      <c r="A457" s="534">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hidden="1" outlineLevel="1">
      <c r="A458" s="534"/>
      <c r="B458" s="433" t="s">
        <v>309</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8">Z457</f>
        <v>0</v>
      </c>
      <c r="AA458" s="413">
        <f t="shared" si="1318"/>
        <v>0</v>
      </c>
      <c r="AB458" s="413">
        <f t="shared" si="1318"/>
        <v>0</v>
      </c>
      <c r="AC458" s="413">
        <f t="shared" si="1318"/>
        <v>0</v>
      </c>
      <c r="AD458" s="413">
        <f t="shared" si="1318"/>
        <v>0</v>
      </c>
      <c r="AE458" s="413">
        <f t="shared" si="1318"/>
        <v>0</v>
      </c>
      <c r="AF458" s="413">
        <f t="shared" si="1318"/>
        <v>0</v>
      </c>
      <c r="AG458" s="413">
        <f t="shared" si="1318"/>
        <v>0</v>
      </c>
      <c r="AH458" s="413">
        <f t="shared" si="1318"/>
        <v>0</v>
      </c>
      <c r="AI458" s="413">
        <f t="shared" si="1318"/>
        <v>0</v>
      </c>
      <c r="AJ458" s="413">
        <f t="shared" si="1318"/>
        <v>0</v>
      </c>
      <c r="AK458" s="413">
        <f t="shared" si="1318"/>
        <v>0</v>
      </c>
      <c r="AL458" s="413">
        <f t="shared" si="1318"/>
        <v>0</v>
      </c>
      <c r="AM458" s="308"/>
    </row>
    <row r="459" spans="1:40" hidden="1" outlineLevel="1">
      <c r="A459" s="534"/>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hidden="1" outlineLevel="1">
      <c r="A460" s="534">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4"/>
      <c r="B461" s="433" t="s">
        <v>309</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hidden="1" outlineLevel="1">
      <c r="A462" s="534"/>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hidden="1" outlineLevel="1">
      <c r="A463" s="534">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4"/>
      <c r="B464" s="433" t="s">
        <v>309</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299"/>
    </row>
    <row r="465" spans="1:39" hidden="1" outlineLevel="1">
      <c r="A465" s="534"/>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hidden="1" outlineLevel="1">
      <c r="A466" s="534">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4"/>
      <c r="B467" s="433" t="s">
        <v>309</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21">Y466</f>
        <v>0</v>
      </c>
      <c r="Z467" s="413">
        <f t="shared" si="1321"/>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308"/>
    </row>
    <row r="468" spans="1:39" ht="15.75" hidden="1" outlineLevel="1">
      <c r="A468" s="534"/>
      <c r="B468" s="533"/>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hidden="1" outlineLevel="1">
      <c r="A469" s="534"/>
      <c r="B469" s="526" t="s">
        <v>505</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hidden="1" outlineLevel="1">
      <c r="A470" s="534"/>
      <c r="B470" s="506" t="s">
        <v>501</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hidden="1" outlineLevel="1">
      <c r="A471" s="534">
        <v>21</v>
      </c>
      <c r="B471" s="430"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2"/>
      <c r="Z471" s="412"/>
      <c r="AA471" s="412"/>
      <c r="AB471" s="412"/>
      <c r="AC471" s="412"/>
      <c r="AD471" s="412"/>
      <c r="AE471" s="412"/>
      <c r="AF471" s="412"/>
      <c r="AG471" s="412"/>
      <c r="AH471" s="412"/>
      <c r="AI471" s="412"/>
      <c r="AJ471" s="412"/>
      <c r="AK471" s="412"/>
      <c r="AL471" s="412"/>
      <c r="AM471" s="298">
        <f>SUM(Y471:AL471)</f>
        <v>0</v>
      </c>
    </row>
    <row r="472" spans="1:39" hidden="1" outlineLevel="1">
      <c r="A472" s="534"/>
      <c r="B472" s="433" t="s">
        <v>309</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Y471</f>
        <v>0</v>
      </c>
      <c r="Z472" s="413">
        <f t="shared" ref="Z472" si="1322">Z471</f>
        <v>0</v>
      </c>
      <c r="AA472" s="413">
        <f t="shared" ref="AA472" si="1323">AA471</f>
        <v>0</v>
      </c>
      <c r="AB472" s="413">
        <f t="shared" ref="AB472" si="1324">AB471</f>
        <v>0</v>
      </c>
      <c r="AC472" s="413">
        <f t="shared" ref="AC472" si="1325">AC471</f>
        <v>0</v>
      </c>
      <c r="AD472" s="413">
        <f t="shared" ref="AD472" si="1326">AD471</f>
        <v>0</v>
      </c>
      <c r="AE472" s="413">
        <f t="shared" ref="AE472" si="1327">AE471</f>
        <v>0</v>
      </c>
      <c r="AF472" s="413">
        <f t="shared" ref="AF472" si="1328">AF471</f>
        <v>0</v>
      </c>
      <c r="AG472" s="413">
        <f t="shared" ref="AG472" si="1329">AG471</f>
        <v>0</v>
      </c>
      <c r="AH472" s="413">
        <f t="shared" ref="AH472" si="1330">AH471</f>
        <v>0</v>
      </c>
      <c r="AI472" s="413">
        <f t="shared" ref="AI472" si="1331">AI471</f>
        <v>0</v>
      </c>
      <c r="AJ472" s="413">
        <f t="shared" ref="AJ472" si="1332">AJ471</f>
        <v>0</v>
      </c>
      <c r="AK472" s="413">
        <f t="shared" ref="AK472" si="1333">AK471</f>
        <v>0</v>
      </c>
      <c r="AL472" s="413">
        <f t="shared" ref="AL472" si="1334">AL471</f>
        <v>0</v>
      </c>
      <c r="AM472" s="308"/>
    </row>
    <row r="473" spans="1:39" hidden="1" outlineLevel="1">
      <c r="A473" s="534"/>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hidden="1" outlineLevel="1">
      <c r="A474" s="534">
        <v>22</v>
      </c>
      <c r="B474" s="430"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2"/>
      <c r="Z474" s="412"/>
      <c r="AA474" s="412"/>
      <c r="AB474" s="412"/>
      <c r="AC474" s="412"/>
      <c r="AD474" s="412"/>
      <c r="AE474" s="412"/>
      <c r="AF474" s="412"/>
      <c r="AG474" s="412"/>
      <c r="AH474" s="412"/>
      <c r="AI474" s="412"/>
      <c r="AJ474" s="412"/>
      <c r="AK474" s="412"/>
      <c r="AL474" s="412"/>
      <c r="AM474" s="298">
        <f>SUM(Y474:AL474)</f>
        <v>0</v>
      </c>
    </row>
    <row r="475" spans="1:39" hidden="1" outlineLevel="1">
      <c r="A475" s="534"/>
      <c r="B475" s="433" t="s">
        <v>309</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0</v>
      </c>
      <c r="Z475" s="413">
        <f t="shared" ref="Z475" si="1335">Z474</f>
        <v>0</v>
      </c>
      <c r="AA475" s="413">
        <f t="shared" ref="AA475" si="1336">AA474</f>
        <v>0</v>
      </c>
      <c r="AB475" s="413">
        <f t="shared" ref="AB475" si="1337">AB474</f>
        <v>0</v>
      </c>
      <c r="AC475" s="413">
        <f t="shared" ref="AC475" si="1338">AC474</f>
        <v>0</v>
      </c>
      <c r="AD475" s="413">
        <f t="shared" ref="AD475" si="1339">AD474</f>
        <v>0</v>
      </c>
      <c r="AE475" s="413">
        <f t="shared" ref="AE475" si="1340">AE474</f>
        <v>0</v>
      </c>
      <c r="AF475" s="413">
        <f t="shared" ref="AF475" si="1341">AF474</f>
        <v>0</v>
      </c>
      <c r="AG475" s="413">
        <f t="shared" ref="AG475" si="1342">AG474</f>
        <v>0</v>
      </c>
      <c r="AH475" s="413">
        <f t="shared" ref="AH475" si="1343">AH474</f>
        <v>0</v>
      </c>
      <c r="AI475" s="413">
        <f t="shared" ref="AI475" si="1344">AI474</f>
        <v>0</v>
      </c>
      <c r="AJ475" s="413">
        <f t="shared" ref="AJ475" si="1345">AJ474</f>
        <v>0</v>
      </c>
      <c r="AK475" s="413">
        <f t="shared" ref="AK475" si="1346">AK474</f>
        <v>0</v>
      </c>
      <c r="AL475" s="413">
        <f t="shared" ref="AL475" si="1347">AL474</f>
        <v>0</v>
      </c>
      <c r="AM475" s="308"/>
    </row>
    <row r="476" spans="1:39" hidden="1" outlineLevel="1">
      <c r="A476" s="534"/>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4">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idden="1" outlineLevel="1">
      <c r="A478" s="534"/>
      <c r="B478" s="433" t="s">
        <v>309</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48">Z477</f>
        <v>0</v>
      </c>
      <c r="AA478" s="413">
        <f t="shared" ref="AA478" si="1349">AA477</f>
        <v>0</v>
      </c>
      <c r="AB478" s="413">
        <f t="shared" ref="AB478" si="1350">AB477</f>
        <v>0</v>
      </c>
      <c r="AC478" s="413">
        <f t="shared" ref="AC478" si="1351">AC477</f>
        <v>0</v>
      </c>
      <c r="AD478" s="413">
        <f t="shared" ref="AD478" si="1352">AD477</f>
        <v>0</v>
      </c>
      <c r="AE478" s="413">
        <f t="shared" ref="AE478" si="1353">AE477</f>
        <v>0</v>
      </c>
      <c r="AF478" s="413">
        <f t="shared" ref="AF478" si="1354">AF477</f>
        <v>0</v>
      </c>
      <c r="AG478" s="413">
        <f t="shared" ref="AG478" si="1355">AG477</f>
        <v>0</v>
      </c>
      <c r="AH478" s="413">
        <f t="shared" ref="AH478" si="1356">AH477</f>
        <v>0</v>
      </c>
      <c r="AI478" s="413">
        <f t="shared" ref="AI478" si="1357">AI477</f>
        <v>0</v>
      </c>
      <c r="AJ478" s="413">
        <f t="shared" ref="AJ478" si="1358">AJ477</f>
        <v>0</v>
      </c>
      <c r="AK478" s="413">
        <f t="shared" ref="AK478" si="1359">AK477</f>
        <v>0</v>
      </c>
      <c r="AL478" s="413">
        <f t="shared" ref="AL478" si="1360">AL477</f>
        <v>0</v>
      </c>
      <c r="AM478" s="308"/>
    </row>
    <row r="479" spans="1:39" hidden="1" outlineLevel="1">
      <c r="A479" s="534"/>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4">
        <v>24</v>
      </c>
      <c r="B480" s="430"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idden="1" outlineLevel="1">
      <c r="A481" s="534"/>
      <c r="B481" s="433" t="s">
        <v>309</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61">Z480</f>
        <v>0</v>
      </c>
      <c r="AA481" s="413">
        <f t="shared" ref="AA481" si="1362">AA480</f>
        <v>0</v>
      </c>
      <c r="AB481" s="413">
        <f t="shared" ref="AB481" si="1363">AB480</f>
        <v>0</v>
      </c>
      <c r="AC481" s="413">
        <f t="shared" ref="AC481" si="1364">AC480</f>
        <v>0</v>
      </c>
      <c r="AD481" s="413">
        <f t="shared" ref="AD481" si="1365">AD480</f>
        <v>0</v>
      </c>
      <c r="AE481" s="413">
        <f t="shared" ref="AE481" si="1366">AE480</f>
        <v>0</v>
      </c>
      <c r="AF481" s="413">
        <f t="shared" ref="AF481" si="1367">AF480</f>
        <v>0</v>
      </c>
      <c r="AG481" s="413">
        <f t="shared" ref="AG481" si="1368">AG480</f>
        <v>0</v>
      </c>
      <c r="AH481" s="413">
        <f t="shared" ref="AH481" si="1369">AH480</f>
        <v>0</v>
      </c>
      <c r="AI481" s="413">
        <f t="shared" ref="AI481" si="1370">AI480</f>
        <v>0</v>
      </c>
      <c r="AJ481" s="413">
        <f t="shared" ref="AJ481" si="1371">AJ480</f>
        <v>0</v>
      </c>
      <c r="AK481" s="413">
        <f t="shared" ref="AK481" si="1372">AK480</f>
        <v>0</v>
      </c>
      <c r="AL481" s="413">
        <f t="shared" ref="AL481" si="1373">AL480</f>
        <v>0</v>
      </c>
      <c r="AM481" s="308"/>
    </row>
    <row r="482" spans="1:39" hidden="1" outlineLevel="1">
      <c r="A482" s="534"/>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hidden="1" outlineLevel="1">
      <c r="A483" s="534"/>
      <c r="B483" s="506" t="s">
        <v>502</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hidden="1" outlineLevel="1">
      <c r="A484" s="534">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hidden="1" outlineLevel="1">
      <c r="A485" s="534"/>
      <c r="B485" s="433" t="s">
        <v>309</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Y484</f>
        <v>0</v>
      </c>
      <c r="Z485" s="413">
        <f t="shared" ref="Z485" si="1374">Z484</f>
        <v>0</v>
      </c>
      <c r="AA485" s="413">
        <f t="shared" ref="AA485" si="1375">AA484</f>
        <v>0</v>
      </c>
      <c r="AB485" s="413">
        <f t="shared" ref="AB485" si="1376">AB484</f>
        <v>0</v>
      </c>
      <c r="AC485" s="413">
        <f t="shared" ref="AC485" si="1377">AC484</f>
        <v>0</v>
      </c>
      <c r="AD485" s="413">
        <f t="shared" ref="AD485" si="1378">AD484</f>
        <v>0</v>
      </c>
      <c r="AE485" s="413">
        <f t="shared" ref="AE485" si="1379">AE484</f>
        <v>0</v>
      </c>
      <c r="AF485" s="413">
        <f t="shared" ref="AF485" si="1380">AF484</f>
        <v>0</v>
      </c>
      <c r="AG485" s="413">
        <f t="shared" ref="AG485" si="1381">AG484</f>
        <v>0</v>
      </c>
      <c r="AH485" s="413">
        <f t="shared" ref="AH485" si="1382">AH484</f>
        <v>0</v>
      </c>
      <c r="AI485" s="413">
        <f t="shared" ref="AI485" si="1383">AI484</f>
        <v>0</v>
      </c>
      <c r="AJ485" s="413">
        <f t="shared" ref="AJ485" si="1384">AJ484</f>
        <v>0</v>
      </c>
      <c r="AK485" s="413">
        <f t="shared" ref="AK485" si="1385">AK484</f>
        <v>0</v>
      </c>
      <c r="AL485" s="413">
        <f t="shared" ref="AL485" si="1386">AL484</f>
        <v>0</v>
      </c>
      <c r="AM485" s="308"/>
    </row>
    <row r="486" spans="1:39" hidden="1" outlineLevel="1">
      <c r="A486" s="534"/>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4">
        <v>26</v>
      </c>
      <c r="B487" s="430"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idden="1" outlineLevel="1">
      <c r="A488" s="534"/>
      <c r="B488" s="433" t="s">
        <v>309</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87">Z487</f>
        <v>0</v>
      </c>
      <c r="AA488" s="413">
        <f t="shared" ref="AA488" si="1388">AA487</f>
        <v>0</v>
      </c>
      <c r="AB488" s="413">
        <f t="shared" ref="AB488" si="1389">AB487</f>
        <v>0</v>
      </c>
      <c r="AC488" s="413">
        <f t="shared" ref="AC488" si="1390">AC487</f>
        <v>0</v>
      </c>
      <c r="AD488" s="413">
        <f t="shared" ref="AD488" si="1391">AD487</f>
        <v>0</v>
      </c>
      <c r="AE488" s="413">
        <f t="shared" ref="AE488" si="1392">AE487</f>
        <v>0</v>
      </c>
      <c r="AF488" s="413">
        <f t="shared" ref="AF488" si="1393">AF487</f>
        <v>0</v>
      </c>
      <c r="AG488" s="413">
        <f t="shared" ref="AG488" si="1394">AG487</f>
        <v>0</v>
      </c>
      <c r="AH488" s="413">
        <f t="shared" ref="AH488" si="1395">AH487</f>
        <v>0</v>
      </c>
      <c r="AI488" s="413">
        <f t="shared" ref="AI488" si="1396">AI487</f>
        <v>0</v>
      </c>
      <c r="AJ488" s="413">
        <f t="shared" ref="AJ488" si="1397">AJ487</f>
        <v>0</v>
      </c>
      <c r="AK488" s="413">
        <f t="shared" ref="AK488" si="1398">AK487</f>
        <v>0</v>
      </c>
      <c r="AL488" s="413">
        <f t="shared" ref="AL488" si="1399">AL487</f>
        <v>0</v>
      </c>
      <c r="AM488" s="308"/>
    </row>
    <row r="489" spans="1:39" hidden="1" outlineLevel="1">
      <c r="A489" s="534"/>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hidden="1" outlineLevel="1">
      <c r="A490" s="534">
        <v>27</v>
      </c>
      <c r="B490" s="430"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hidden="1" outlineLevel="1">
      <c r="A491" s="534"/>
      <c r="B491" s="433" t="s">
        <v>309</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400">Z490</f>
        <v>0</v>
      </c>
      <c r="AA491" s="413">
        <f t="shared" ref="AA491" si="1401">AA490</f>
        <v>0</v>
      </c>
      <c r="AB491" s="413">
        <f t="shared" ref="AB491" si="1402">AB490</f>
        <v>0</v>
      </c>
      <c r="AC491" s="413">
        <f t="shared" ref="AC491" si="1403">AC490</f>
        <v>0</v>
      </c>
      <c r="AD491" s="413">
        <f t="shared" ref="AD491" si="1404">AD490</f>
        <v>0</v>
      </c>
      <c r="AE491" s="413">
        <f t="shared" ref="AE491" si="1405">AE490</f>
        <v>0</v>
      </c>
      <c r="AF491" s="413">
        <f t="shared" ref="AF491" si="1406">AF490</f>
        <v>0</v>
      </c>
      <c r="AG491" s="413">
        <f t="shared" ref="AG491" si="1407">AG490</f>
        <v>0</v>
      </c>
      <c r="AH491" s="413">
        <f t="shared" ref="AH491" si="1408">AH490</f>
        <v>0</v>
      </c>
      <c r="AI491" s="413">
        <f t="shared" ref="AI491" si="1409">AI490</f>
        <v>0</v>
      </c>
      <c r="AJ491" s="413">
        <f t="shared" ref="AJ491" si="1410">AJ490</f>
        <v>0</v>
      </c>
      <c r="AK491" s="413">
        <f t="shared" ref="AK491" si="1411">AK490</f>
        <v>0</v>
      </c>
      <c r="AL491" s="413">
        <f t="shared" ref="AL491" si="1412">AL490</f>
        <v>0</v>
      </c>
      <c r="AM491" s="308"/>
    </row>
    <row r="492" spans="1:39" hidden="1" outlineLevel="1">
      <c r="A492" s="534"/>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4">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idden="1" outlineLevel="1">
      <c r="A494" s="534"/>
      <c r="B494" s="433" t="s">
        <v>309</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13">Z493</f>
        <v>0</v>
      </c>
      <c r="AA494" s="413">
        <f t="shared" ref="AA494" si="1414">AA493</f>
        <v>0</v>
      </c>
      <c r="AB494" s="413">
        <f t="shared" ref="AB494" si="1415">AB493</f>
        <v>0</v>
      </c>
      <c r="AC494" s="413">
        <f t="shared" ref="AC494" si="1416">AC493</f>
        <v>0</v>
      </c>
      <c r="AD494" s="413">
        <f t="shared" ref="AD494" si="1417">AD493</f>
        <v>0</v>
      </c>
      <c r="AE494" s="413">
        <f t="shared" ref="AE494" si="1418">AE493</f>
        <v>0</v>
      </c>
      <c r="AF494" s="413">
        <f t="shared" ref="AF494" si="1419">AF493</f>
        <v>0</v>
      </c>
      <c r="AG494" s="413">
        <f t="shared" ref="AG494" si="1420">AG493</f>
        <v>0</v>
      </c>
      <c r="AH494" s="413">
        <f t="shared" ref="AH494" si="1421">AH493</f>
        <v>0</v>
      </c>
      <c r="AI494" s="413">
        <f t="shared" ref="AI494" si="1422">AI493</f>
        <v>0</v>
      </c>
      <c r="AJ494" s="413">
        <f t="shared" ref="AJ494" si="1423">AJ493</f>
        <v>0</v>
      </c>
      <c r="AK494" s="413">
        <f t="shared" ref="AK494" si="1424">AK493</f>
        <v>0</v>
      </c>
      <c r="AL494" s="413">
        <f t="shared" ref="AL494" si="1425">AL493</f>
        <v>0</v>
      </c>
      <c r="AM494" s="308"/>
    </row>
    <row r="495" spans="1:39" hidden="1" outlineLevel="1">
      <c r="A495" s="534"/>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4">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4"/>
      <c r="B497" s="433" t="s">
        <v>309</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Y496</f>
        <v>0</v>
      </c>
      <c r="Z497" s="413">
        <f t="shared" ref="Z497" si="1426">Z496</f>
        <v>0</v>
      </c>
      <c r="AA497" s="413">
        <f t="shared" ref="AA497" si="1427">AA496</f>
        <v>0</v>
      </c>
      <c r="AB497" s="413">
        <f t="shared" ref="AB497" si="1428">AB496</f>
        <v>0</v>
      </c>
      <c r="AC497" s="413">
        <f t="shared" ref="AC497" si="1429">AC496</f>
        <v>0</v>
      </c>
      <c r="AD497" s="413">
        <f t="shared" ref="AD497" si="1430">AD496</f>
        <v>0</v>
      </c>
      <c r="AE497" s="413">
        <f t="shared" ref="AE497" si="1431">AE496</f>
        <v>0</v>
      </c>
      <c r="AF497" s="413">
        <f t="shared" ref="AF497" si="1432">AF496</f>
        <v>0</v>
      </c>
      <c r="AG497" s="413">
        <f t="shared" ref="AG497" si="1433">AG496</f>
        <v>0</v>
      </c>
      <c r="AH497" s="413">
        <f t="shared" ref="AH497" si="1434">AH496</f>
        <v>0</v>
      </c>
      <c r="AI497" s="413">
        <f t="shared" ref="AI497" si="1435">AI496</f>
        <v>0</v>
      </c>
      <c r="AJ497" s="413">
        <f t="shared" ref="AJ497" si="1436">AJ496</f>
        <v>0</v>
      </c>
      <c r="AK497" s="413">
        <f t="shared" ref="AK497" si="1437">AK496</f>
        <v>0</v>
      </c>
      <c r="AL497" s="413">
        <f t="shared" ref="AL497" si="1438">AL496</f>
        <v>0</v>
      </c>
      <c r="AM497" s="308"/>
    </row>
    <row r="498" spans="1:39" hidden="1" outlineLevel="1">
      <c r="A498" s="534"/>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4">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4"/>
      <c r="B500" s="433" t="s">
        <v>309</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39">Z499</f>
        <v>0</v>
      </c>
      <c r="AA500" s="413">
        <f t="shared" ref="AA500" si="1440">AA499</f>
        <v>0</v>
      </c>
      <c r="AB500" s="413">
        <f t="shared" ref="AB500" si="1441">AB499</f>
        <v>0</v>
      </c>
      <c r="AC500" s="413">
        <f t="shared" ref="AC500" si="1442">AC499</f>
        <v>0</v>
      </c>
      <c r="AD500" s="413">
        <f t="shared" ref="AD500" si="1443">AD499</f>
        <v>0</v>
      </c>
      <c r="AE500" s="413">
        <f t="shared" ref="AE500" si="1444">AE499</f>
        <v>0</v>
      </c>
      <c r="AF500" s="413">
        <f t="shared" ref="AF500" si="1445">AF499</f>
        <v>0</v>
      </c>
      <c r="AG500" s="413">
        <f t="shared" ref="AG500" si="1446">AG499</f>
        <v>0</v>
      </c>
      <c r="AH500" s="413">
        <f t="shared" ref="AH500" si="1447">AH499</f>
        <v>0</v>
      </c>
      <c r="AI500" s="413">
        <f t="shared" ref="AI500" si="1448">AI499</f>
        <v>0</v>
      </c>
      <c r="AJ500" s="413">
        <f t="shared" ref="AJ500" si="1449">AJ499</f>
        <v>0</v>
      </c>
      <c r="AK500" s="413">
        <f t="shared" ref="AK500" si="1450">AK499</f>
        <v>0</v>
      </c>
      <c r="AL500" s="413">
        <f t="shared" ref="AL500" si="1451">AL499</f>
        <v>0</v>
      </c>
      <c r="AM500" s="308"/>
    </row>
    <row r="501" spans="1:39" hidden="1" outlineLevel="1">
      <c r="A501" s="534"/>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4">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4"/>
      <c r="B503" s="433" t="s">
        <v>309</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52">Z502</f>
        <v>0</v>
      </c>
      <c r="AA503" s="413">
        <f t="shared" ref="AA503" si="1453">AA502</f>
        <v>0</v>
      </c>
      <c r="AB503" s="413">
        <f t="shared" ref="AB503" si="1454">AB502</f>
        <v>0</v>
      </c>
      <c r="AC503" s="413">
        <f t="shared" ref="AC503" si="1455">AC502</f>
        <v>0</v>
      </c>
      <c r="AD503" s="413">
        <f t="shared" ref="AD503" si="1456">AD502</f>
        <v>0</v>
      </c>
      <c r="AE503" s="413">
        <f t="shared" ref="AE503" si="1457">AE502</f>
        <v>0</v>
      </c>
      <c r="AF503" s="413">
        <f t="shared" ref="AF503" si="1458">AF502</f>
        <v>0</v>
      </c>
      <c r="AG503" s="413">
        <f t="shared" ref="AG503" si="1459">AG502</f>
        <v>0</v>
      </c>
      <c r="AH503" s="413">
        <f t="shared" ref="AH503" si="1460">AH502</f>
        <v>0</v>
      </c>
      <c r="AI503" s="413">
        <f t="shared" ref="AI503" si="1461">AI502</f>
        <v>0</v>
      </c>
      <c r="AJ503" s="413">
        <f t="shared" ref="AJ503" si="1462">AJ502</f>
        <v>0</v>
      </c>
      <c r="AK503" s="413">
        <f t="shared" ref="AK503" si="1463">AK502</f>
        <v>0</v>
      </c>
      <c r="AL503" s="413">
        <f t="shared" ref="AL503" si="1464">AL502</f>
        <v>0</v>
      </c>
      <c r="AM503" s="308"/>
    </row>
    <row r="504" spans="1:39" hidden="1" outlineLevel="1">
      <c r="A504" s="534"/>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4">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4"/>
      <c r="B506" s="433" t="s">
        <v>309</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65">Z505</f>
        <v>0</v>
      </c>
      <c r="AA506" s="413">
        <f t="shared" ref="AA506" si="1466">AA505</f>
        <v>0</v>
      </c>
      <c r="AB506" s="413">
        <f t="shared" ref="AB506" si="1467">AB505</f>
        <v>0</v>
      </c>
      <c r="AC506" s="413">
        <f t="shared" ref="AC506" si="1468">AC505</f>
        <v>0</v>
      </c>
      <c r="AD506" s="413">
        <f t="shared" ref="AD506" si="1469">AD505</f>
        <v>0</v>
      </c>
      <c r="AE506" s="413">
        <f t="shared" ref="AE506" si="1470">AE505</f>
        <v>0</v>
      </c>
      <c r="AF506" s="413">
        <f t="shared" ref="AF506" si="1471">AF505</f>
        <v>0</v>
      </c>
      <c r="AG506" s="413">
        <f t="shared" ref="AG506" si="1472">AG505</f>
        <v>0</v>
      </c>
      <c r="AH506" s="413">
        <f t="shared" ref="AH506" si="1473">AH505</f>
        <v>0</v>
      </c>
      <c r="AI506" s="413">
        <f t="shared" ref="AI506" si="1474">AI505</f>
        <v>0</v>
      </c>
      <c r="AJ506" s="413">
        <f t="shared" ref="AJ506" si="1475">AJ505</f>
        <v>0</v>
      </c>
      <c r="AK506" s="413">
        <f t="shared" ref="AK506" si="1476">AK505</f>
        <v>0</v>
      </c>
      <c r="AL506" s="413">
        <f t="shared" ref="AL506" si="1477">AL505</f>
        <v>0</v>
      </c>
      <c r="AM506" s="308"/>
    </row>
    <row r="507" spans="1:39" hidden="1" outlineLevel="1">
      <c r="A507" s="534"/>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hidden="1" outlineLevel="1">
      <c r="A508" s="534"/>
      <c r="B508" s="506" t="s">
        <v>503</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hidden="1" outlineLevel="1">
      <c r="A509" s="534">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hidden="1" outlineLevel="1">
      <c r="A510" s="534"/>
      <c r="B510" s="433" t="s">
        <v>309</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Y509</f>
        <v>0</v>
      </c>
      <c r="Z510" s="413">
        <f t="shared" ref="Z510" si="1478">Z509</f>
        <v>0</v>
      </c>
      <c r="AA510" s="413">
        <f t="shared" ref="AA510" si="1479">AA509</f>
        <v>0</v>
      </c>
      <c r="AB510" s="413">
        <f t="shared" ref="AB510" si="1480">AB509</f>
        <v>0</v>
      </c>
      <c r="AC510" s="413">
        <f t="shared" ref="AC510" si="1481">AC509</f>
        <v>0</v>
      </c>
      <c r="AD510" s="413">
        <f t="shared" ref="AD510" si="1482">AD509</f>
        <v>0</v>
      </c>
      <c r="AE510" s="413">
        <f t="shared" ref="AE510" si="1483">AE509</f>
        <v>0</v>
      </c>
      <c r="AF510" s="413">
        <f t="shared" ref="AF510" si="1484">AF509</f>
        <v>0</v>
      </c>
      <c r="AG510" s="413">
        <f t="shared" ref="AG510" si="1485">AG509</f>
        <v>0</v>
      </c>
      <c r="AH510" s="413">
        <f t="shared" ref="AH510" si="1486">AH509</f>
        <v>0</v>
      </c>
      <c r="AI510" s="413">
        <f t="shared" ref="AI510" si="1487">AI509</f>
        <v>0</v>
      </c>
      <c r="AJ510" s="413">
        <f t="shared" ref="AJ510" si="1488">AJ509</f>
        <v>0</v>
      </c>
      <c r="AK510" s="413">
        <f t="shared" ref="AK510" si="1489">AK509</f>
        <v>0</v>
      </c>
      <c r="AL510" s="413">
        <f t="shared" ref="AL510" si="1490">AL509</f>
        <v>0</v>
      </c>
      <c r="AM510" s="308"/>
    </row>
    <row r="511" spans="1:39" hidden="1" outlineLevel="1">
      <c r="A511" s="534"/>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4">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4"/>
      <c r="B513" s="433" t="s">
        <v>309</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91">Z512</f>
        <v>0</v>
      </c>
      <c r="AA513" s="413">
        <f t="shared" ref="AA513" si="1492">AA512</f>
        <v>0</v>
      </c>
      <c r="AB513" s="413">
        <f t="shared" ref="AB513" si="1493">AB512</f>
        <v>0</v>
      </c>
      <c r="AC513" s="413">
        <f t="shared" ref="AC513" si="1494">AC512</f>
        <v>0</v>
      </c>
      <c r="AD513" s="413">
        <f t="shared" ref="AD513" si="1495">AD512</f>
        <v>0</v>
      </c>
      <c r="AE513" s="413">
        <f t="shared" ref="AE513" si="1496">AE512</f>
        <v>0</v>
      </c>
      <c r="AF513" s="413">
        <f t="shared" ref="AF513" si="1497">AF512</f>
        <v>0</v>
      </c>
      <c r="AG513" s="413">
        <f t="shared" ref="AG513" si="1498">AG512</f>
        <v>0</v>
      </c>
      <c r="AH513" s="413">
        <f t="shared" ref="AH513" si="1499">AH512</f>
        <v>0</v>
      </c>
      <c r="AI513" s="413">
        <f t="shared" ref="AI513" si="1500">AI512</f>
        <v>0</v>
      </c>
      <c r="AJ513" s="413">
        <f t="shared" ref="AJ513" si="1501">AJ512</f>
        <v>0</v>
      </c>
      <c r="AK513" s="413">
        <f t="shared" ref="AK513" si="1502">AK512</f>
        <v>0</v>
      </c>
      <c r="AL513" s="413">
        <f t="shared" ref="AL513" si="1503">AL512</f>
        <v>0</v>
      </c>
      <c r="AM513" s="308"/>
    </row>
    <row r="514" spans="1:39" hidden="1" outlineLevel="1">
      <c r="A514" s="534"/>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4">
        <v>35</v>
      </c>
      <c r="B515" s="430"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idden="1" outlineLevel="1">
      <c r="A516" s="534"/>
      <c r="B516" s="433" t="s">
        <v>309</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504">Z515</f>
        <v>0</v>
      </c>
      <c r="AA516" s="413">
        <f t="shared" ref="AA516" si="1505">AA515</f>
        <v>0</v>
      </c>
      <c r="AB516" s="413">
        <f t="shared" ref="AB516" si="1506">AB515</f>
        <v>0</v>
      </c>
      <c r="AC516" s="413">
        <f t="shared" ref="AC516" si="1507">AC515</f>
        <v>0</v>
      </c>
      <c r="AD516" s="413">
        <f t="shared" ref="AD516" si="1508">AD515</f>
        <v>0</v>
      </c>
      <c r="AE516" s="413">
        <f t="shared" ref="AE516" si="1509">AE515</f>
        <v>0</v>
      </c>
      <c r="AF516" s="413">
        <f t="shared" ref="AF516" si="1510">AF515</f>
        <v>0</v>
      </c>
      <c r="AG516" s="413">
        <f t="shared" ref="AG516" si="1511">AG515</f>
        <v>0</v>
      </c>
      <c r="AH516" s="413">
        <f t="shared" ref="AH516" si="1512">AH515</f>
        <v>0</v>
      </c>
      <c r="AI516" s="413">
        <f t="shared" ref="AI516" si="1513">AI515</f>
        <v>0</v>
      </c>
      <c r="AJ516" s="413">
        <f t="shared" ref="AJ516" si="1514">AJ515</f>
        <v>0</v>
      </c>
      <c r="AK516" s="413">
        <f t="shared" ref="AK516" si="1515">AK515</f>
        <v>0</v>
      </c>
      <c r="AL516" s="413">
        <f t="shared" ref="AL516" si="1516">AL515</f>
        <v>0</v>
      </c>
      <c r="AM516" s="308"/>
    </row>
    <row r="517" spans="1:39" hidden="1" outlineLevel="1">
      <c r="A517" s="534"/>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hidden="1" outlineLevel="1">
      <c r="A518" s="534"/>
      <c r="B518" s="506" t="s">
        <v>504</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t="45" hidden="1" outlineLevel="1">
      <c r="A519" s="534">
        <v>36</v>
      </c>
      <c r="B519" s="430"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8"/>
      <c r="Z519" s="412"/>
      <c r="AA519" s="412"/>
      <c r="AB519" s="412"/>
      <c r="AC519" s="412"/>
      <c r="AD519" s="412"/>
      <c r="AE519" s="412"/>
      <c r="AF519" s="417"/>
      <c r="AG519" s="417"/>
      <c r="AH519" s="417"/>
      <c r="AI519" s="417"/>
      <c r="AJ519" s="417"/>
      <c r="AK519" s="417"/>
      <c r="AL519" s="417"/>
      <c r="AM519" s="298">
        <f>SUM(Y519:AL519)</f>
        <v>0</v>
      </c>
    </row>
    <row r="520" spans="1:39" hidden="1" outlineLevel="1">
      <c r="A520" s="534"/>
      <c r="B520" s="433" t="s">
        <v>309</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Y519</f>
        <v>0</v>
      </c>
      <c r="Z520" s="413">
        <f t="shared" ref="Z520" si="1517">Z519</f>
        <v>0</v>
      </c>
      <c r="AA520" s="413">
        <f t="shared" ref="AA520" si="1518">AA519</f>
        <v>0</v>
      </c>
      <c r="AB520" s="413">
        <f t="shared" ref="AB520" si="1519">AB519</f>
        <v>0</v>
      </c>
      <c r="AC520" s="413">
        <f t="shared" ref="AC520" si="1520">AC519</f>
        <v>0</v>
      </c>
      <c r="AD520" s="413">
        <f t="shared" ref="AD520" si="1521">AD519</f>
        <v>0</v>
      </c>
      <c r="AE520" s="413">
        <f t="shared" ref="AE520" si="1522">AE519</f>
        <v>0</v>
      </c>
      <c r="AF520" s="413">
        <f t="shared" ref="AF520" si="1523">AF519</f>
        <v>0</v>
      </c>
      <c r="AG520" s="413">
        <f t="shared" ref="AG520" si="1524">AG519</f>
        <v>0</v>
      </c>
      <c r="AH520" s="413">
        <f t="shared" ref="AH520" si="1525">AH519</f>
        <v>0</v>
      </c>
      <c r="AI520" s="413">
        <f t="shared" ref="AI520" si="1526">AI519</f>
        <v>0</v>
      </c>
      <c r="AJ520" s="413">
        <f t="shared" ref="AJ520" si="1527">AJ519</f>
        <v>0</v>
      </c>
      <c r="AK520" s="413">
        <f t="shared" ref="AK520" si="1528">AK519</f>
        <v>0</v>
      </c>
      <c r="AL520" s="413">
        <f t="shared" ref="AL520" si="1529">AL519</f>
        <v>0</v>
      </c>
      <c r="AM520" s="308"/>
    </row>
    <row r="521" spans="1:39" hidden="1" outlineLevel="1">
      <c r="A521" s="534"/>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hidden="1" outlineLevel="1">
      <c r="A522" s="534">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hidden="1" outlineLevel="1">
      <c r="A523" s="534"/>
      <c r="B523" s="433" t="s">
        <v>309</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0</v>
      </c>
      <c r="Z523" s="413">
        <f t="shared" ref="Z523" si="1530">Z522</f>
        <v>0</v>
      </c>
      <c r="AA523" s="413">
        <f t="shared" ref="AA523" si="1531">AA522</f>
        <v>0</v>
      </c>
      <c r="AB523" s="413">
        <f t="shared" ref="AB523" si="1532">AB522</f>
        <v>0</v>
      </c>
      <c r="AC523" s="413">
        <f t="shared" ref="AC523" si="1533">AC522</f>
        <v>0</v>
      </c>
      <c r="AD523" s="413">
        <f t="shared" ref="AD523" si="1534">AD522</f>
        <v>0</v>
      </c>
      <c r="AE523" s="413">
        <f t="shared" ref="AE523" si="1535">AE522</f>
        <v>0</v>
      </c>
      <c r="AF523" s="413">
        <f t="shared" ref="AF523" si="1536">AF522</f>
        <v>0</v>
      </c>
      <c r="AG523" s="413">
        <f t="shared" ref="AG523" si="1537">AG522</f>
        <v>0</v>
      </c>
      <c r="AH523" s="413">
        <f t="shared" ref="AH523" si="1538">AH522</f>
        <v>0</v>
      </c>
      <c r="AI523" s="413">
        <f t="shared" ref="AI523" si="1539">AI522</f>
        <v>0</v>
      </c>
      <c r="AJ523" s="413">
        <f t="shared" ref="AJ523" si="1540">AJ522</f>
        <v>0</v>
      </c>
      <c r="AK523" s="413">
        <f t="shared" ref="AK523" si="1541">AK522</f>
        <v>0</v>
      </c>
      <c r="AL523" s="413">
        <f t="shared" ref="AL523" si="1542">AL522</f>
        <v>0</v>
      </c>
      <c r="AM523" s="308"/>
    </row>
    <row r="524" spans="1:39" hidden="1" outlineLevel="1">
      <c r="A524" s="534"/>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idden="1" outlineLevel="1">
      <c r="A525" s="534">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4"/>
      <c r="B526" s="433" t="s">
        <v>309</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43">Z525</f>
        <v>0</v>
      </c>
      <c r="AA526" s="413">
        <f t="shared" ref="AA526" si="1544">AA525</f>
        <v>0</v>
      </c>
      <c r="AB526" s="413">
        <f t="shared" ref="AB526" si="1545">AB525</f>
        <v>0</v>
      </c>
      <c r="AC526" s="413">
        <f t="shared" ref="AC526" si="1546">AC525</f>
        <v>0</v>
      </c>
      <c r="AD526" s="413">
        <f t="shared" ref="AD526" si="1547">AD525</f>
        <v>0</v>
      </c>
      <c r="AE526" s="413">
        <f t="shared" ref="AE526" si="1548">AE525</f>
        <v>0</v>
      </c>
      <c r="AF526" s="413">
        <f t="shared" ref="AF526" si="1549">AF525</f>
        <v>0</v>
      </c>
      <c r="AG526" s="413">
        <f t="shared" ref="AG526" si="1550">AG525</f>
        <v>0</v>
      </c>
      <c r="AH526" s="413">
        <f t="shared" ref="AH526" si="1551">AH525</f>
        <v>0</v>
      </c>
      <c r="AI526" s="413">
        <f t="shared" ref="AI526" si="1552">AI525</f>
        <v>0</v>
      </c>
      <c r="AJ526" s="413">
        <f t="shared" ref="AJ526" si="1553">AJ525</f>
        <v>0</v>
      </c>
      <c r="AK526" s="413">
        <f t="shared" ref="AK526" si="1554">AK525</f>
        <v>0</v>
      </c>
      <c r="AL526" s="413">
        <f t="shared" ref="AL526" si="1555">AL525</f>
        <v>0</v>
      </c>
      <c r="AM526" s="308"/>
    </row>
    <row r="527" spans="1:39" hidden="1" outlineLevel="1">
      <c r="A527" s="534"/>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34">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4"/>
      <c r="B529" s="433" t="s">
        <v>309</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56">Z528</f>
        <v>0</v>
      </c>
      <c r="AA529" s="413">
        <f t="shared" ref="AA529" si="1557">AA528</f>
        <v>0</v>
      </c>
      <c r="AB529" s="413">
        <f t="shared" ref="AB529" si="1558">AB528</f>
        <v>0</v>
      </c>
      <c r="AC529" s="413">
        <f t="shared" ref="AC529" si="1559">AC528</f>
        <v>0</v>
      </c>
      <c r="AD529" s="413">
        <f t="shared" ref="AD529" si="1560">AD528</f>
        <v>0</v>
      </c>
      <c r="AE529" s="413">
        <f t="shared" ref="AE529" si="1561">AE528</f>
        <v>0</v>
      </c>
      <c r="AF529" s="413">
        <f t="shared" ref="AF529" si="1562">AF528</f>
        <v>0</v>
      </c>
      <c r="AG529" s="413">
        <f t="shared" ref="AG529" si="1563">AG528</f>
        <v>0</v>
      </c>
      <c r="AH529" s="413">
        <f t="shared" ref="AH529" si="1564">AH528</f>
        <v>0</v>
      </c>
      <c r="AI529" s="413">
        <f t="shared" ref="AI529" si="1565">AI528</f>
        <v>0</v>
      </c>
      <c r="AJ529" s="413">
        <f t="shared" ref="AJ529" si="1566">AJ528</f>
        <v>0</v>
      </c>
      <c r="AK529" s="413">
        <f t="shared" ref="AK529" si="1567">AK528</f>
        <v>0</v>
      </c>
      <c r="AL529" s="413">
        <f t="shared" ref="AL529" si="1568">AL528</f>
        <v>0</v>
      </c>
      <c r="AM529" s="308"/>
    </row>
    <row r="530" spans="1:39" hidden="1" outlineLevel="1">
      <c r="A530" s="534"/>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4">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4"/>
      <c r="B532" s="433" t="s">
        <v>309</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69">Z531</f>
        <v>0</v>
      </c>
      <c r="AA532" s="413">
        <f t="shared" ref="AA532" si="1570">AA531</f>
        <v>0</v>
      </c>
      <c r="AB532" s="413">
        <f t="shared" ref="AB532" si="1571">AB531</f>
        <v>0</v>
      </c>
      <c r="AC532" s="413">
        <f t="shared" ref="AC532" si="1572">AC531</f>
        <v>0</v>
      </c>
      <c r="AD532" s="413">
        <f t="shared" ref="AD532" si="1573">AD531</f>
        <v>0</v>
      </c>
      <c r="AE532" s="413">
        <f t="shared" ref="AE532" si="1574">AE531</f>
        <v>0</v>
      </c>
      <c r="AF532" s="413">
        <f t="shared" ref="AF532" si="1575">AF531</f>
        <v>0</v>
      </c>
      <c r="AG532" s="413">
        <f t="shared" ref="AG532" si="1576">AG531</f>
        <v>0</v>
      </c>
      <c r="AH532" s="413">
        <f t="shared" ref="AH532" si="1577">AH531</f>
        <v>0</v>
      </c>
      <c r="AI532" s="413">
        <f t="shared" ref="AI532" si="1578">AI531</f>
        <v>0</v>
      </c>
      <c r="AJ532" s="413">
        <f t="shared" ref="AJ532" si="1579">AJ531</f>
        <v>0</v>
      </c>
      <c r="AK532" s="413">
        <f t="shared" ref="AK532" si="1580">AK531</f>
        <v>0</v>
      </c>
      <c r="AL532" s="413">
        <f t="shared" ref="AL532" si="1581">AL531</f>
        <v>0</v>
      </c>
      <c r="AM532" s="308"/>
    </row>
    <row r="533" spans="1:39" hidden="1" outlineLevel="1">
      <c r="A533" s="534"/>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hidden="1" outlineLevel="1">
      <c r="A534" s="534">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4"/>
      <c r="B535" s="433" t="s">
        <v>309</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82">Z534</f>
        <v>0</v>
      </c>
      <c r="AA535" s="413">
        <f t="shared" ref="AA535" si="1583">AA534</f>
        <v>0</v>
      </c>
      <c r="AB535" s="413">
        <f t="shared" ref="AB535" si="1584">AB534</f>
        <v>0</v>
      </c>
      <c r="AC535" s="413">
        <f t="shared" ref="AC535" si="1585">AC534</f>
        <v>0</v>
      </c>
      <c r="AD535" s="413">
        <f t="shared" ref="AD535" si="1586">AD534</f>
        <v>0</v>
      </c>
      <c r="AE535" s="413">
        <f t="shared" ref="AE535" si="1587">AE534</f>
        <v>0</v>
      </c>
      <c r="AF535" s="413">
        <f t="shared" ref="AF535" si="1588">AF534</f>
        <v>0</v>
      </c>
      <c r="AG535" s="413">
        <f t="shared" ref="AG535" si="1589">AG534</f>
        <v>0</v>
      </c>
      <c r="AH535" s="413">
        <f t="shared" ref="AH535" si="1590">AH534</f>
        <v>0</v>
      </c>
      <c r="AI535" s="413">
        <f t="shared" ref="AI535" si="1591">AI534</f>
        <v>0</v>
      </c>
      <c r="AJ535" s="413">
        <f t="shared" ref="AJ535" si="1592">AJ534</f>
        <v>0</v>
      </c>
      <c r="AK535" s="413">
        <f t="shared" ref="AK535" si="1593">AK534</f>
        <v>0</v>
      </c>
      <c r="AL535" s="413">
        <f t="shared" ref="AL535" si="1594">AL534</f>
        <v>0</v>
      </c>
      <c r="AM535" s="308"/>
    </row>
    <row r="536" spans="1:39" hidden="1" outlineLevel="1">
      <c r="A536" s="534"/>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4">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4"/>
      <c r="B538" s="433" t="s">
        <v>309</v>
      </c>
      <c r="C538" s="293" t="s">
        <v>164</v>
      </c>
      <c r="D538" s="297"/>
      <c r="E538" s="297"/>
      <c r="F538" s="297"/>
      <c r="G538" s="297"/>
      <c r="H538" s="297"/>
      <c r="I538" s="297"/>
      <c r="J538" s="297"/>
      <c r="K538" s="297"/>
      <c r="L538" s="297"/>
      <c r="M538" s="297"/>
      <c r="N538" s="470"/>
      <c r="O538" s="297"/>
      <c r="P538" s="297"/>
      <c r="Q538" s="297"/>
      <c r="R538" s="297"/>
      <c r="S538" s="297"/>
      <c r="T538" s="297"/>
      <c r="U538" s="297"/>
      <c r="V538" s="297"/>
      <c r="W538" s="297"/>
      <c r="X538" s="297"/>
      <c r="Y538" s="413">
        <f>Y537</f>
        <v>0</v>
      </c>
      <c r="Z538" s="413">
        <f t="shared" ref="Z538" si="1595">Z537</f>
        <v>0</v>
      </c>
      <c r="AA538" s="413">
        <f t="shared" ref="AA538" si="1596">AA537</f>
        <v>0</v>
      </c>
      <c r="AB538" s="413">
        <f t="shared" ref="AB538" si="1597">AB537</f>
        <v>0</v>
      </c>
      <c r="AC538" s="413">
        <f t="shared" ref="AC538" si="1598">AC537</f>
        <v>0</v>
      </c>
      <c r="AD538" s="413">
        <f t="shared" ref="AD538" si="1599">AD537</f>
        <v>0</v>
      </c>
      <c r="AE538" s="413">
        <f t="shared" ref="AE538" si="1600">AE537</f>
        <v>0</v>
      </c>
      <c r="AF538" s="413">
        <f t="shared" ref="AF538" si="1601">AF537</f>
        <v>0</v>
      </c>
      <c r="AG538" s="413">
        <f t="shared" ref="AG538" si="1602">AG537</f>
        <v>0</v>
      </c>
      <c r="AH538" s="413">
        <f t="shared" ref="AH538" si="1603">AH537</f>
        <v>0</v>
      </c>
      <c r="AI538" s="413">
        <f t="shared" ref="AI538" si="1604">AI537</f>
        <v>0</v>
      </c>
      <c r="AJ538" s="413">
        <f t="shared" ref="AJ538" si="1605">AJ537</f>
        <v>0</v>
      </c>
      <c r="AK538" s="413">
        <f t="shared" ref="AK538" si="1606">AK537</f>
        <v>0</v>
      </c>
      <c r="AL538" s="413">
        <f t="shared" ref="AL538" si="1607">AL537</f>
        <v>0</v>
      </c>
      <c r="AM538" s="308"/>
    </row>
    <row r="539" spans="1:39" hidden="1" outlineLevel="1">
      <c r="A539" s="534"/>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hidden="1" outlineLevel="1">
      <c r="A540" s="534">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4"/>
      <c r="B541" s="433" t="s">
        <v>309</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608">Z540</f>
        <v>0</v>
      </c>
      <c r="AA541" s="413">
        <f t="shared" ref="AA541" si="1609">AA540</f>
        <v>0</v>
      </c>
      <c r="AB541" s="413">
        <f t="shared" ref="AB541" si="1610">AB540</f>
        <v>0</v>
      </c>
      <c r="AC541" s="413">
        <f t="shared" ref="AC541" si="1611">AC540</f>
        <v>0</v>
      </c>
      <c r="AD541" s="413">
        <f t="shared" ref="AD541" si="1612">AD540</f>
        <v>0</v>
      </c>
      <c r="AE541" s="413">
        <f t="shared" ref="AE541" si="1613">AE540</f>
        <v>0</v>
      </c>
      <c r="AF541" s="413">
        <f t="shared" ref="AF541" si="1614">AF540</f>
        <v>0</v>
      </c>
      <c r="AG541" s="413">
        <f t="shared" ref="AG541" si="1615">AG540</f>
        <v>0</v>
      </c>
      <c r="AH541" s="413">
        <f t="shared" ref="AH541" si="1616">AH540</f>
        <v>0</v>
      </c>
      <c r="AI541" s="413">
        <f t="shared" ref="AI541" si="1617">AI540</f>
        <v>0</v>
      </c>
      <c r="AJ541" s="413">
        <f t="shared" ref="AJ541" si="1618">AJ540</f>
        <v>0</v>
      </c>
      <c r="AK541" s="413">
        <f t="shared" ref="AK541" si="1619">AK540</f>
        <v>0</v>
      </c>
      <c r="AL541" s="413">
        <f t="shared" ref="AL541" si="1620">AL540</f>
        <v>0</v>
      </c>
      <c r="AM541" s="308"/>
    </row>
    <row r="542" spans="1:39" hidden="1" outlineLevel="1">
      <c r="A542" s="534"/>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hidden="1" outlineLevel="1">
      <c r="A543" s="534">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4"/>
      <c r="B544" s="433" t="s">
        <v>309</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21">Z543</f>
        <v>0</v>
      </c>
      <c r="AA544" s="413">
        <f t="shared" ref="AA544" si="1622">AA543</f>
        <v>0</v>
      </c>
      <c r="AB544" s="413">
        <f t="shared" ref="AB544" si="1623">AB543</f>
        <v>0</v>
      </c>
      <c r="AC544" s="413">
        <f t="shared" ref="AC544" si="1624">AC543</f>
        <v>0</v>
      </c>
      <c r="AD544" s="413">
        <f t="shared" ref="AD544" si="1625">AD543</f>
        <v>0</v>
      </c>
      <c r="AE544" s="413">
        <f t="shared" ref="AE544" si="1626">AE543</f>
        <v>0</v>
      </c>
      <c r="AF544" s="413">
        <f t="shared" ref="AF544" si="1627">AF543</f>
        <v>0</v>
      </c>
      <c r="AG544" s="413">
        <f t="shared" ref="AG544" si="1628">AG543</f>
        <v>0</v>
      </c>
      <c r="AH544" s="413">
        <f t="shared" ref="AH544" si="1629">AH543</f>
        <v>0</v>
      </c>
      <c r="AI544" s="413">
        <f t="shared" ref="AI544" si="1630">AI543</f>
        <v>0</v>
      </c>
      <c r="AJ544" s="413">
        <f t="shared" ref="AJ544" si="1631">AJ543</f>
        <v>0</v>
      </c>
      <c r="AK544" s="413">
        <f t="shared" ref="AK544" si="1632">AK543</f>
        <v>0</v>
      </c>
      <c r="AL544" s="413">
        <f t="shared" ref="AL544" si="1633">AL543</f>
        <v>0</v>
      </c>
      <c r="AM544" s="308"/>
    </row>
    <row r="545" spans="1:39" hidden="1" outlineLevel="1">
      <c r="A545" s="534"/>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hidden="1" outlineLevel="1">
      <c r="A546" s="534">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4"/>
      <c r="B547" s="433" t="s">
        <v>309</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34">Z546</f>
        <v>0</v>
      </c>
      <c r="AA547" s="413">
        <f t="shared" ref="AA547" si="1635">AA546</f>
        <v>0</v>
      </c>
      <c r="AB547" s="413">
        <f t="shared" ref="AB547" si="1636">AB546</f>
        <v>0</v>
      </c>
      <c r="AC547" s="413">
        <f t="shared" ref="AC547" si="1637">AC546</f>
        <v>0</v>
      </c>
      <c r="AD547" s="413">
        <f t="shared" ref="AD547" si="1638">AD546</f>
        <v>0</v>
      </c>
      <c r="AE547" s="413">
        <f t="shared" ref="AE547" si="1639">AE546</f>
        <v>0</v>
      </c>
      <c r="AF547" s="413">
        <f t="shared" ref="AF547" si="1640">AF546</f>
        <v>0</v>
      </c>
      <c r="AG547" s="413">
        <f t="shared" ref="AG547" si="1641">AG546</f>
        <v>0</v>
      </c>
      <c r="AH547" s="413">
        <f t="shared" ref="AH547" si="1642">AH546</f>
        <v>0</v>
      </c>
      <c r="AI547" s="413">
        <f t="shared" ref="AI547" si="1643">AI546</f>
        <v>0</v>
      </c>
      <c r="AJ547" s="413">
        <f t="shared" ref="AJ547" si="1644">AJ546</f>
        <v>0</v>
      </c>
      <c r="AK547" s="413">
        <f t="shared" ref="AK547" si="1645">AK546</f>
        <v>0</v>
      </c>
      <c r="AL547" s="413">
        <f t="shared" ref="AL547" si="1646">AL546</f>
        <v>0</v>
      </c>
      <c r="AM547" s="308"/>
    </row>
    <row r="548" spans="1:39" hidden="1" outlineLevel="1">
      <c r="A548" s="534"/>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4">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4"/>
      <c r="B550" s="433" t="s">
        <v>309</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47">Z549</f>
        <v>0</v>
      </c>
      <c r="AA550" s="413">
        <f t="shared" ref="AA550" si="1648">AA549</f>
        <v>0</v>
      </c>
      <c r="AB550" s="413">
        <f t="shared" ref="AB550" si="1649">AB549</f>
        <v>0</v>
      </c>
      <c r="AC550" s="413">
        <f t="shared" ref="AC550" si="1650">AC549</f>
        <v>0</v>
      </c>
      <c r="AD550" s="413">
        <f t="shared" ref="AD550" si="1651">AD549</f>
        <v>0</v>
      </c>
      <c r="AE550" s="413">
        <f t="shared" ref="AE550" si="1652">AE549</f>
        <v>0</v>
      </c>
      <c r="AF550" s="413">
        <f t="shared" ref="AF550" si="1653">AF549</f>
        <v>0</v>
      </c>
      <c r="AG550" s="413">
        <f t="shared" ref="AG550" si="1654">AG549</f>
        <v>0</v>
      </c>
      <c r="AH550" s="413">
        <f t="shared" ref="AH550" si="1655">AH549</f>
        <v>0</v>
      </c>
      <c r="AI550" s="413">
        <f t="shared" ref="AI550" si="1656">AI549</f>
        <v>0</v>
      </c>
      <c r="AJ550" s="413">
        <f t="shared" ref="AJ550" si="1657">AJ549</f>
        <v>0</v>
      </c>
      <c r="AK550" s="413">
        <f t="shared" ref="AK550" si="1658">AK549</f>
        <v>0</v>
      </c>
      <c r="AL550" s="413">
        <f t="shared" ref="AL550" si="1659">AL549</f>
        <v>0</v>
      </c>
      <c r="AM550" s="308"/>
    </row>
    <row r="551" spans="1:39" hidden="1" outlineLevel="1">
      <c r="A551" s="534"/>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4">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4"/>
      <c r="B553" s="433" t="s">
        <v>309</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60">Z552</f>
        <v>0</v>
      </c>
      <c r="AA553" s="413">
        <f t="shared" ref="AA553" si="1661">AA552</f>
        <v>0</v>
      </c>
      <c r="AB553" s="413">
        <f t="shared" ref="AB553" si="1662">AB552</f>
        <v>0</v>
      </c>
      <c r="AC553" s="413">
        <f t="shared" ref="AC553" si="1663">AC552</f>
        <v>0</v>
      </c>
      <c r="AD553" s="413">
        <f t="shared" ref="AD553" si="1664">AD552</f>
        <v>0</v>
      </c>
      <c r="AE553" s="413">
        <f t="shared" ref="AE553" si="1665">AE552</f>
        <v>0</v>
      </c>
      <c r="AF553" s="413">
        <f t="shared" ref="AF553" si="1666">AF552</f>
        <v>0</v>
      </c>
      <c r="AG553" s="413">
        <f t="shared" ref="AG553" si="1667">AG552</f>
        <v>0</v>
      </c>
      <c r="AH553" s="413">
        <f t="shared" ref="AH553" si="1668">AH552</f>
        <v>0</v>
      </c>
      <c r="AI553" s="413">
        <f t="shared" ref="AI553" si="1669">AI552</f>
        <v>0</v>
      </c>
      <c r="AJ553" s="413">
        <f t="shared" ref="AJ553" si="1670">AJ552</f>
        <v>0</v>
      </c>
      <c r="AK553" s="413">
        <f t="shared" ref="AK553" si="1671">AK552</f>
        <v>0</v>
      </c>
      <c r="AL553" s="413">
        <f t="shared" ref="AL553" si="1672">AL552</f>
        <v>0</v>
      </c>
      <c r="AM553" s="308"/>
    </row>
    <row r="554" spans="1:39" hidden="1" outlineLevel="1">
      <c r="A554" s="534"/>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hidden="1" outlineLevel="1">
      <c r="A555" s="534">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4"/>
      <c r="B556" s="433" t="s">
        <v>309</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73">Z555</f>
        <v>0</v>
      </c>
      <c r="AA556" s="413">
        <f t="shared" ref="AA556" si="1674">AA555</f>
        <v>0</v>
      </c>
      <c r="AB556" s="413">
        <f t="shared" ref="AB556" si="1675">AB555</f>
        <v>0</v>
      </c>
      <c r="AC556" s="413">
        <f t="shared" ref="AC556" si="1676">AC555</f>
        <v>0</v>
      </c>
      <c r="AD556" s="413">
        <f t="shared" ref="AD556" si="1677">AD555</f>
        <v>0</v>
      </c>
      <c r="AE556" s="413">
        <f t="shared" ref="AE556" si="1678">AE555</f>
        <v>0</v>
      </c>
      <c r="AF556" s="413">
        <f t="shared" ref="AF556" si="1679">AF555</f>
        <v>0</v>
      </c>
      <c r="AG556" s="413">
        <f t="shared" ref="AG556" si="1680">AG555</f>
        <v>0</v>
      </c>
      <c r="AH556" s="413">
        <f t="shared" ref="AH556" si="1681">AH555</f>
        <v>0</v>
      </c>
      <c r="AI556" s="413">
        <f t="shared" ref="AI556" si="1682">AI555</f>
        <v>0</v>
      </c>
      <c r="AJ556" s="413">
        <f t="shared" ref="AJ556" si="1683">AJ555</f>
        <v>0</v>
      </c>
      <c r="AK556" s="413">
        <f t="shared" ref="AK556" si="1684">AK555</f>
        <v>0</v>
      </c>
      <c r="AL556" s="413">
        <f t="shared" ref="AL556" si="1685">AL555</f>
        <v>0</v>
      </c>
      <c r="AM556" s="308"/>
    </row>
    <row r="557" spans="1:39" hidden="1" outlineLevel="1">
      <c r="A557" s="534"/>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34">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4"/>
      <c r="B559" s="433" t="s">
        <v>309</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86">Z558</f>
        <v>0</v>
      </c>
      <c r="AA559" s="413">
        <f t="shared" ref="AA559" si="1687">AA558</f>
        <v>0</v>
      </c>
      <c r="AB559" s="413">
        <f t="shared" ref="AB559" si="1688">AB558</f>
        <v>0</v>
      </c>
      <c r="AC559" s="413">
        <f t="shared" ref="AC559" si="1689">AC558</f>
        <v>0</v>
      </c>
      <c r="AD559" s="413">
        <f t="shared" ref="AD559" si="1690">AD558</f>
        <v>0</v>
      </c>
      <c r="AE559" s="413">
        <f t="shared" ref="AE559" si="1691">AE558</f>
        <v>0</v>
      </c>
      <c r="AF559" s="413">
        <f t="shared" ref="AF559" si="1692">AF558</f>
        <v>0</v>
      </c>
      <c r="AG559" s="413">
        <f t="shared" ref="AG559" si="1693">AG558</f>
        <v>0</v>
      </c>
      <c r="AH559" s="413">
        <f t="shared" ref="AH559" si="1694">AH558</f>
        <v>0</v>
      </c>
      <c r="AI559" s="413">
        <f t="shared" ref="AI559" si="1695">AI558</f>
        <v>0</v>
      </c>
      <c r="AJ559" s="413">
        <f t="shared" ref="AJ559" si="1696">AJ558</f>
        <v>0</v>
      </c>
      <c r="AK559" s="413">
        <f t="shared" ref="AK559" si="1697">AK558</f>
        <v>0</v>
      </c>
      <c r="AL559" s="413">
        <f t="shared" ref="AL559" si="1698">AL558</f>
        <v>0</v>
      </c>
      <c r="AM559" s="308"/>
    </row>
    <row r="560" spans="1:39" hidden="1" outlineLevel="1">
      <c r="A560" s="534"/>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collapsed="1">
      <c r="B561" s="329" t="s">
        <v>293</v>
      </c>
      <c r="C561" s="331"/>
      <c r="D561" s="331">
        <f>SUM(D404:D559)</f>
        <v>0</v>
      </c>
      <c r="E561" s="331"/>
      <c r="F561" s="331"/>
      <c r="G561" s="331"/>
      <c r="H561" s="331"/>
      <c r="I561" s="331"/>
      <c r="J561" s="331"/>
      <c r="K561" s="331"/>
      <c r="L561" s="331"/>
      <c r="M561" s="331"/>
      <c r="N561" s="331"/>
      <c r="O561" s="331">
        <f>SUM(O404:O559)</f>
        <v>0</v>
      </c>
      <c r="P561" s="331"/>
      <c r="Q561" s="331"/>
      <c r="R561" s="331"/>
      <c r="S561" s="331"/>
      <c r="T561" s="331"/>
      <c r="U561" s="331"/>
      <c r="V561" s="331"/>
      <c r="W561" s="331"/>
      <c r="X561" s="331"/>
      <c r="Y561" s="331">
        <f>IF(Y402="kWh",SUMPRODUCT(D404:D559,Y404:Y559))</f>
        <v>0</v>
      </c>
      <c r="Z561" s="331">
        <f>IF(Z402="kWh",SUMPRODUCT(D404:D559,Z404:Z559))</f>
        <v>0</v>
      </c>
      <c r="AA561" s="331">
        <f>IF(AA402="kw",SUMPRODUCT(N404:N559,O404:O559,AA404:AA559),SUMPRODUCT(D404:D559,AA404:AA559))</f>
        <v>0</v>
      </c>
      <c r="AB561" s="331">
        <f>IF(AB402="kw",SUMPRODUCT(N404:N559,O404:O559,AB404:AB559),SUMPRODUCT(D404:D559,AB404:AB559))</f>
        <v>0</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c r="B562" s="393" t="s">
        <v>294</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0</v>
      </c>
      <c r="Z562" s="394">
        <f>HLOOKUP(Z218,'2. LRAMVA Threshold'!$B$42:$Q$53,9,FALSE)</f>
        <v>0</v>
      </c>
      <c r="AA562" s="394">
        <f>HLOOKUP(AA218,'2. LRAMVA Threshold'!$B$42:$Q$53,9,FALSE)</f>
        <v>0</v>
      </c>
      <c r="AB562" s="394">
        <f>HLOOKUP(AB218,'2. LRAMVA Threshold'!$B$42:$Q$53,9,FALSE)</f>
        <v>0</v>
      </c>
      <c r="AC562" s="394">
        <f>HLOOKUP(AC218,'2. LRAMVA Threshold'!$B$42:$Q$53,9,FALSE)</f>
        <v>0</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c r="B564" s="326" t="s">
        <v>295</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9.4999999999999998E-3</v>
      </c>
      <c r="Z564" s="343">
        <f>HLOOKUP(Z$35,'3.  Distribution Rates'!$C$122:$P$133,9,FALSE)</f>
        <v>4.5999999999999999E-3</v>
      </c>
      <c r="AA564" s="343">
        <f>HLOOKUP(AA$35,'3.  Distribution Rates'!$C$122:$P$133,9,FALSE)</f>
        <v>2.1686999999999999</v>
      </c>
      <c r="AB564" s="343">
        <f>HLOOKUP(AB$35,'3.  Distribution Rates'!$C$122:$P$133,9,FALSE)</f>
        <v>2.3800000000000002E-2</v>
      </c>
      <c r="AC564" s="343">
        <f>HLOOKUP(AC$35,'3.  Distribution Rates'!$C$122:$P$133,9,FALSE)</f>
        <v>29.587900000000001</v>
      </c>
      <c r="AD564" s="343">
        <f>HLOOKUP(AD$35,'3.  Distribution Rates'!$C$122:$P$133,9,FALSE)</f>
        <v>5.0250000000000004</v>
      </c>
      <c r="AE564" s="343">
        <f>HLOOKUP(AE$35,'3.  Distribution Rates'!$C$122:$P$133,9,FALSE)</f>
        <v>0</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c r="B565" s="326" t="s">
        <v>296</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5044.9849791873958</v>
      </c>
      <c r="Z565" s="380">
        <f>'4.  2011-2014 LRAM'!Z140*Z564</f>
        <v>2992.1834242287446</v>
      </c>
      <c r="AA565" s="380">
        <f>'4.  2011-2014 LRAM'!AA140*AA564</f>
        <v>0</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31">
        <f t="shared" ref="AM565:AM571" si="1699">SUM(Y565:AL565)</f>
        <v>8037.1684034161408</v>
      </c>
    </row>
    <row r="566" spans="2:39">
      <c r="B566" s="326" t="s">
        <v>297</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2098.4825757624549</v>
      </c>
      <c r="Z566" s="380">
        <f>'4.  2011-2014 LRAM'!Z269*Z564</f>
        <v>5687.391691352108</v>
      </c>
      <c r="AA566" s="380">
        <f>'4.  2011-2014 LRAM'!AA269*AA564</f>
        <v>0</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31">
        <f t="shared" si="1699"/>
        <v>7785.8742671145628</v>
      </c>
    </row>
    <row r="567" spans="2:39">
      <c r="B567" s="326" t="s">
        <v>298</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3534.0508262717681</v>
      </c>
      <c r="Z567" s="380">
        <f>'4.  2011-2014 LRAM'!Z398*Z564</f>
        <v>5185.2015100278186</v>
      </c>
      <c r="AA567" s="380">
        <f>'4.  2011-2014 LRAM'!AA398*AA564</f>
        <v>0</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31">
        <f t="shared" si="1699"/>
        <v>8719.2523362995871</v>
      </c>
    </row>
    <row r="568" spans="2:39">
      <c r="B568" s="326" t="s">
        <v>299</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10964.419198223632</v>
      </c>
      <c r="Z568" s="380">
        <f>'4.  2011-2014 LRAM'!Z528*Z564</f>
        <v>6453.6437477979998</v>
      </c>
      <c r="AA568" s="380">
        <f>'4.  2011-2014 LRAM'!AA528*AA564</f>
        <v>173.933173312344</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31">
        <f t="shared" si="1699"/>
        <v>17591.996119333973</v>
      </c>
    </row>
    <row r="569" spans="2:39">
      <c r="B569" s="326" t="s">
        <v>300</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700">Y209*Y564</f>
        <v>0</v>
      </c>
      <c r="Z569" s="380">
        <f t="shared" si="1700"/>
        <v>0</v>
      </c>
      <c r="AA569" s="380">
        <f t="shared" si="1700"/>
        <v>0</v>
      </c>
      <c r="AB569" s="380">
        <f t="shared" si="1700"/>
        <v>0</v>
      </c>
      <c r="AC569" s="380">
        <f t="shared" si="1700"/>
        <v>0</v>
      </c>
      <c r="AD569" s="380">
        <f t="shared" si="1700"/>
        <v>0</v>
      </c>
      <c r="AE569" s="380">
        <f t="shared" si="1700"/>
        <v>0</v>
      </c>
      <c r="AF569" s="380">
        <f t="shared" si="1700"/>
        <v>0</v>
      </c>
      <c r="AG569" s="380">
        <f t="shared" si="1700"/>
        <v>0</v>
      </c>
      <c r="AH569" s="380">
        <f t="shared" si="1700"/>
        <v>0</v>
      </c>
      <c r="AI569" s="380">
        <f t="shared" si="1700"/>
        <v>0</v>
      </c>
      <c r="AJ569" s="380">
        <f t="shared" si="1700"/>
        <v>0</v>
      </c>
      <c r="AK569" s="380">
        <f t="shared" si="1700"/>
        <v>0</v>
      </c>
      <c r="AL569" s="380">
        <f t="shared" si="1700"/>
        <v>0</v>
      </c>
      <c r="AM569" s="631">
        <f t="shared" si="1699"/>
        <v>0</v>
      </c>
    </row>
    <row r="570" spans="2:39">
      <c r="B570" s="326" t="s">
        <v>301</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 t="shared" ref="Y570:AL570" si="1701">Y392*Y564</f>
        <v>32618.781999999999</v>
      </c>
      <c r="Z570" s="380">
        <f t="shared" si="1701"/>
        <v>10902.975057400001</v>
      </c>
      <c r="AA570" s="380">
        <f t="shared" si="1701"/>
        <v>0</v>
      </c>
      <c r="AB570" s="380">
        <f t="shared" si="1701"/>
        <v>0</v>
      </c>
      <c r="AC570" s="380">
        <f t="shared" si="1701"/>
        <v>0</v>
      </c>
      <c r="AD570" s="380">
        <f t="shared" si="1701"/>
        <v>0</v>
      </c>
      <c r="AE570" s="380">
        <f t="shared" si="1701"/>
        <v>0</v>
      </c>
      <c r="AF570" s="380">
        <f t="shared" si="1701"/>
        <v>0</v>
      </c>
      <c r="AG570" s="380">
        <f t="shared" si="1701"/>
        <v>0</v>
      </c>
      <c r="AH570" s="380">
        <f t="shared" si="1701"/>
        <v>0</v>
      </c>
      <c r="AI570" s="380">
        <f t="shared" si="1701"/>
        <v>0</v>
      </c>
      <c r="AJ570" s="380">
        <f t="shared" si="1701"/>
        <v>0</v>
      </c>
      <c r="AK570" s="380">
        <f t="shared" si="1701"/>
        <v>0</v>
      </c>
      <c r="AL570" s="380">
        <f t="shared" si="1701"/>
        <v>0</v>
      </c>
      <c r="AM570" s="631">
        <f t="shared" si="1699"/>
        <v>43521.757057399998</v>
      </c>
    </row>
    <row r="571" spans="2:39">
      <c r="B571" s="326" t="s">
        <v>302</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0</v>
      </c>
      <c r="Z571" s="380">
        <f t="shared" ref="Z571:AL571" si="1702">Z561*Z564</f>
        <v>0</v>
      </c>
      <c r="AA571" s="380">
        <f t="shared" si="1702"/>
        <v>0</v>
      </c>
      <c r="AB571" s="380">
        <f t="shared" si="1702"/>
        <v>0</v>
      </c>
      <c r="AC571" s="380">
        <f t="shared" si="1702"/>
        <v>0</v>
      </c>
      <c r="AD571" s="380">
        <f t="shared" si="1702"/>
        <v>0</v>
      </c>
      <c r="AE571" s="380">
        <f t="shared" si="1702"/>
        <v>0</v>
      </c>
      <c r="AF571" s="380">
        <f t="shared" si="1702"/>
        <v>0</v>
      </c>
      <c r="AG571" s="380">
        <f t="shared" si="1702"/>
        <v>0</v>
      </c>
      <c r="AH571" s="380">
        <f t="shared" si="1702"/>
        <v>0</v>
      </c>
      <c r="AI571" s="380">
        <f t="shared" si="1702"/>
        <v>0</v>
      </c>
      <c r="AJ571" s="380">
        <f t="shared" si="1702"/>
        <v>0</v>
      </c>
      <c r="AK571" s="380">
        <f t="shared" si="1702"/>
        <v>0</v>
      </c>
      <c r="AL571" s="380">
        <f t="shared" si="1702"/>
        <v>0</v>
      </c>
      <c r="AM571" s="631">
        <f t="shared" si="1699"/>
        <v>0</v>
      </c>
    </row>
    <row r="572" spans="2:39" ht="15.75">
      <c r="B572" s="351" t="s">
        <v>303</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SUM(Y565:Y571)</f>
        <v>54260.719579445249</v>
      </c>
      <c r="Z572" s="348">
        <f>SUM(Z565:Z571)</f>
        <v>31221.395430806668</v>
      </c>
      <c r="AA572" s="348">
        <f t="shared" ref="AA572:AE572" si="1703">SUM(AA565:AA571)</f>
        <v>173.933173312344</v>
      </c>
      <c r="AB572" s="348">
        <f t="shared" si="1703"/>
        <v>0</v>
      </c>
      <c r="AC572" s="348">
        <f t="shared" si="1703"/>
        <v>0</v>
      </c>
      <c r="AD572" s="348">
        <f t="shared" si="1703"/>
        <v>0</v>
      </c>
      <c r="AE572" s="348">
        <f t="shared" si="1703"/>
        <v>0</v>
      </c>
      <c r="AF572" s="348">
        <f>SUM(AF565:AF571)</f>
        <v>0</v>
      </c>
      <c r="AG572" s="348">
        <f>SUM(AG565:AG571)</f>
        <v>0</v>
      </c>
      <c r="AH572" s="348">
        <f t="shared" ref="AH572:AL572" si="1704">SUM(AH565:AH571)</f>
        <v>0</v>
      </c>
      <c r="AI572" s="348">
        <f t="shared" si="1704"/>
        <v>0</v>
      </c>
      <c r="AJ572" s="348">
        <f t="shared" si="1704"/>
        <v>0</v>
      </c>
      <c r="AK572" s="348">
        <f t="shared" si="1704"/>
        <v>0</v>
      </c>
      <c r="AL572" s="348">
        <f t="shared" si="1704"/>
        <v>0</v>
      </c>
      <c r="AM572" s="409">
        <f>SUM(AM565:AM571)</f>
        <v>85656.048183564257</v>
      </c>
    </row>
    <row r="573" spans="2:39" ht="15.75">
      <c r="B573" s="351" t="s">
        <v>304</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0</v>
      </c>
      <c r="Z573" s="349">
        <f t="shared" ref="Z573:AE573" si="1705">Z562*Z564</f>
        <v>0</v>
      </c>
      <c r="AA573" s="349">
        <f t="shared" si="1705"/>
        <v>0</v>
      </c>
      <c r="AB573" s="349">
        <f t="shared" si="1705"/>
        <v>0</v>
      </c>
      <c r="AC573" s="349">
        <f t="shared" si="1705"/>
        <v>0</v>
      </c>
      <c r="AD573" s="349">
        <f t="shared" si="1705"/>
        <v>0</v>
      </c>
      <c r="AE573" s="349">
        <f t="shared" si="1705"/>
        <v>0</v>
      </c>
      <c r="AF573" s="349">
        <f>AF562*AF564</f>
        <v>0</v>
      </c>
      <c r="AG573" s="349">
        <f t="shared" ref="AG573:AL573" si="1706">AG562*AG564</f>
        <v>0</v>
      </c>
      <c r="AH573" s="349">
        <f t="shared" si="1706"/>
        <v>0</v>
      </c>
      <c r="AI573" s="349">
        <f t="shared" si="1706"/>
        <v>0</v>
      </c>
      <c r="AJ573" s="349">
        <f t="shared" si="1706"/>
        <v>0</v>
      </c>
      <c r="AK573" s="349">
        <f t="shared" si="1706"/>
        <v>0</v>
      </c>
      <c r="AL573" s="349">
        <f t="shared" si="1706"/>
        <v>0</v>
      </c>
      <c r="AM573" s="409">
        <f>SUM(Y573:AL573)</f>
        <v>0</v>
      </c>
    </row>
    <row r="574" spans="2:39" ht="15.75">
      <c r="B574" s="351" t="s">
        <v>305</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85656.048183564257</v>
      </c>
    </row>
    <row r="575" spans="2:39">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c r="B576" s="441" t="s">
        <v>306</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0</v>
      </c>
      <c r="Z576" s="293">
        <f>SUMPRODUCT(E404:E559,Z404:Z559)</f>
        <v>0</v>
      </c>
      <c r="AA576" s="293">
        <f t="shared" ref="AA576:AL576" si="1707">IF(AA402="kw",SUMPRODUCT($N$404:$N$559,$P$404:$P$559,AA404:AA559),SUMPRODUCT($E$404:$E$559,AA404:AA559))</f>
        <v>0</v>
      </c>
      <c r="AB576" s="293">
        <f t="shared" si="1707"/>
        <v>0</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9"/>
    </row>
    <row r="577" spans="1:39">
      <c r="B577" s="441" t="s">
        <v>307</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0</v>
      </c>
      <c r="Z577" s="293">
        <f>SUMPRODUCT(F404:F559,Z404:Z559)</f>
        <v>0</v>
      </c>
      <c r="AA577" s="293">
        <f t="shared" ref="AA577:AL577" si="1708">IF(AA402="kw",SUMPRODUCT($N$404:$N$559,$Q$404:$Q$559,AA404:AA559),SUMPRODUCT($F$404:$F$559,AA404:AA559))</f>
        <v>0</v>
      </c>
      <c r="AB577" s="293">
        <f t="shared" si="1708"/>
        <v>0</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9"/>
    </row>
    <row r="578" spans="1:39">
      <c r="B578" s="442" t="s">
        <v>308</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0</v>
      </c>
      <c r="Z578" s="328">
        <f>SUMPRODUCT(G404:G559,Z404:Z559)</f>
        <v>0</v>
      </c>
      <c r="AA578" s="328">
        <f t="shared" ref="AA578:AL578" si="1709">IF(AA402="kw",SUMPRODUCT($N$404:$N$559,$R$404:$R$559,AA404:AA559),SUMPRODUCT($G$404:$G$559,AA404:AA559))</f>
        <v>0</v>
      </c>
      <c r="AB578" s="328">
        <f t="shared" si="1709"/>
        <v>0</v>
      </c>
      <c r="AC578" s="328">
        <f t="shared" si="1709"/>
        <v>0</v>
      </c>
      <c r="AD578" s="328">
        <f t="shared" si="1709"/>
        <v>0</v>
      </c>
      <c r="AE578" s="328">
        <f t="shared" si="1709"/>
        <v>0</v>
      </c>
      <c r="AF578" s="328">
        <f t="shared" si="1709"/>
        <v>0</v>
      </c>
      <c r="AG578" s="328">
        <f t="shared" si="1709"/>
        <v>0</v>
      </c>
      <c r="AH578" s="328">
        <f t="shared" si="1709"/>
        <v>0</v>
      </c>
      <c r="AI578" s="328">
        <f t="shared" si="1709"/>
        <v>0</v>
      </c>
      <c r="AJ578" s="328">
        <f t="shared" si="1709"/>
        <v>0</v>
      </c>
      <c r="AK578" s="328">
        <f t="shared" si="1709"/>
        <v>0</v>
      </c>
      <c r="AL578" s="328">
        <f t="shared" si="1709"/>
        <v>0</v>
      </c>
      <c r="AM578" s="388"/>
    </row>
    <row r="579" spans="1:39" ht="22.5" customHeight="1">
      <c r="B579" s="370" t="s">
        <v>598</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2" spans="1:39" ht="15.75">
      <c r="B582" s="282" t="s">
        <v>310</v>
      </c>
      <c r="C582" s="283"/>
      <c r="D582" s="592" t="s">
        <v>528</v>
      </c>
      <c r="E582" s="255"/>
      <c r="F582" s="592"/>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customHeight="1">
      <c r="B583" s="809" t="s">
        <v>212</v>
      </c>
      <c r="C583" s="811" t="s">
        <v>33</v>
      </c>
      <c r="D583" s="286" t="s">
        <v>424</v>
      </c>
      <c r="E583" s="813" t="s">
        <v>210</v>
      </c>
      <c r="F583" s="814"/>
      <c r="G583" s="814"/>
      <c r="H583" s="814"/>
      <c r="I583" s="814"/>
      <c r="J583" s="814"/>
      <c r="K583" s="814"/>
      <c r="L583" s="814"/>
      <c r="M583" s="815"/>
      <c r="N583" s="816" t="s">
        <v>214</v>
      </c>
      <c r="O583" s="286" t="s">
        <v>425</v>
      </c>
      <c r="P583" s="813" t="s">
        <v>213</v>
      </c>
      <c r="Q583" s="814"/>
      <c r="R583" s="814"/>
      <c r="S583" s="814"/>
      <c r="T583" s="814"/>
      <c r="U583" s="814"/>
      <c r="V583" s="814"/>
      <c r="W583" s="814"/>
      <c r="X583" s="815"/>
      <c r="Y583" s="806" t="s">
        <v>244</v>
      </c>
      <c r="Z583" s="807"/>
      <c r="AA583" s="807"/>
      <c r="AB583" s="807"/>
      <c r="AC583" s="807"/>
      <c r="AD583" s="807"/>
      <c r="AE583" s="807"/>
      <c r="AF583" s="807"/>
      <c r="AG583" s="807"/>
      <c r="AH583" s="807"/>
      <c r="AI583" s="807"/>
      <c r="AJ583" s="807"/>
      <c r="AK583" s="807"/>
      <c r="AL583" s="807"/>
      <c r="AM583" s="808"/>
    </row>
    <row r="584" spans="1:39" ht="68.25" customHeight="1">
      <c r="B584" s="810"/>
      <c r="C584" s="812"/>
      <c r="D584" s="287">
        <v>2018</v>
      </c>
      <c r="E584" s="287">
        <v>2019</v>
      </c>
      <c r="F584" s="287">
        <v>2020</v>
      </c>
      <c r="G584" s="287">
        <v>2021</v>
      </c>
      <c r="H584" s="287">
        <v>2022</v>
      </c>
      <c r="I584" s="287">
        <v>2023</v>
      </c>
      <c r="J584" s="287">
        <v>2024</v>
      </c>
      <c r="K584" s="287">
        <v>2025</v>
      </c>
      <c r="L584" s="287">
        <v>2026</v>
      </c>
      <c r="M584" s="287">
        <v>2027</v>
      </c>
      <c r="N584" s="817"/>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GS&lt;50 kW</v>
      </c>
      <c r="AA584" s="287" t="str">
        <f>'1.  LRAMVA Summary'!F50</f>
        <v>GS&gt;50-4999 kW</v>
      </c>
      <c r="AB584" s="287" t="str">
        <f>'1.  LRAMVA Summary'!G50</f>
        <v>USL</v>
      </c>
      <c r="AC584" s="287" t="str">
        <f>'1.  LRAMVA Summary'!H50</f>
        <v>Sentinel Lighting</v>
      </c>
      <c r="AD584" s="287" t="str">
        <f>'1.  LRAMVA Summary'!I50</f>
        <v>Street Lighting</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customHeight="1">
      <c r="A585" s="534"/>
      <c r="B585" s="520" t="s">
        <v>506</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kWh</v>
      </c>
      <c r="AC585" s="293" t="str">
        <f>'1.  LRAMVA Summary'!H51</f>
        <v>kW</v>
      </c>
      <c r="AD585" s="293" t="str">
        <f>'1.  LRAMVA Summary'!I51</f>
        <v>kW</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4"/>
      <c r="B586" s="506" t="s">
        <v>499</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4">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4"/>
      <c r="B588" s="296" t="s">
        <v>311</v>
      </c>
      <c r="C588" s="293" t="s">
        <v>164</v>
      </c>
      <c r="D588" s="297"/>
      <c r="E588" s="297"/>
      <c r="F588" s="297"/>
      <c r="G588" s="297"/>
      <c r="H588" s="297"/>
      <c r="I588" s="297"/>
      <c r="J588" s="297"/>
      <c r="K588" s="297"/>
      <c r="L588" s="297"/>
      <c r="M588" s="297"/>
      <c r="N588" s="470"/>
      <c r="O588" s="297"/>
      <c r="P588" s="297"/>
      <c r="Q588" s="297"/>
      <c r="R588" s="297"/>
      <c r="S588" s="297"/>
      <c r="T588" s="297"/>
      <c r="U588" s="297"/>
      <c r="V588" s="297"/>
      <c r="W588" s="297"/>
      <c r="X588" s="297"/>
      <c r="Y588" s="413">
        <f>Y587</f>
        <v>0</v>
      </c>
      <c r="Z588" s="413">
        <f t="shared" ref="Z588" si="1710">Z587</f>
        <v>0</v>
      </c>
      <c r="AA588" s="413">
        <f t="shared" ref="AA588" si="1711">AA587</f>
        <v>0</v>
      </c>
      <c r="AB588" s="413">
        <f t="shared" ref="AB588" si="1712">AB587</f>
        <v>0</v>
      </c>
      <c r="AC588" s="413">
        <f t="shared" ref="AC588" si="1713">AC587</f>
        <v>0</v>
      </c>
      <c r="AD588" s="413">
        <f t="shared" ref="AD588" si="1714">AD587</f>
        <v>0</v>
      </c>
      <c r="AE588" s="413">
        <f t="shared" ref="AE588" si="1715">AE587</f>
        <v>0</v>
      </c>
      <c r="AF588" s="413">
        <f t="shared" ref="AF588" si="1716">AF587</f>
        <v>0</v>
      </c>
      <c r="AG588" s="413">
        <f t="shared" ref="AG588" si="1717">AG587</f>
        <v>0</v>
      </c>
      <c r="AH588" s="413">
        <f t="shared" ref="AH588" si="1718">AH587</f>
        <v>0</v>
      </c>
      <c r="AI588" s="413">
        <f t="shared" ref="AI588" si="1719">AI587</f>
        <v>0</v>
      </c>
      <c r="AJ588" s="413">
        <f t="shared" ref="AJ588" si="1720">AJ587</f>
        <v>0</v>
      </c>
      <c r="AK588" s="413">
        <f t="shared" ref="AK588" si="1721">AK587</f>
        <v>0</v>
      </c>
      <c r="AL588" s="413">
        <f t="shared" ref="AL588" si="1722">AL587</f>
        <v>0</v>
      </c>
      <c r="AM588" s="299"/>
    </row>
    <row r="589" spans="1:39" ht="15.75" hidden="1" outlineLevel="1">
      <c r="A589" s="534"/>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4">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4"/>
      <c r="B591" s="296" t="s">
        <v>311</v>
      </c>
      <c r="C591" s="293" t="s">
        <v>164</v>
      </c>
      <c r="D591" s="297"/>
      <c r="E591" s="297"/>
      <c r="F591" s="297"/>
      <c r="G591" s="297"/>
      <c r="H591" s="297"/>
      <c r="I591" s="297"/>
      <c r="J591" s="297"/>
      <c r="K591" s="297"/>
      <c r="L591" s="297"/>
      <c r="M591" s="297"/>
      <c r="N591" s="470"/>
      <c r="O591" s="297"/>
      <c r="P591" s="297"/>
      <c r="Q591" s="297"/>
      <c r="R591" s="297"/>
      <c r="S591" s="297"/>
      <c r="T591" s="297"/>
      <c r="U591" s="297"/>
      <c r="V591" s="297"/>
      <c r="W591" s="297"/>
      <c r="X591" s="297"/>
      <c r="Y591" s="413">
        <f>Y590</f>
        <v>0</v>
      </c>
      <c r="Z591" s="413">
        <f t="shared" ref="Z591" si="1723">Z590</f>
        <v>0</v>
      </c>
      <c r="AA591" s="413">
        <f t="shared" ref="AA591" si="1724">AA590</f>
        <v>0</v>
      </c>
      <c r="AB591" s="413">
        <f t="shared" ref="AB591" si="1725">AB590</f>
        <v>0</v>
      </c>
      <c r="AC591" s="413">
        <f t="shared" ref="AC591" si="1726">AC590</f>
        <v>0</v>
      </c>
      <c r="AD591" s="413">
        <f t="shared" ref="AD591" si="1727">AD590</f>
        <v>0</v>
      </c>
      <c r="AE591" s="413">
        <f t="shared" ref="AE591" si="1728">AE590</f>
        <v>0</v>
      </c>
      <c r="AF591" s="413">
        <f t="shared" ref="AF591" si="1729">AF590</f>
        <v>0</v>
      </c>
      <c r="AG591" s="413">
        <f t="shared" ref="AG591" si="1730">AG590</f>
        <v>0</v>
      </c>
      <c r="AH591" s="413">
        <f t="shared" ref="AH591" si="1731">AH590</f>
        <v>0</v>
      </c>
      <c r="AI591" s="413">
        <f t="shared" ref="AI591" si="1732">AI590</f>
        <v>0</v>
      </c>
      <c r="AJ591" s="413">
        <f t="shared" ref="AJ591" si="1733">AJ590</f>
        <v>0</v>
      </c>
      <c r="AK591" s="413">
        <f t="shared" ref="AK591" si="1734">AK590</f>
        <v>0</v>
      </c>
      <c r="AL591" s="413">
        <f t="shared" ref="AL591" si="1735">AL590</f>
        <v>0</v>
      </c>
      <c r="AM591" s="299"/>
    </row>
    <row r="592" spans="1:39" ht="15.75" hidden="1" outlineLevel="1">
      <c r="A592" s="534"/>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4">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4"/>
      <c r="B594" s="296" t="s">
        <v>311</v>
      </c>
      <c r="C594" s="293" t="s">
        <v>164</v>
      </c>
      <c r="D594" s="297"/>
      <c r="E594" s="297"/>
      <c r="F594" s="297"/>
      <c r="G594" s="297"/>
      <c r="H594" s="297"/>
      <c r="I594" s="297"/>
      <c r="J594" s="297"/>
      <c r="K594" s="297"/>
      <c r="L594" s="297"/>
      <c r="M594" s="297"/>
      <c r="N594" s="470"/>
      <c r="O594" s="297"/>
      <c r="P594" s="297"/>
      <c r="Q594" s="297"/>
      <c r="R594" s="297"/>
      <c r="S594" s="297"/>
      <c r="T594" s="297"/>
      <c r="U594" s="297"/>
      <c r="V594" s="297"/>
      <c r="W594" s="297"/>
      <c r="X594" s="297"/>
      <c r="Y594" s="413">
        <f>Y593</f>
        <v>0</v>
      </c>
      <c r="Z594" s="413">
        <f t="shared" ref="Z594" si="1736">Z593</f>
        <v>0</v>
      </c>
      <c r="AA594" s="413">
        <f t="shared" ref="AA594" si="1737">AA593</f>
        <v>0</v>
      </c>
      <c r="AB594" s="413">
        <f t="shared" ref="AB594" si="1738">AB593</f>
        <v>0</v>
      </c>
      <c r="AC594" s="413">
        <f t="shared" ref="AC594" si="1739">AC593</f>
        <v>0</v>
      </c>
      <c r="AD594" s="413">
        <f t="shared" ref="AD594" si="1740">AD593</f>
        <v>0</v>
      </c>
      <c r="AE594" s="413">
        <f t="shared" ref="AE594" si="1741">AE593</f>
        <v>0</v>
      </c>
      <c r="AF594" s="413">
        <f t="shared" ref="AF594" si="1742">AF593</f>
        <v>0</v>
      </c>
      <c r="AG594" s="413">
        <f t="shared" ref="AG594" si="1743">AG593</f>
        <v>0</v>
      </c>
      <c r="AH594" s="413">
        <f t="shared" ref="AH594" si="1744">AH593</f>
        <v>0</v>
      </c>
      <c r="AI594" s="413">
        <f t="shared" ref="AI594" si="1745">AI593</f>
        <v>0</v>
      </c>
      <c r="AJ594" s="413">
        <f t="shared" ref="AJ594" si="1746">AJ593</f>
        <v>0</v>
      </c>
      <c r="AK594" s="413">
        <f t="shared" ref="AK594" si="1747">AK593</f>
        <v>0</v>
      </c>
      <c r="AL594" s="413">
        <f t="shared" ref="AL594" si="1748">AL593</f>
        <v>0</v>
      </c>
      <c r="AM594" s="299"/>
    </row>
    <row r="595" spans="1:39" hidden="1" outlineLevel="1">
      <c r="A595" s="534"/>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4">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4"/>
      <c r="B597" s="296" t="s">
        <v>311</v>
      </c>
      <c r="C597" s="293" t="s">
        <v>164</v>
      </c>
      <c r="D597" s="297"/>
      <c r="E597" s="297"/>
      <c r="F597" s="297"/>
      <c r="G597" s="297"/>
      <c r="H597" s="297"/>
      <c r="I597" s="297"/>
      <c r="J597" s="297"/>
      <c r="K597" s="297"/>
      <c r="L597" s="297"/>
      <c r="M597" s="297"/>
      <c r="N597" s="470"/>
      <c r="O597" s="297"/>
      <c r="P597" s="297"/>
      <c r="Q597" s="297"/>
      <c r="R597" s="297"/>
      <c r="S597" s="297"/>
      <c r="T597" s="297"/>
      <c r="U597" s="297"/>
      <c r="V597" s="297"/>
      <c r="W597" s="297"/>
      <c r="X597" s="297"/>
      <c r="Y597" s="413">
        <f>Y596</f>
        <v>0</v>
      </c>
      <c r="Z597" s="413">
        <f t="shared" ref="Z597" si="1749">Z596</f>
        <v>0</v>
      </c>
      <c r="AA597" s="413">
        <f t="shared" ref="AA597" si="1750">AA596</f>
        <v>0</v>
      </c>
      <c r="AB597" s="413">
        <f t="shared" ref="AB597" si="1751">AB596</f>
        <v>0</v>
      </c>
      <c r="AC597" s="413">
        <f t="shared" ref="AC597" si="1752">AC596</f>
        <v>0</v>
      </c>
      <c r="AD597" s="413">
        <f t="shared" ref="AD597" si="1753">AD596</f>
        <v>0</v>
      </c>
      <c r="AE597" s="413">
        <f t="shared" ref="AE597" si="1754">AE596</f>
        <v>0</v>
      </c>
      <c r="AF597" s="413">
        <f t="shared" ref="AF597" si="1755">AF596</f>
        <v>0</v>
      </c>
      <c r="AG597" s="413">
        <f t="shared" ref="AG597" si="1756">AG596</f>
        <v>0</v>
      </c>
      <c r="AH597" s="413">
        <f t="shared" ref="AH597" si="1757">AH596</f>
        <v>0</v>
      </c>
      <c r="AI597" s="413">
        <f t="shared" ref="AI597" si="1758">AI596</f>
        <v>0</v>
      </c>
      <c r="AJ597" s="413">
        <f t="shared" ref="AJ597" si="1759">AJ596</f>
        <v>0</v>
      </c>
      <c r="AK597" s="413">
        <f t="shared" ref="AK597" si="1760">AK596</f>
        <v>0</v>
      </c>
      <c r="AL597" s="413">
        <f t="shared" ref="AL597" si="1761">AL596</f>
        <v>0</v>
      </c>
      <c r="AM597" s="299"/>
    </row>
    <row r="598" spans="1:39" hidden="1" outlineLevel="1">
      <c r="A598" s="534"/>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4">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4"/>
      <c r="B600" s="296" t="s">
        <v>311</v>
      </c>
      <c r="C600" s="293" t="s">
        <v>164</v>
      </c>
      <c r="D600" s="297"/>
      <c r="E600" s="297"/>
      <c r="F600" s="297"/>
      <c r="G600" s="297"/>
      <c r="H600" s="297"/>
      <c r="I600" s="297"/>
      <c r="J600" s="297"/>
      <c r="K600" s="297"/>
      <c r="L600" s="297"/>
      <c r="M600" s="297"/>
      <c r="N600" s="470"/>
      <c r="O600" s="297"/>
      <c r="P600" s="297"/>
      <c r="Q600" s="297"/>
      <c r="R600" s="297"/>
      <c r="S600" s="297"/>
      <c r="T600" s="297"/>
      <c r="U600" s="297"/>
      <c r="V600" s="297"/>
      <c r="W600" s="297"/>
      <c r="X600" s="297"/>
      <c r="Y600" s="413">
        <f>Y599</f>
        <v>0</v>
      </c>
      <c r="Z600" s="413">
        <f t="shared" ref="Z600" si="1762">Z599</f>
        <v>0</v>
      </c>
      <c r="AA600" s="413">
        <f t="shared" ref="AA600" si="1763">AA599</f>
        <v>0</v>
      </c>
      <c r="AB600" s="413">
        <f t="shared" ref="AB600" si="1764">AB599</f>
        <v>0</v>
      </c>
      <c r="AC600" s="413">
        <f t="shared" ref="AC600" si="1765">AC599</f>
        <v>0</v>
      </c>
      <c r="AD600" s="413">
        <f t="shared" ref="AD600" si="1766">AD599</f>
        <v>0</v>
      </c>
      <c r="AE600" s="413">
        <f t="shared" ref="AE600" si="1767">AE599</f>
        <v>0</v>
      </c>
      <c r="AF600" s="413">
        <f t="shared" ref="AF600" si="1768">AF599</f>
        <v>0</v>
      </c>
      <c r="AG600" s="413">
        <f t="shared" ref="AG600" si="1769">AG599</f>
        <v>0</v>
      </c>
      <c r="AH600" s="413">
        <f t="shared" ref="AH600" si="1770">AH599</f>
        <v>0</v>
      </c>
      <c r="AI600" s="413">
        <f t="shared" ref="AI600" si="1771">AI599</f>
        <v>0</v>
      </c>
      <c r="AJ600" s="413">
        <f t="shared" ref="AJ600" si="1772">AJ599</f>
        <v>0</v>
      </c>
      <c r="AK600" s="413">
        <f t="shared" ref="AK600" si="1773">AK599</f>
        <v>0</v>
      </c>
      <c r="AL600" s="413">
        <f t="shared" ref="AL600" si="1774">AL599</f>
        <v>0</v>
      </c>
      <c r="AM600" s="299"/>
    </row>
    <row r="601" spans="1:39" hidden="1" outlineLevel="1">
      <c r="A601" s="534"/>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4"/>
      <c r="B602" s="321" t="s">
        <v>500</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4">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4"/>
      <c r="B604" s="296" t="s">
        <v>311</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Y603</f>
        <v>0</v>
      </c>
      <c r="Z604" s="413">
        <f t="shared" ref="Z604" si="1775">Z603</f>
        <v>0</v>
      </c>
      <c r="AA604" s="413">
        <f t="shared" ref="AA604" si="1776">AA603</f>
        <v>0</v>
      </c>
      <c r="AB604" s="413">
        <f t="shared" ref="AB604" si="1777">AB603</f>
        <v>0</v>
      </c>
      <c r="AC604" s="413">
        <f t="shared" ref="AC604" si="1778">AC603</f>
        <v>0</v>
      </c>
      <c r="AD604" s="413">
        <f t="shared" ref="AD604" si="1779">AD603</f>
        <v>0</v>
      </c>
      <c r="AE604" s="413">
        <f t="shared" ref="AE604" si="1780">AE603</f>
        <v>0</v>
      </c>
      <c r="AF604" s="413">
        <f t="shared" ref="AF604" si="1781">AF603</f>
        <v>0</v>
      </c>
      <c r="AG604" s="413">
        <f t="shared" ref="AG604" si="1782">AG603</f>
        <v>0</v>
      </c>
      <c r="AH604" s="413">
        <f t="shared" ref="AH604" si="1783">AH603</f>
        <v>0</v>
      </c>
      <c r="AI604" s="413">
        <f t="shared" ref="AI604" si="1784">AI603</f>
        <v>0</v>
      </c>
      <c r="AJ604" s="413">
        <f t="shared" ref="AJ604" si="1785">AJ603</f>
        <v>0</v>
      </c>
      <c r="AK604" s="413">
        <f t="shared" ref="AK604" si="1786">AK603</f>
        <v>0</v>
      </c>
      <c r="AL604" s="413">
        <f t="shared" ref="AL604" si="1787">AL603</f>
        <v>0</v>
      </c>
      <c r="AM604" s="313"/>
    </row>
    <row r="605" spans="1:39" hidden="1" outlineLevel="1">
      <c r="A605" s="534"/>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4">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4"/>
      <c r="B607" s="296" t="s">
        <v>311</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88">Z606</f>
        <v>0</v>
      </c>
      <c r="AA607" s="413">
        <f t="shared" ref="AA607" si="1789">AA606</f>
        <v>0</v>
      </c>
      <c r="AB607" s="413">
        <f t="shared" ref="AB607" si="1790">AB606</f>
        <v>0</v>
      </c>
      <c r="AC607" s="413">
        <f t="shared" ref="AC607" si="1791">AC606</f>
        <v>0</v>
      </c>
      <c r="AD607" s="413">
        <f t="shared" ref="AD607" si="1792">AD606</f>
        <v>0</v>
      </c>
      <c r="AE607" s="413">
        <f t="shared" ref="AE607" si="1793">AE606</f>
        <v>0</v>
      </c>
      <c r="AF607" s="413">
        <f t="shared" ref="AF607" si="1794">AF606</f>
        <v>0</v>
      </c>
      <c r="AG607" s="413">
        <f t="shared" ref="AG607" si="1795">AG606</f>
        <v>0</v>
      </c>
      <c r="AH607" s="413">
        <f t="shared" ref="AH607" si="1796">AH606</f>
        <v>0</v>
      </c>
      <c r="AI607" s="413">
        <f t="shared" ref="AI607" si="1797">AI606</f>
        <v>0</v>
      </c>
      <c r="AJ607" s="413">
        <f t="shared" ref="AJ607" si="1798">AJ606</f>
        <v>0</v>
      </c>
      <c r="AK607" s="413">
        <f t="shared" ref="AK607" si="1799">AK606</f>
        <v>0</v>
      </c>
      <c r="AL607" s="413">
        <f t="shared" ref="AL607" si="1800">AL606</f>
        <v>0</v>
      </c>
      <c r="AM607" s="313"/>
    </row>
    <row r="608" spans="1:39" hidden="1" outlineLevel="1">
      <c r="A608" s="534"/>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4">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4"/>
      <c r="B610" s="296" t="s">
        <v>311</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801">Z609</f>
        <v>0</v>
      </c>
      <c r="AA610" s="413">
        <f t="shared" ref="AA610" si="1802">AA609</f>
        <v>0</v>
      </c>
      <c r="AB610" s="413">
        <f t="shared" ref="AB610" si="1803">AB609</f>
        <v>0</v>
      </c>
      <c r="AC610" s="413">
        <f t="shared" ref="AC610" si="1804">AC609</f>
        <v>0</v>
      </c>
      <c r="AD610" s="413">
        <f t="shared" ref="AD610" si="1805">AD609</f>
        <v>0</v>
      </c>
      <c r="AE610" s="413">
        <f t="shared" ref="AE610" si="1806">AE609</f>
        <v>0</v>
      </c>
      <c r="AF610" s="413">
        <f t="shared" ref="AF610" si="1807">AF609</f>
        <v>0</v>
      </c>
      <c r="AG610" s="413">
        <f t="shared" ref="AG610" si="1808">AG609</f>
        <v>0</v>
      </c>
      <c r="AH610" s="413">
        <f t="shared" ref="AH610" si="1809">AH609</f>
        <v>0</v>
      </c>
      <c r="AI610" s="413">
        <f t="shared" ref="AI610" si="1810">AI609</f>
        <v>0</v>
      </c>
      <c r="AJ610" s="413">
        <f t="shared" ref="AJ610" si="1811">AJ609</f>
        <v>0</v>
      </c>
      <c r="AK610" s="413">
        <f t="shared" ref="AK610" si="1812">AK609</f>
        <v>0</v>
      </c>
      <c r="AL610" s="413">
        <f t="shared" ref="AL610" si="1813">AL609</f>
        <v>0</v>
      </c>
      <c r="AM610" s="313"/>
    </row>
    <row r="611" spans="1:39" hidden="1" outlineLevel="1">
      <c r="A611" s="534"/>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4">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4"/>
      <c r="B613" s="296" t="s">
        <v>311</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14">Z612</f>
        <v>0</v>
      </c>
      <c r="AA613" s="413">
        <f t="shared" ref="AA613" si="1815">AA612</f>
        <v>0</v>
      </c>
      <c r="AB613" s="413">
        <f t="shared" ref="AB613" si="1816">AB612</f>
        <v>0</v>
      </c>
      <c r="AC613" s="413">
        <f t="shared" ref="AC613" si="1817">AC612</f>
        <v>0</v>
      </c>
      <c r="AD613" s="413">
        <f t="shared" ref="AD613" si="1818">AD612</f>
        <v>0</v>
      </c>
      <c r="AE613" s="413">
        <f t="shared" ref="AE613" si="1819">AE612</f>
        <v>0</v>
      </c>
      <c r="AF613" s="413">
        <f t="shared" ref="AF613" si="1820">AF612</f>
        <v>0</v>
      </c>
      <c r="AG613" s="413">
        <f t="shared" ref="AG613" si="1821">AG612</f>
        <v>0</v>
      </c>
      <c r="AH613" s="413">
        <f t="shared" ref="AH613" si="1822">AH612</f>
        <v>0</v>
      </c>
      <c r="AI613" s="413">
        <f t="shared" ref="AI613" si="1823">AI612</f>
        <v>0</v>
      </c>
      <c r="AJ613" s="413">
        <f t="shared" ref="AJ613" si="1824">AJ612</f>
        <v>0</v>
      </c>
      <c r="AK613" s="413">
        <f t="shared" ref="AK613" si="1825">AK612</f>
        <v>0</v>
      </c>
      <c r="AL613" s="413">
        <f t="shared" ref="AL613" si="1826">AL612</f>
        <v>0</v>
      </c>
      <c r="AM613" s="313"/>
    </row>
    <row r="614" spans="1:39" hidden="1" outlineLevel="1">
      <c r="A614" s="534"/>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4">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4"/>
      <c r="B616" s="296" t="s">
        <v>311</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Y615</f>
        <v>0</v>
      </c>
      <c r="Z616" s="413">
        <f t="shared" ref="Z616" si="1827">Z615</f>
        <v>0</v>
      </c>
      <c r="AA616" s="413">
        <f t="shared" ref="AA616" si="1828">AA615</f>
        <v>0</v>
      </c>
      <c r="AB616" s="413">
        <f t="shared" ref="AB616" si="1829">AB615</f>
        <v>0</v>
      </c>
      <c r="AC616" s="413">
        <f t="shared" ref="AC616" si="1830">AC615</f>
        <v>0</v>
      </c>
      <c r="AD616" s="413">
        <f t="shared" ref="AD616" si="1831">AD615</f>
        <v>0</v>
      </c>
      <c r="AE616" s="413">
        <f t="shared" ref="AE616" si="1832">AE615</f>
        <v>0</v>
      </c>
      <c r="AF616" s="413">
        <f t="shared" ref="AF616" si="1833">AF615</f>
        <v>0</v>
      </c>
      <c r="AG616" s="413">
        <f t="shared" ref="AG616" si="1834">AG615</f>
        <v>0</v>
      </c>
      <c r="AH616" s="413">
        <f t="shared" ref="AH616" si="1835">AH615</f>
        <v>0</v>
      </c>
      <c r="AI616" s="413">
        <f t="shared" ref="AI616" si="1836">AI615</f>
        <v>0</v>
      </c>
      <c r="AJ616" s="413">
        <f t="shared" ref="AJ616" si="1837">AJ615</f>
        <v>0</v>
      </c>
      <c r="AK616" s="413">
        <f t="shared" ref="AK616" si="1838">AK615</f>
        <v>0</v>
      </c>
      <c r="AL616" s="413">
        <f t="shared" ref="AL616" si="1839">AL615</f>
        <v>0</v>
      </c>
      <c r="AM616" s="313"/>
    </row>
    <row r="617" spans="1:39" hidden="1" outlineLevel="1">
      <c r="A617" s="534"/>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4"/>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4">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4"/>
      <c r="B620" s="296" t="s">
        <v>311</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Y619</f>
        <v>0</v>
      </c>
      <c r="Z620" s="413">
        <f t="shared" ref="Z620" si="1840">Z619</f>
        <v>0</v>
      </c>
      <c r="AA620" s="413">
        <f t="shared" ref="AA620" si="1841">AA619</f>
        <v>0</v>
      </c>
      <c r="AB620" s="413">
        <f t="shared" ref="AB620" si="1842">AB619</f>
        <v>0</v>
      </c>
      <c r="AC620" s="413">
        <f t="shared" ref="AC620" si="1843">AC619</f>
        <v>0</v>
      </c>
      <c r="AD620" s="413">
        <f t="shared" ref="AD620" si="1844">AD619</f>
        <v>0</v>
      </c>
      <c r="AE620" s="413">
        <f t="shared" ref="AE620" si="1845">AE619</f>
        <v>0</v>
      </c>
      <c r="AF620" s="413">
        <f t="shared" ref="AF620" si="1846">AF619</f>
        <v>0</v>
      </c>
      <c r="AG620" s="413">
        <f t="shared" ref="AG620" si="1847">AG619</f>
        <v>0</v>
      </c>
      <c r="AH620" s="413">
        <f t="shared" ref="AH620" si="1848">AH619</f>
        <v>0</v>
      </c>
      <c r="AI620" s="413">
        <f t="shared" ref="AI620" si="1849">AI619</f>
        <v>0</v>
      </c>
      <c r="AJ620" s="413">
        <f t="shared" ref="AJ620" si="1850">AJ619</f>
        <v>0</v>
      </c>
      <c r="AK620" s="413">
        <f t="shared" ref="AK620" si="1851">AK619</f>
        <v>0</v>
      </c>
      <c r="AL620" s="413">
        <f t="shared" ref="AL620" si="1852">AL619</f>
        <v>0</v>
      </c>
      <c r="AM620" s="299"/>
    </row>
    <row r="621" spans="1:39" hidden="1" outlineLevel="1">
      <c r="A621" s="534"/>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4">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4"/>
      <c r="B623" s="296" t="s">
        <v>311</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53">Z622</f>
        <v>0</v>
      </c>
      <c r="AA623" s="413">
        <f t="shared" ref="AA623" si="1854">AA622</f>
        <v>0</v>
      </c>
      <c r="AB623" s="413">
        <f t="shared" ref="AB623" si="1855">AB622</f>
        <v>0</v>
      </c>
      <c r="AC623" s="413">
        <f t="shared" ref="AC623" si="1856">AC622</f>
        <v>0</v>
      </c>
      <c r="AD623" s="413">
        <f t="shared" ref="AD623" si="1857">AD622</f>
        <v>0</v>
      </c>
      <c r="AE623" s="413">
        <f t="shared" ref="AE623" si="1858">AE622</f>
        <v>0</v>
      </c>
      <c r="AF623" s="413">
        <f t="shared" ref="AF623" si="1859">AF622</f>
        <v>0</v>
      </c>
      <c r="AG623" s="413">
        <f t="shared" ref="AG623" si="1860">AG622</f>
        <v>0</v>
      </c>
      <c r="AH623" s="413">
        <f t="shared" ref="AH623" si="1861">AH622</f>
        <v>0</v>
      </c>
      <c r="AI623" s="413">
        <f t="shared" ref="AI623" si="1862">AI622</f>
        <v>0</v>
      </c>
      <c r="AJ623" s="413">
        <f t="shared" ref="AJ623" si="1863">AJ622</f>
        <v>0</v>
      </c>
      <c r="AK623" s="413">
        <f t="shared" ref="AK623" si="1864">AK622</f>
        <v>0</v>
      </c>
      <c r="AL623" s="413">
        <f t="shared" ref="AL623" si="1865">AL622</f>
        <v>0</v>
      </c>
      <c r="AM623" s="299"/>
    </row>
    <row r="624" spans="1:39" hidden="1" outlineLevel="1">
      <c r="A624" s="534"/>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4">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4"/>
      <c r="B626" s="296" t="s">
        <v>311</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66">Z625</f>
        <v>0</v>
      </c>
      <c r="AA626" s="413">
        <f t="shared" ref="AA626" si="1867">AA625</f>
        <v>0</v>
      </c>
      <c r="AB626" s="413">
        <f t="shared" ref="AB626" si="1868">AB625</f>
        <v>0</v>
      </c>
      <c r="AC626" s="413">
        <f t="shared" ref="AC626" si="1869">AC625</f>
        <v>0</v>
      </c>
      <c r="AD626" s="413">
        <f t="shared" ref="AD626" si="1870">AD625</f>
        <v>0</v>
      </c>
      <c r="AE626" s="413">
        <f t="shared" ref="AE626" si="1871">AE625</f>
        <v>0</v>
      </c>
      <c r="AF626" s="413">
        <f t="shared" ref="AF626" si="1872">AF625</f>
        <v>0</v>
      </c>
      <c r="AG626" s="413">
        <f t="shared" ref="AG626" si="1873">AG625</f>
        <v>0</v>
      </c>
      <c r="AH626" s="413">
        <f t="shared" ref="AH626" si="1874">AH625</f>
        <v>0</v>
      </c>
      <c r="AI626" s="413">
        <f t="shared" ref="AI626" si="1875">AI625</f>
        <v>0</v>
      </c>
      <c r="AJ626" s="413">
        <f t="shared" ref="AJ626" si="1876">AJ625</f>
        <v>0</v>
      </c>
      <c r="AK626" s="413">
        <f t="shared" ref="AK626" si="1877">AK625</f>
        <v>0</v>
      </c>
      <c r="AL626" s="413">
        <f t="shared" ref="AL626" si="1878">AL625</f>
        <v>0</v>
      </c>
      <c r="AM626" s="308"/>
    </row>
    <row r="627" spans="1:40" hidden="1" outlineLevel="1">
      <c r="A627" s="534"/>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4"/>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4">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4"/>
      <c r="B630" s="296" t="s">
        <v>311</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Y629</f>
        <v>0</v>
      </c>
      <c r="Z630" s="413">
        <f t="shared" ref="Z630" si="1879">Z629</f>
        <v>0</v>
      </c>
      <c r="AA630" s="413">
        <f t="shared" ref="AA630" si="1880">AA629</f>
        <v>0</v>
      </c>
      <c r="AB630" s="413">
        <f t="shared" ref="AB630" si="1881">AB629</f>
        <v>0</v>
      </c>
      <c r="AC630" s="413">
        <f t="shared" ref="AC630" si="1882">AC629</f>
        <v>0</v>
      </c>
      <c r="AD630" s="413">
        <f t="shared" ref="AD630" si="1883">AD629</f>
        <v>0</v>
      </c>
      <c r="AE630" s="413">
        <f t="shared" ref="AE630" si="1884">AE629</f>
        <v>0</v>
      </c>
      <c r="AF630" s="413">
        <f t="shared" ref="AF630" si="1885">AF629</f>
        <v>0</v>
      </c>
      <c r="AG630" s="413">
        <f t="shared" ref="AG630" si="1886">AG629</f>
        <v>0</v>
      </c>
      <c r="AH630" s="413">
        <f t="shared" ref="AH630" si="1887">AH629</f>
        <v>0</v>
      </c>
      <c r="AI630" s="413">
        <f t="shared" ref="AI630" si="1888">AI629</f>
        <v>0</v>
      </c>
      <c r="AJ630" s="413">
        <f t="shared" ref="AJ630" si="1889">AJ629</f>
        <v>0</v>
      </c>
      <c r="AK630" s="413">
        <f t="shared" ref="AK630" si="1890">AK629</f>
        <v>0</v>
      </c>
      <c r="AL630" s="413">
        <f t="shared" ref="AL630" si="1891">AL629</f>
        <v>0</v>
      </c>
      <c r="AM630" s="518"/>
      <c r="AN630" s="632"/>
    </row>
    <row r="631" spans="1:40" hidden="1" outlineLevel="1">
      <c r="A631" s="534"/>
      <c r="B631" s="317"/>
      <c r="C631" s="307"/>
      <c r="D631" s="293"/>
      <c r="E631" s="293"/>
      <c r="F631" s="293"/>
      <c r="G631" s="293"/>
      <c r="H631" s="293"/>
      <c r="I631" s="293"/>
      <c r="J631" s="293"/>
      <c r="K631" s="293"/>
      <c r="L631" s="293"/>
      <c r="M631" s="293"/>
      <c r="N631" s="470"/>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2"/>
    </row>
    <row r="632" spans="1:40" s="311" customFormat="1" ht="15.75" hidden="1" outlineLevel="1">
      <c r="A632" s="534"/>
      <c r="B632" s="290" t="s">
        <v>492</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9"/>
      <c r="AN632" s="633"/>
    </row>
    <row r="633" spans="1:40" hidden="1" outlineLevel="1">
      <c r="A633" s="534">
        <v>15</v>
      </c>
      <c r="B633" s="296" t="s">
        <v>497</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4"/>
      <c r="B634" s="296" t="s">
        <v>311</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92">Z633</f>
        <v>0</v>
      </c>
      <c r="AA634" s="413">
        <f t="shared" si="1892"/>
        <v>0</v>
      </c>
      <c r="AB634" s="413">
        <f t="shared" si="1892"/>
        <v>0</v>
      </c>
      <c r="AC634" s="413">
        <f t="shared" si="1892"/>
        <v>0</v>
      </c>
      <c r="AD634" s="413">
        <f t="shared" si="1892"/>
        <v>0</v>
      </c>
      <c r="AE634" s="413">
        <f t="shared" si="1892"/>
        <v>0</v>
      </c>
      <c r="AF634" s="413">
        <f t="shared" si="1892"/>
        <v>0</v>
      </c>
      <c r="AG634" s="413">
        <f t="shared" si="1892"/>
        <v>0</v>
      </c>
      <c r="AH634" s="413">
        <f t="shared" si="1892"/>
        <v>0</v>
      </c>
      <c r="AI634" s="413">
        <f t="shared" si="1892"/>
        <v>0</v>
      </c>
      <c r="AJ634" s="413">
        <f t="shared" si="1892"/>
        <v>0</v>
      </c>
      <c r="AK634" s="413">
        <f t="shared" si="1892"/>
        <v>0</v>
      </c>
      <c r="AL634" s="413">
        <f t="shared" si="1892"/>
        <v>0</v>
      </c>
      <c r="AM634" s="299"/>
    </row>
    <row r="635" spans="1:40" hidden="1" outlineLevel="1">
      <c r="A635" s="534"/>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4">
        <v>16</v>
      </c>
      <c r="B636" s="326" t="s">
        <v>493</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4"/>
      <c r="B637" s="296" t="s">
        <v>311</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s="285" customFormat="1" hidden="1" outlineLevel="1">
      <c r="A638" s="534"/>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4"/>
      <c r="B639" s="521" t="s">
        <v>498</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4">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4"/>
      <c r="B641" s="296" t="s">
        <v>311</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894">Z640</f>
        <v>0</v>
      </c>
      <c r="AA641" s="413">
        <f t="shared" si="1894"/>
        <v>0</v>
      </c>
      <c r="AB641" s="413">
        <f t="shared" si="1894"/>
        <v>0</v>
      </c>
      <c r="AC641" s="413">
        <f t="shared" si="1894"/>
        <v>0</v>
      </c>
      <c r="AD641" s="413">
        <f t="shared" si="1894"/>
        <v>0</v>
      </c>
      <c r="AE641" s="413">
        <f t="shared" si="1894"/>
        <v>0</v>
      </c>
      <c r="AF641" s="413">
        <f t="shared" si="1894"/>
        <v>0</v>
      </c>
      <c r="AG641" s="413">
        <f t="shared" si="1894"/>
        <v>0</v>
      </c>
      <c r="AH641" s="413">
        <f t="shared" si="1894"/>
        <v>0</v>
      </c>
      <c r="AI641" s="413">
        <f t="shared" si="1894"/>
        <v>0</v>
      </c>
      <c r="AJ641" s="413">
        <f t="shared" si="1894"/>
        <v>0</v>
      </c>
      <c r="AK641" s="413">
        <f t="shared" si="1894"/>
        <v>0</v>
      </c>
      <c r="AL641" s="413">
        <f t="shared" si="1894"/>
        <v>0</v>
      </c>
      <c r="AM641" s="308"/>
    </row>
    <row r="642" spans="1:39" hidden="1" outlineLevel="1">
      <c r="A642" s="534"/>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4">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4"/>
      <c r="B644" s="296" t="s">
        <v>311</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4"/>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4">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4"/>
      <c r="B647" s="296" t="s">
        <v>311</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299"/>
    </row>
    <row r="648" spans="1:39" hidden="1" outlineLevel="1">
      <c r="A648" s="534"/>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4">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4"/>
      <c r="B650" s="296" t="s">
        <v>311</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308"/>
    </row>
    <row r="651" spans="1:39" ht="15.75" hidden="1" outlineLevel="1">
      <c r="A651" s="534"/>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4"/>
      <c r="B652" s="520" t="s">
        <v>505</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4"/>
      <c r="B653" s="506" t="s">
        <v>501</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4">
        <v>21</v>
      </c>
      <c r="B654" s="430"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2"/>
      <c r="Z654" s="412"/>
      <c r="AA654" s="412"/>
      <c r="AB654" s="412"/>
      <c r="AC654" s="412"/>
      <c r="AD654" s="412"/>
      <c r="AE654" s="412"/>
      <c r="AF654" s="412"/>
      <c r="AG654" s="412"/>
      <c r="AH654" s="412"/>
      <c r="AI654" s="412"/>
      <c r="AJ654" s="412"/>
      <c r="AK654" s="412"/>
      <c r="AL654" s="412"/>
      <c r="AM654" s="298">
        <f>SUM(Y654:AL654)</f>
        <v>0</v>
      </c>
    </row>
    <row r="655" spans="1:39" hidden="1" outlineLevel="1">
      <c r="A655" s="534"/>
      <c r="B655" s="296" t="s">
        <v>311</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Y654</f>
        <v>0</v>
      </c>
      <c r="Z655" s="413">
        <f t="shared" ref="Z655" si="1898">Z654</f>
        <v>0</v>
      </c>
      <c r="AA655" s="413">
        <f t="shared" ref="AA655" si="1899">AA654</f>
        <v>0</v>
      </c>
      <c r="AB655" s="413">
        <f t="shared" ref="AB655" si="1900">AB654</f>
        <v>0</v>
      </c>
      <c r="AC655" s="413">
        <f t="shared" ref="AC655" si="1901">AC654</f>
        <v>0</v>
      </c>
      <c r="AD655" s="413">
        <f t="shared" ref="AD655" si="1902">AD654</f>
        <v>0</v>
      </c>
      <c r="AE655" s="413">
        <f t="shared" ref="AE655" si="1903">AE654</f>
        <v>0</v>
      </c>
      <c r="AF655" s="413">
        <f t="shared" ref="AF655" si="1904">AF654</f>
        <v>0</v>
      </c>
      <c r="AG655" s="413">
        <f t="shared" ref="AG655" si="1905">AG654</f>
        <v>0</v>
      </c>
      <c r="AH655" s="413">
        <f t="shared" ref="AH655" si="1906">AH654</f>
        <v>0</v>
      </c>
      <c r="AI655" s="413">
        <f t="shared" ref="AI655" si="1907">AI654</f>
        <v>0</v>
      </c>
      <c r="AJ655" s="413">
        <f t="shared" ref="AJ655" si="1908">AJ654</f>
        <v>0</v>
      </c>
      <c r="AK655" s="413">
        <f t="shared" ref="AK655" si="1909">AK654</f>
        <v>0</v>
      </c>
      <c r="AL655" s="413">
        <f t="shared" ref="AL655" si="1910">AL654</f>
        <v>0</v>
      </c>
      <c r="AM655" s="308"/>
    </row>
    <row r="656" spans="1:39" hidden="1" outlineLevel="1">
      <c r="A656" s="534"/>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4">
        <v>22</v>
      </c>
      <c r="B657" s="430"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2"/>
      <c r="Z657" s="412"/>
      <c r="AA657" s="412"/>
      <c r="AB657" s="412"/>
      <c r="AC657" s="412"/>
      <c r="AD657" s="412"/>
      <c r="AE657" s="412"/>
      <c r="AF657" s="412"/>
      <c r="AG657" s="412"/>
      <c r="AH657" s="412"/>
      <c r="AI657" s="412"/>
      <c r="AJ657" s="412"/>
      <c r="AK657" s="412"/>
      <c r="AL657" s="412"/>
      <c r="AM657" s="298">
        <f>SUM(Y657:AL657)</f>
        <v>0</v>
      </c>
    </row>
    <row r="658" spans="1:39" hidden="1" outlineLevel="1">
      <c r="A658" s="534"/>
      <c r="B658" s="296" t="s">
        <v>311</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0</v>
      </c>
      <c r="Z658" s="413">
        <f t="shared" ref="Z658" si="1911">Z657</f>
        <v>0</v>
      </c>
      <c r="AA658" s="413">
        <f t="shared" ref="AA658" si="1912">AA657</f>
        <v>0</v>
      </c>
      <c r="AB658" s="413">
        <f t="shared" ref="AB658" si="1913">AB657</f>
        <v>0</v>
      </c>
      <c r="AC658" s="413">
        <f t="shared" ref="AC658" si="1914">AC657</f>
        <v>0</v>
      </c>
      <c r="AD658" s="413">
        <f t="shared" ref="AD658" si="1915">AD657</f>
        <v>0</v>
      </c>
      <c r="AE658" s="413">
        <f t="shared" ref="AE658" si="1916">AE657</f>
        <v>0</v>
      </c>
      <c r="AF658" s="413">
        <f t="shared" ref="AF658" si="1917">AF657</f>
        <v>0</v>
      </c>
      <c r="AG658" s="413">
        <f t="shared" ref="AG658" si="1918">AG657</f>
        <v>0</v>
      </c>
      <c r="AH658" s="413">
        <f t="shared" ref="AH658" si="1919">AH657</f>
        <v>0</v>
      </c>
      <c r="AI658" s="413">
        <f t="shared" ref="AI658" si="1920">AI657</f>
        <v>0</v>
      </c>
      <c r="AJ658" s="413">
        <f t="shared" ref="AJ658" si="1921">AJ657</f>
        <v>0</v>
      </c>
      <c r="AK658" s="413">
        <f t="shared" ref="AK658" si="1922">AK657</f>
        <v>0</v>
      </c>
      <c r="AL658" s="413">
        <f t="shared" ref="AL658" si="1923">AL657</f>
        <v>0</v>
      </c>
      <c r="AM658" s="308"/>
    </row>
    <row r="659" spans="1:39" hidden="1" outlineLevel="1">
      <c r="A659" s="534"/>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4">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4"/>
      <c r="B661" s="296" t="s">
        <v>311</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924">Z660</f>
        <v>0</v>
      </c>
      <c r="AA661" s="413">
        <f t="shared" ref="AA661" si="1925">AA660</f>
        <v>0</v>
      </c>
      <c r="AB661" s="413">
        <f t="shared" ref="AB661" si="1926">AB660</f>
        <v>0</v>
      </c>
      <c r="AC661" s="413">
        <f t="shared" ref="AC661" si="1927">AC660</f>
        <v>0</v>
      </c>
      <c r="AD661" s="413">
        <f t="shared" ref="AD661" si="1928">AD660</f>
        <v>0</v>
      </c>
      <c r="AE661" s="413">
        <f t="shared" ref="AE661" si="1929">AE660</f>
        <v>0</v>
      </c>
      <c r="AF661" s="413">
        <f t="shared" ref="AF661" si="1930">AF660</f>
        <v>0</v>
      </c>
      <c r="AG661" s="413">
        <f t="shared" ref="AG661" si="1931">AG660</f>
        <v>0</v>
      </c>
      <c r="AH661" s="413">
        <f t="shared" ref="AH661" si="1932">AH660</f>
        <v>0</v>
      </c>
      <c r="AI661" s="413">
        <f t="shared" ref="AI661" si="1933">AI660</f>
        <v>0</v>
      </c>
      <c r="AJ661" s="413">
        <f t="shared" ref="AJ661" si="1934">AJ660</f>
        <v>0</v>
      </c>
      <c r="AK661" s="413">
        <f t="shared" ref="AK661" si="1935">AK660</f>
        <v>0</v>
      </c>
      <c r="AL661" s="413">
        <f t="shared" ref="AL661" si="1936">AL660</f>
        <v>0</v>
      </c>
      <c r="AM661" s="308"/>
    </row>
    <row r="662" spans="1:39" hidden="1" outlineLevel="1">
      <c r="A662" s="534"/>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4">
        <v>24</v>
      </c>
      <c r="B663" s="430"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4"/>
      <c r="B664" s="296" t="s">
        <v>311</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37">Z663</f>
        <v>0</v>
      </c>
      <c r="AA664" s="413">
        <f t="shared" ref="AA664" si="1938">AA663</f>
        <v>0</v>
      </c>
      <c r="AB664" s="413">
        <f t="shared" ref="AB664" si="1939">AB663</f>
        <v>0</v>
      </c>
      <c r="AC664" s="413">
        <f t="shared" ref="AC664" si="1940">AC663</f>
        <v>0</v>
      </c>
      <c r="AD664" s="413">
        <f t="shared" ref="AD664" si="1941">AD663</f>
        <v>0</v>
      </c>
      <c r="AE664" s="413">
        <f t="shared" ref="AE664" si="1942">AE663</f>
        <v>0</v>
      </c>
      <c r="AF664" s="413">
        <f t="shared" ref="AF664" si="1943">AF663</f>
        <v>0</v>
      </c>
      <c r="AG664" s="413">
        <f t="shared" ref="AG664" si="1944">AG663</f>
        <v>0</v>
      </c>
      <c r="AH664" s="413">
        <f t="shared" ref="AH664" si="1945">AH663</f>
        <v>0</v>
      </c>
      <c r="AI664" s="413">
        <f t="shared" ref="AI664" si="1946">AI663</f>
        <v>0</v>
      </c>
      <c r="AJ664" s="413">
        <f t="shared" ref="AJ664" si="1947">AJ663</f>
        <v>0</v>
      </c>
      <c r="AK664" s="413">
        <f t="shared" ref="AK664" si="1948">AK663</f>
        <v>0</v>
      </c>
      <c r="AL664" s="413">
        <f t="shared" ref="AL664" si="1949">AL663</f>
        <v>0</v>
      </c>
      <c r="AM664" s="308"/>
    </row>
    <row r="665" spans="1:39" hidden="1" outlineLevel="1">
      <c r="A665" s="534"/>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4"/>
      <c r="B666" s="290" t="s">
        <v>502</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4">
        <v>25</v>
      </c>
      <c r="B667" s="430"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8"/>
      <c r="Z667" s="412"/>
      <c r="AA667" s="412"/>
      <c r="AB667" s="412"/>
      <c r="AC667" s="412"/>
      <c r="AD667" s="412"/>
      <c r="AE667" s="412"/>
      <c r="AF667" s="417"/>
      <c r="AG667" s="417"/>
      <c r="AH667" s="417"/>
      <c r="AI667" s="417"/>
      <c r="AJ667" s="417"/>
      <c r="AK667" s="417"/>
      <c r="AL667" s="417"/>
      <c r="AM667" s="298">
        <f>SUM(Y667:AL667)</f>
        <v>0</v>
      </c>
    </row>
    <row r="668" spans="1:39" hidden="1" outlineLevel="1">
      <c r="A668" s="534"/>
      <c r="B668" s="296" t="s">
        <v>311</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Y667</f>
        <v>0</v>
      </c>
      <c r="Z668" s="413">
        <f t="shared" ref="Z668" si="1950">Z667</f>
        <v>0</v>
      </c>
      <c r="AA668" s="413">
        <f t="shared" ref="AA668" si="1951">AA667</f>
        <v>0</v>
      </c>
      <c r="AB668" s="413">
        <f t="shared" ref="AB668" si="1952">AB667</f>
        <v>0</v>
      </c>
      <c r="AC668" s="413">
        <f t="shared" ref="AC668" si="1953">AC667</f>
        <v>0</v>
      </c>
      <c r="AD668" s="413">
        <f t="shared" ref="AD668" si="1954">AD667</f>
        <v>0</v>
      </c>
      <c r="AE668" s="413">
        <f t="shared" ref="AE668" si="1955">AE667</f>
        <v>0</v>
      </c>
      <c r="AF668" s="413">
        <f t="shared" ref="AF668" si="1956">AF667</f>
        <v>0</v>
      </c>
      <c r="AG668" s="413">
        <f t="shared" ref="AG668" si="1957">AG667</f>
        <v>0</v>
      </c>
      <c r="AH668" s="413">
        <f t="shared" ref="AH668" si="1958">AH667</f>
        <v>0</v>
      </c>
      <c r="AI668" s="413">
        <f t="shared" ref="AI668" si="1959">AI667</f>
        <v>0</v>
      </c>
      <c r="AJ668" s="413">
        <f t="shared" ref="AJ668" si="1960">AJ667</f>
        <v>0</v>
      </c>
      <c r="AK668" s="413">
        <f t="shared" ref="AK668" si="1961">AK667</f>
        <v>0</v>
      </c>
      <c r="AL668" s="413">
        <f t="shared" ref="AL668" si="1962">AL667</f>
        <v>0</v>
      </c>
      <c r="AM668" s="308"/>
    </row>
    <row r="669" spans="1:39" hidden="1" outlineLevel="1">
      <c r="A669" s="534"/>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4">
        <v>26</v>
      </c>
      <c r="B670" s="430"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8"/>
      <c r="Z670" s="412"/>
      <c r="AA670" s="412"/>
      <c r="AB670" s="412"/>
      <c r="AC670" s="412"/>
      <c r="AD670" s="412"/>
      <c r="AE670" s="412"/>
      <c r="AF670" s="417"/>
      <c r="AG670" s="417"/>
      <c r="AH670" s="417"/>
      <c r="AI670" s="417"/>
      <c r="AJ670" s="417"/>
      <c r="AK670" s="417"/>
      <c r="AL670" s="417"/>
      <c r="AM670" s="298">
        <f>SUM(Y670:AL670)</f>
        <v>0</v>
      </c>
    </row>
    <row r="671" spans="1:39" hidden="1" outlineLevel="1">
      <c r="A671" s="534"/>
      <c r="B671" s="296" t="s">
        <v>311</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63">Z670</f>
        <v>0</v>
      </c>
      <c r="AA671" s="413">
        <f t="shared" ref="AA671" si="1964">AA670</f>
        <v>0</v>
      </c>
      <c r="AB671" s="413">
        <f t="shared" ref="AB671" si="1965">AB670</f>
        <v>0</v>
      </c>
      <c r="AC671" s="413">
        <f t="shared" ref="AC671" si="1966">AC670</f>
        <v>0</v>
      </c>
      <c r="AD671" s="413">
        <f t="shared" ref="AD671" si="1967">AD670</f>
        <v>0</v>
      </c>
      <c r="AE671" s="413">
        <f t="shared" ref="AE671" si="1968">AE670</f>
        <v>0</v>
      </c>
      <c r="AF671" s="413">
        <f t="shared" ref="AF671" si="1969">AF670</f>
        <v>0</v>
      </c>
      <c r="AG671" s="413">
        <f t="shared" ref="AG671" si="1970">AG670</f>
        <v>0</v>
      </c>
      <c r="AH671" s="413">
        <f t="shared" ref="AH671" si="1971">AH670</f>
        <v>0</v>
      </c>
      <c r="AI671" s="413">
        <f t="shared" ref="AI671" si="1972">AI670</f>
        <v>0</v>
      </c>
      <c r="AJ671" s="413">
        <f t="shared" ref="AJ671" si="1973">AJ670</f>
        <v>0</v>
      </c>
      <c r="AK671" s="413">
        <f t="shared" ref="AK671" si="1974">AK670</f>
        <v>0</v>
      </c>
      <c r="AL671" s="413">
        <f t="shared" ref="AL671" si="1975">AL670</f>
        <v>0</v>
      </c>
      <c r="AM671" s="308"/>
    </row>
    <row r="672" spans="1:39" hidden="1" outlineLevel="1">
      <c r="A672" s="534"/>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4">
        <v>27</v>
      </c>
      <c r="B673" s="430"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idden="1" outlineLevel="1">
      <c r="A674" s="534"/>
      <c r="B674" s="296" t="s">
        <v>311</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6">Z673</f>
        <v>0</v>
      </c>
      <c r="AA674" s="413">
        <f t="shared" ref="AA674" si="1977">AA673</f>
        <v>0</v>
      </c>
      <c r="AB674" s="413">
        <f t="shared" ref="AB674" si="1978">AB673</f>
        <v>0</v>
      </c>
      <c r="AC674" s="413">
        <f t="shared" ref="AC674" si="1979">AC673</f>
        <v>0</v>
      </c>
      <c r="AD674" s="413">
        <f t="shared" ref="AD674" si="1980">AD673</f>
        <v>0</v>
      </c>
      <c r="AE674" s="413">
        <f t="shared" ref="AE674" si="1981">AE673</f>
        <v>0</v>
      </c>
      <c r="AF674" s="413">
        <f t="shared" ref="AF674" si="1982">AF673</f>
        <v>0</v>
      </c>
      <c r="AG674" s="413">
        <f t="shared" ref="AG674" si="1983">AG673</f>
        <v>0</v>
      </c>
      <c r="AH674" s="413">
        <f t="shared" ref="AH674" si="1984">AH673</f>
        <v>0</v>
      </c>
      <c r="AI674" s="413">
        <f t="shared" ref="AI674" si="1985">AI673</f>
        <v>0</v>
      </c>
      <c r="AJ674" s="413">
        <f t="shared" ref="AJ674" si="1986">AJ673</f>
        <v>0</v>
      </c>
      <c r="AK674" s="413">
        <f t="shared" ref="AK674" si="1987">AK673</f>
        <v>0</v>
      </c>
      <c r="AL674" s="413">
        <f t="shared" ref="AL674" si="1988">AL673</f>
        <v>0</v>
      </c>
      <c r="AM674" s="308"/>
    </row>
    <row r="675" spans="1:39" hidden="1" outlineLevel="1">
      <c r="A675" s="534"/>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4">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4"/>
      <c r="B677" s="296" t="s">
        <v>311</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9">Z676</f>
        <v>0</v>
      </c>
      <c r="AA677" s="413">
        <f t="shared" ref="AA677" si="1990">AA676</f>
        <v>0</v>
      </c>
      <c r="AB677" s="413">
        <f t="shared" ref="AB677" si="1991">AB676</f>
        <v>0</v>
      </c>
      <c r="AC677" s="413">
        <f t="shared" ref="AC677" si="1992">AC676</f>
        <v>0</v>
      </c>
      <c r="AD677" s="413">
        <f t="shared" ref="AD677" si="1993">AD676</f>
        <v>0</v>
      </c>
      <c r="AE677" s="413">
        <f t="shared" ref="AE677" si="1994">AE676</f>
        <v>0</v>
      </c>
      <c r="AF677" s="413">
        <f t="shared" ref="AF677" si="1995">AF676</f>
        <v>0</v>
      </c>
      <c r="AG677" s="413">
        <f t="shared" ref="AG677" si="1996">AG676</f>
        <v>0</v>
      </c>
      <c r="AH677" s="413">
        <f t="shared" ref="AH677" si="1997">AH676</f>
        <v>0</v>
      </c>
      <c r="AI677" s="413">
        <f t="shared" ref="AI677" si="1998">AI676</f>
        <v>0</v>
      </c>
      <c r="AJ677" s="413">
        <f t="shared" ref="AJ677" si="1999">AJ676</f>
        <v>0</v>
      </c>
      <c r="AK677" s="413">
        <f t="shared" ref="AK677" si="2000">AK676</f>
        <v>0</v>
      </c>
      <c r="AL677" s="413">
        <f t="shared" ref="AL677" si="2001">AL676</f>
        <v>0</v>
      </c>
      <c r="AM677" s="308"/>
    </row>
    <row r="678" spans="1:39" hidden="1" outlineLevel="1">
      <c r="A678" s="534"/>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4">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4"/>
      <c r="B680" s="296" t="s">
        <v>311</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Y679</f>
        <v>0</v>
      </c>
      <c r="Z680" s="413">
        <f t="shared" ref="Z680" si="2002">Z679</f>
        <v>0</v>
      </c>
      <c r="AA680" s="413">
        <f t="shared" ref="AA680" si="2003">AA679</f>
        <v>0</v>
      </c>
      <c r="AB680" s="413">
        <f t="shared" ref="AB680" si="2004">AB679</f>
        <v>0</v>
      </c>
      <c r="AC680" s="413">
        <f t="shared" ref="AC680" si="2005">AC679</f>
        <v>0</v>
      </c>
      <c r="AD680" s="413">
        <f t="shared" ref="AD680" si="2006">AD679</f>
        <v>0</v>
      </c>
      <c r="AE680" s="413">
        <f t="shared" ref="AE680" si="2007">AE679</f>
        <v>0</v>
      </c>
      <c r="AF680" s="413">
        <f t="shared" ref="AF680" si="2008">AF679</f>
        <v>0</v>
      </c>
      <c r="AG680" s="413">
        <f t="shared" ref="AG680" si="2009">AG679</f>
        <v>0</v>
      </c>
      <c r="AH680" s="413">
        <f t="shared" ref="AH680" si="2010">AH679</f>
        <v>0</v>
      </c>
      <c r="AI680" s="413">
        <f t="shared" ref="AI680" si="2011">AI679</f>
        <v>0</v>
      </c>
      <c r="AJ680" s="413">
        <f t="shared" ref="AJ680" si="2012">AJ679</f>
        <v>0</v>
      </c>
      <c r="AK680" s="413">
        <f t="shared" ref="AK680" si="2013">AK679</f>
        <v>0</v>
      </c>
      <c r="AL680" s="413">
        <f t="shared" ref="AL680" si="2014">AL679</f>
        <v>0</v>
      </c>
      <c r="AM680" s="308"/>
    </row>
    <row r="681" spans="1:39" hidden="1" outlineLevel="1">
      <c r="A681" s="534"/>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4">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4"/>
      <c r="B683" s="296" t="s">
        <v>311</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2015">Z682</f>
        <v>0</v>
      </c>
      <c r="AA683" s="413">
        <f t="shared" ref="AA683" si="2016">AA682</f>
        <v>0</v>
      </c>
      <c r="AB683" s="413">
        <f t="shared" ref="AB683" si="2017">AB682</f>
        <v>0</v>
      </c>
      <c r="AC683" s="413">
        <f t="shared" ref="AC683" si="2018">AC682</f>
        <v>0</v>
      </c>
      <c r="AD683" s="413">
        <f t="shared" ref="AD683" si="2019">AD682</f>
        <v>0</v>
      </c>
      <c r="AE683" s="413">
        <f t="shared" ref="AE683" si="2020">AE682</f>
        <v>0</v>
      </c>
      <c r="AF683" s="413">
        <f t="shared" ref="AF683" si="2021">AF682</f>
        <v>0</v>
      </c>
      <c r="AG683" s="413">
        <f t="shared" ref="AG683" si="2022">AG682</f>
        <v>0</v>
      </c>
      <c r="AH683" s="413">
        <f t="shared" ref="AH683" si="2023">AH682</f>
        <v>0</v>
      </c>
      <c r="AI683" s="413">
        <f t="shared" ref="AI683" si="2024">AI682</f>
        <v>0</v>
      </c>
      <c r="AJ683" s="413">
        <f t="shared" ref="AJ683" si="2025">AJ682</f>
        <v>0</v>
      </c>
      <c r="AK683" s="413">
        <f t="shared" ref="AK683" si="2026">AK682</f>
        <v>0</v>
      </c>
      <c r="AL683" s="413">
        <f t="shared" ref="AL683" si="2027">AL682</f>
        <v>0</v>
      </c>
      <c r="AM683" s="308"/>
    </row>
    <row r="684" spans="1:39" hidden="1" outlineLevel="1">
      <c r="A684" s="534"/>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4">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4"/>
      <c r="B686" s="296" t="s">
        <v>311</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8">Z685</f>
        <v>0</v>
      </c>
      <c r="AA686" s="413">
        <f t="shared" ref="AA686" si="2029">AA685</f>
        <v>0</v>
      </c>
      <c r="AB686" s="413">
        <f t="shared" ref="AB686" si="2030">AB685</f>
        <v>0</v>
      </c>
      <c r="AC686" s="413">
        <f t="shared" ref="AC686" si="2031">AC685</f>
        <v>0</v>
      </c>
      <c r="AD686" s="413">
        <f t="shared" ref="AD686" si="2032">AD685</f>
        <v>0</v>
      </c>
      <c r="AE686" s="413">
        <f t="shared" ref="AE686" si="2033">AE685</f>
        <v>0</v>
      </c>
      <c r="AF686" s="413">
        <f t="shared" ref="AF686" si="2034">AF685</f>
        <v>0</v>
      </c>
      <c r="AG686" s="413">
        <f t="shared" ref="AG686" si="2035">AG685</f>
        <v>0</v>
      </c>
      <c r="AH686" s="413">
        <f t="shared" ref="AH686" si="2036">AH685</f>
        <v>0</v>
      </c>
      <c r="AI686" s="413">
        <f t="shared" ref="AI686" si="2037">AI685</f>
        <v>0</v>
      </c>
      <c r="AJ686" s="413">
        <f t="shared" ref="AJ686" si="2038">AJ685</f>
        <v>0</v>
      </c>
      <c r="AK686" s="413">
        <f t="shared" ref="AK686" si="2039">AK685</f>
        <v>0</v>
      </c>
      <c r="AL686" s="413">
        <f t="shared" ref="AL686" si="2040">AL685</f>
        <v>0</v>
      </c>
      <c r="AM686" s="308"/>
    </row>
    <row r="687" spans="1:39" hidden="1" outlineLevel="1">
      <c r="A687" s="534"/>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4">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4"/>
      <c r="B689" s="296" t="s">
        <v>311</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41">Z688</f>
        <v>0</v>
      </c>
      <c r="AA689" s="413">
        <f t="shared" ref="AA689" si="2042">AA688</f>
        <v>0</v>
      </c>
      <c r="AB689" s="413">
        <f t="shared" ref="AB689" si="2043">AB688</f>
        <v>0</v>
      </c>
      <c r="AC689" s="413">
        <f t="shared" ref="AC689" si="2044">AC688</f>
        <v>0</v>
      </c>
      <c r="AD689" s="413">
        <f t="shared" ref="AD689" si="2045">AD688</f>
        <v>0</v>
      </c>
      <c r="AE689" s="413">
        <f t="shared" ref="AE689" si="2046">AE688</f>
        <v>0</v>
      </c>
      <c r="AF689" s="413">
        <f t="shared" ref="AF689" si="2047">AF688</f>
        <v>0</v>
      </c>
      <c r="AG689" s="413">
        <f t="shared" ref="AG689" si="2048">AG688</f>
        <v>0</v>
      </c>
      <c r="AH689" s="413">
        <f t="shared" ref="AH689" si="2049">AH688</f>
        <v>0</v>
      </c>
      <c r="AI689" s="413">
        <f t="shared" ref="AI689" si="2050">AI688</f>
        <v>0</v>
      </c>
      <c r="AJ689" s="413">
        <f t="shared" ref="AJ689" si="2051">AJ688</f>
        <v>0</v>
      </c>
      <c r="AK689" s="413">
        <f t="shared" ref="AK689" si="2052">AK688</f>
        <v>0</v>
      </c>
      <c r="AL689" s="413">
        <f t="shared" ref="AL689" si="2053">AL688</f>
        <v>0</v>
      </c>
      <c r="AM689" s="308"/>
    </row>
    <row r="690" spans="1:39" hidden="1" outlineLevel="1">
      <c r="A690" s="534"/>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4"/>
      <c r="B691" s="290" t="s">
        <v>503</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4">
        <v>33</v>
      </c>
      <c r="B692" s="430"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8"/>
      <c r="Z692" s="412"/>
      <c r="AA692" s="412"/>
      <c r="AB692" s="412"/>
      <c r="AC692" s="412"/>
      <c r="AD692" s="412"/>
      <c r="AE692" s="412"/>
      <c r="AF692" s="417"/>
      <c r="AG692" s="417"/>
      <c r="AH692" s="417"/>
      <c r="AI692" s="417"/>
      <c r="AJ692" s="417"/>
      <c r="AK692" s="417"/>
      <c r="AL692" s="417"/>
      <c r="AM692" s="298">
        <f>SUM(Y692:AL692)</f>
        <v>0</v>
      </c>
    </row>
    <row r="693" spans="1:39" hidden="1" outlineLevel="1">
      <c r="A693" s="534"/>
      <c r="B693" s="296" t="s">
        <v>311</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3">
        <f>Y692</f>
        <v>0</v>
      </c>
      <c r="Z693" s="413">
        <f t="shared" ref="Z693" si="2054">Z692</f>
        <v>0</v>
      </c>
      <c r="AA693" s="413">
        <f t="shared" ref="AA693" si="2055">AA692</f>
        <v>0</v>
      </c>
      <c r="AB693" s="413">
        <f t="shared" ref="AB693" si="2056">AB692</f>
        <v>0</v>
      </c>
      <c r="AC693" s="413">
        <f t="shared" ref="AC693" si="2057">AC692</f>
        <v>0</v>
      </c>
      <c r="AD693" s="413">
        <f t="shared" ref="AD693" si="2058">AD692</f>
        <v>0</v>
      </c>
      <c r="AE693" s="413">
        <f t="shared" ref="AE693" si="2059">AE692</f>
        <v>0</v>
      </c>
      <c r="AF693" s="413">
        <f t="shared" ref="AF693" si="2060">AF692</f>
        <v>0</v>
      </c>
      <c r="AG693" s="413">
        <f t="shared" ref="AG693" si="2061">AG692</f>
        <v>0</v>
      </c>
      <c r="AH693" s="413">
        <f t="shared" ref="AH693" si="2062">AH692</f>
        <v>0</v>
      </c>
      <c r="AI693" s="413">
        <f t="shared" ref="AI693" si="2063">AI692</f>
        <v>0</v>
      </c>
      <c r="AJ693" s="413">
        <f t="shared" ref="AJ693" si="2064">AJ692</f>
        <v>0</v>
      </c>
      <c r="AK693" s="413">
        <f t="shared" ref="AK693" si="2065">AK692</f>
        <v>0</v>
      </c>
      <c r="AL693" s="413">
        <f t="shared" ref="AL693" si="2066">AL692</f>
        <v>0</v>
      </c>
      <c r="AM693" s="308"/>
    </row>
    <row r="694" spans="1:39" hidden="1" outlineLevel="1">
      <c r="A694" s="534"/>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4">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4"/>
      <c r="B696" s="296" t="s">
        <v>311</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Y695</f>
        <v>0</v>
      </c>
      <c r="Z696" s="413">
        <f t="shared" ref="Z696" si="2067">Z695</f>
        <v>0</v>
      </c>
      <c r="AA696" s="413">
        <f t="shared" ref="AA696" si="2068">AA695</f>
        <v>0</v>
      </c>
      <c r="AB696" s="413">
        <f t="shared" ref="AB696" si="2069">AB695</f>
        <v>0</v>
      </c>
      <c r="AC696" s="413">
        <f t="shared" ref="AC696" si="2070">AC695</f>
        <v>0</v>
      </c>
      <c r="AD696" s="413">
        <f t="shared" ref="AD696" si="2071">AD695</f>
        <v>0</v>
      </c>
      <c r="AE696" s="413">
        <f t="shared" ref="AE696" si="2072">AE695</f>
        <v>0</v>
      </c>
      <c r="AF696" s="413">
        <f t="shared" ref="AF696" si="2073">AF695</f>
        <v>0</v>
      </c>
      <c r="AG696" s="413">
        <f t="shared" ref="AG696" si="2074">AG695</f>
        <v>0</v>
      </c>
      <c r="AH696" s="413">
        <f t="shared" ref="AH696" si="2075">AH695</f>
        <v>0</v>
      </c>
      <c r="AI696" s="413">
        <f t="shared" ref="AI696" si="2076">AI695</f>
        <v>0</v>
      </c>
      <c r="AJ696" s="413">
        <f t="shared" ref="AJ696" si="2077">AJ695</f>
        <v>0</v>
      </c>
      <c r="AK696" s="413">
        <f t="shared" ref="AK696" si="2078">AK695</f>
        <v>0</v>
      </c>
      <c r="AL696" s="413">
        <f t="shared" ref="AL696" si="2079">AL695</f>
        <v>0</v>
      </c>
      <c r="AM696" s="308"/>
    </row>
    <row r="697" spans="1:39" hidden="1" outlineLevel="1">
      <c r="A697" s="534"/>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4">
        <v>35</v>
      </c>
      <c r="B698" s="430"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4"/>
      <c r="B699" s="296" t="s">
        <v>311</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80">Z698</f>
        <v>0</v>
      </c>
      <c r="AA699" s="413">
        <f t="shared" ref="AA699" si="2081">AA698</f>
        <v>0</v>
      </c>
      <c r="AB699" s="413">
        <f t="shared" ref="AB699" si="2082">AB698</f>
        <v>0</v>
      </c>
      <c r="AC699" s="413">
        <f t="shared" ref="AC699" si="2083">AC698</f>
        <v>0</v>
      </c>
      <c r="AD699" s="413">
        <f t="shared" ref="AD699" si="2084">AD698</f>
        <v>0</v>
      </c>
      <c r="AE699" s="413">
        <f t="shared" ref="AE699" si="2085">AE698</f>
        <v>0</v>
      </c>
      <c r="AF699" s="413">
        <f t="shared" ref="AF699" si="2086">AF698</f>
        <v>0</v>
      </c>
      <c r="AG699" s="413">
        <f t="shared" ref="AG699" si="2087">AG698</f>
        <v>0</v>
      </c>
      <c r="AH699" s="413">
        <f t="shared" ref="AH699" si="2088">AH698</f>
        <v>0</v>
      </c>
      <c r="AI699" s="413">
        <f t="shared" ref="AI699" si="2089">AI698</f>
        <v>0</v>
      </c>
      <c r="AJ699" s="413">
        <f t="shared" ref="AJ699" si="2090">AJ698</f>
        <v>0</v>
      </c>
      <c r="AK699" s="413">
        <f t="shared" ref="AK699" si="2091">AK698</f>
        <v>0</v>
      </c>
      <c r="AL699" s="413">
        <f t="shared" ref="AL699" si="2092">AL698</f>
        <v>0</v>
      </c>
      <c r="AM699" s="308"/>
    </row>
    <row r="700" spans="1:39" hidden="1" outlineLevel="1">
      <c r="A700" s="534"/>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4"/>
      <c r="B701" s="290" t="s">
        <v>504</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4">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4"/>
      <c r="B703" s="296" t="s">
        <v>311</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Y702</f>
        <v>0</v>
      </c>
      <c r="Z703" s="413">
        <f t="shared" ref="Z703" si="2093">Z702</f>
        <v>0</v>
      </c>
      <c r="AA703" s="413">
        <f t="shared" ref="AA703" si="2094">AA702</f>
        <v>0</v>
      </c>
      <c r="AB703" s="413">
        <f t="shared" ref="AB703" si="2095">AB702</f>
        <v>0</v>
      </c>
      <c r="AC703" s="413">
        <f t="shared" ref="AC703" si="2096">AC702</f>
        <v>0</v>
      </c>
      <c r="AD703" s="413">
        <f t="shared" ref="AD703" si="2097">AD702</f>
        <v>0</v>
      </c>
      <c r="AE703" s="413">
        <f t="shared" ref="AE703" si="2098">AE702</f>
        <v>0</v>
      </c>
      <c r="AF703" s="413">
        <f t="shared" ref="AF703" si="2099">AF702</f>
        <v>0</v>
      </c>
      <c r="AG703" s="413">
        <f t="shared" ref="AG703" si="2100">AG702</f>
        <v>0</v>
      </c>
      <c r="AH703" s="413">
        <f t="shared" ref="AH703" si="2101">AH702</f>
        <v>0</v>
      </c>
      <c r="AI703" s="413">
        <f t="shared" ref="AI703" si="2102">AI702</f>
        <v>0</v>
      </c>
      <c r="AJ703" s="413">
        <f t="shared" ref="AJ703" si="2103">AJ702</f>
        <v>0</v>
      </c>
      <c r="AK703" s="413">
        <f t="shared" ref="AK703" si="2104">AK702</f>
        <v>0</v>
      </c>
      <c r="AL703" s="413">
        <f t="shared" ref="AL703" si="2105">AL702</f>
        <v>0</v>
      </c>
      <c r="AM703" s="308"/>
    </row>
    <row r="704" spans="1:39" hidden="1" outlineLevel="1">
      <c r="A704" s="534"/>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4">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4"/>
      <c r="B706" s="296" t="s">
        <v>311</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6">Z705</f>
        <v>0</v>
      </c>
      <c r="AA706" s="413">
        <f t="shared" ref="AA706" si="2107">AA705</f>
        <v>0</v>
      </c>
      <c r="AB706" s="413">
        <f t="shared" ref="AB706" si="2108">AB705</f>
        <v>0</v>
      </c>
      <c r="AC706" s="413">
        <f t="shared" ref="AC706" si="2109">AC705</f>
        <v>0</v>
      </c>
      <c r="AD706" s="413">
        <f t="shared" ref="AD706" si="2110">AD705</f>
        <v>0</v>
      </c>
      <c r="AE706" s="413">
        <f t="shared" ref="AE706" si="2111">AE705</f>
        <v>0</v>
      </c>
      <c r="AF706" s="413">
        <f t="shared" ref="AF706" si="2112">AF705</f>
        <v>0</v>
      </c>
      <c r="AG706" s="413">
        <f t="shared" ref="AG706" si="2113">AG705</f>
        <v>0</v>
      </c>
      <c r="AH706" s="413">
        <f t="shared" ref="AH706" si="2114">AH705</f>
        <v>0</v>
      </c>
      <c r="AI706" s="413">
        <f t="shared" ref="AI706" si="2115">AI705</f>
        <v>0</v>
      </c>
      <c r="AJ706" s="413">
        <f t="shared" ref="AJ706" si="2116">AJ705</f>
        <v>0</v>
      </c>
      <c r="AK706" s="413">
        <f t="shared" ref="AK706" si="2117">AK705</f>
        <v>0</v>
      </c>
      <c r="AL706" s="413">
        <f t="shared" ref="AL706" si="2118">AL705</f>
        <v>0</v>
      </c>
      <c r="AM706" s="308"/>
    </row>
    <row r="707" spans="1:39" hidden="1" outlineLevel="1">
      <c r="A707" s="534"/>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4">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4"/>
      <c r="B709" s="296" t="s">
        <v>311</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9">Z708</f>
        <v>0</v>
      </c>
      <c r="AA709" s="413">
        <f t="shared" ref="AA709" si="2120">AA708</f>
        <v>0</v>
      </c>
      <c r="AB709" s="413">
        <f t="shared" ref="AB709" si="2121">AB708</f>
        <v>0</v>
      </c>
      <c r="AC709" s="413">
        <f t="shared" ref="AC709" si="2122">AC708</f>
        <v>0</v>
      </c>
      <c r="AD709" s="413">
        <f t="shared" ref="AD709" si="2123">AD708</f>
        <v>0</v>
      </c>
      <c r="AE709" s="413">
        <f t="shared" ref="AE709" si="2124">AE708</f>
        <v>0</v>
      </c>
      <c r="AF709" s="413">
        <f t="shared" ref="AF709" si="2125">AF708</f>
        <v>0</v>
      </c>
      <c r="AG709" s="413">
        <f t="shared" ref="AG709" si="2126">AG708</f>
        <v>0</v>
      </c>
      <c r="AH709" s="413">
        <f t="shared" ref="AH709" si="2127">AH708</f>
        <v>0</v>
      </c>
      <c r="AI709" s="413">
        <f t="shared" ref="AI709" si="2128">AI708</f>
        <v>0</v>
      </c>
      <c r="AJ709" s="413">
        <f t="shared" ref="AJ709" si="2129">AJ708</f>
        <v>0</v>
      </c>
      <c r="AK709" s="413">
        <f t="shared" ref="AK709" si="2130">AK708</f>
        <v>0</v>
      </c>
      <c r="AL709" s="413">
        <f t="shared" ref="AL709" si="2131">AL708</f>
        <v>0</v>
      </c>
      <c r="AM709" s="308"/>
    </row>
    <row r="710" spans="1:39" hidden="1" outlineLevel="1">
      <c r="A710" s="534"/>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4">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4"/>
      <c r="B712" s="296" t="s">
        <v>311</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2">Z711</f>
        <v>0</v>
      </c>
      <c r="AA712" s="413">
        <f t="shared" ref="AA712" si="2133">AA711</f>
        <v>0</v>
      </c>
      <c r="AB712" s="413">
        <f t="shared" ref="AB712" si="2134">AB711</f>
        <v>0</v>
      </c>
      <c r="AC712" s="413">
        <f t="shared" ref="AC712" si="2135">AC711</f>
        <v>0</v>
      </c>
      <c r="AD712" s="413">
        <f t="shared" ref="AD712" si="2136">AD711</f>
        <v>0</v>
      </c>
      <c r="AE712" s="413">
        <f t="shared" ref="AE712" si="2137">AE711</f>
        <v>0</v>
      </c>
      <c r="AF712" s="413">
        <f t="shared" ref="AF712" si="2138">AF711</f>
        <v>0</v>
      </c>
      <c r="AG712" s="413">
        <f t="shared" ref="AG712" si="2139">AG711</f>
        <v>0</v>
      </c>
      <c r="AH712" s="413">
        <f t="shared" ref="AH712" si="2140">AH711</f>
        <v>0</v>
      </c>
      <c r="AI712" s="413">
        <f t="shared" ref="AI712" si="2141">AI711</f>
        <v>0</v>
      </c>
      <c r="AJ712" s="413">
        <f t="shared" ref="AJ712" si="2142">AJ711</f>
        <v>0</v>
      </c>
      <c r="AK712" s="413">
        <f t="shared" ref="AK712" si="2143">AK711</f>
        <v>0</v>
      </c>
      <c r="AL712" s="413">
        <f t="shared" ref="AL712" si="2144">AL711</f>
        <v>0</v>
      </c>
      <c r="AM712" s="308"/>
    </row>
    <row r="713" spans="1:39" hidden="1" outlineLevel="1">
      <c r="A713" s="534"/>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4">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4"/>
      <c r="B715" s="296" t="s">
        <v>311</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5">Z714</f>
        <v>0</v>
      </c>
      <c r="AA715" s="413">
        <f t="shared" ref="AA715" si="2146">AA714</f>
        <v>0</v>
      </c>
      <c r="AB715" s="413">
        <f t="shared" ref="AB715" si="2147">AB714</f>
        <v>0</v>
      </c>
      <c r="AC715" s="413">
        <f t="shared" ref="AC715" si="2148">AC714</f>
        <v>0</v>
      </c>
      <c r="AD715" s="413">
        <f t="shared" ref="AD715" si="2149">AD714</f>
        <v>0</v>
      </c>
      <c r="AE715" s="413">
        <f t="shared" ref="AE715" si="2150">AE714</f>
        <v>0</v>
      </c>
      <c r="AF715" s="413">
        <f t="shared" ref="AF715" si="2151">AF714</f>
        <v>0</v>
      </c>
      <c r="AG715" s="413">
        <f t="shared" ref="AG715" si="2152">AG714</f>
        <v>0</v>
      </c>
      <c r="AH715" s="413">
        <f t="shared" ref="AH715" si="2153">AH714</f>
        <v>0</v>
      </c>
      <c r="AI715" s="413">
        <f t="shared" ref="AI715" si="2154">AI714</f>
        <v>0</v>
      </c>
      <c r="AJ715" s="413">
        <f t="shared" ref="AJ715" si="2155">AJ714</f>
        <v>0</v>
      </c>
      <c r="AK715" s="413">
        <f t="shared" ref="AK715" si="2156">AK714</f>
        <v>0</v>
      </c>
      <c r="AL715" s="413">
        <f t="shared" ref="AL715" si="2157">AL714</f>
        <v>0</v>
      </c>
      <c r="AM715" s="308"/>
    </row>
    <row r="716" spans="1:39" hidden="1" outlineLevel="1">
      <c r="A716" s="534"/>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4">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4"/>
      <c r="B718" s="296" t="s">
        <v>311</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8">Z717</f>
        <v>0</v>
      </c>
      <c r="AA718" s="413">
        <f t="shared" ref="AA718" si="2159">AA717</f>
        <v>0</v>
      </c>
      <c r="AB718" s="413">
        <f t="shared" ref="AB718" si="2160">AB717</f>
        <v>0</v>
      </c>
      <c r="AC718" s="413">
        <f t="shared" ref="AC718" si="2161">AC717</f>
        <v>0</v>
      </c>
      <c r="AD718" s="413">
        <f t="shared" ref="AD718" si="2162">AD717</f>
        <v>0</v>
      </c>
      <c r="AE718" s="413">
        <f t="shared" ref="AE718" si="2163">AE717</f>
        <v>0</v>
      </c>
      <c r="AF718" s="413">
        <f t="shared" ref="AF718" si="2164">AF717</f>
        <v>0</v>
      </c>
      <c r="AG718" s="413">
        <f t="shared" ref="AG718" si="2165">AG717</f>
        <v>0</v>
      </c>
      <c r="AH718" s="413">
        <f t="shared" ref="AH718" si="2166">AH717</f>
        <v>0</v>
      </c>
      <c r="AI718" s="413">
        <f t="shared" ref="AI718" si="2167">AI717</f>
        <v>0</v>
      </c>
      <c r="AJ718" s="413">
        <f t="shared" ref="AJ718" si="2168">AJ717</f>
        <v>0</v>
      </c>
      <c r="AK718" s="413">
        <f t="shared" ref="AK718" si="2169">AK717</f>
        <v>0</v>
      </c>
      <c r="AL718" s="413">
        <f t="shared" ref="AL718" si="2170">AL717</f>
        <v>0</v>
      </c>
      <c r="AM718" s="308"/>
    </row>
    <row r="719" spans="1:39" hidden="1" outlineLevel="1">
      <c r="A719" s="534"/>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4">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4"/>
      <c r="B721" s="296" t="s">
        <v>311</v>
      </c>
      <c r="C721" s="293" t="s">
        <v>164</v>
      </c>
      <c r="D721" s="297"/>
      <c r="E721" s="297"/>
      <c r="F721" s="297"/>
      <c r="G721" s="297"/>
      <c r="H721" s="297"/>
      <c r="I721" s="297"/>
      <c r="J721" s="297"/>
      <c r="K721" s="297"/>
      <c r="L721" s="297"/>
      <c r="M721" s="297"/>
      <c r="N721" s="470"/>
      <c r="O721" s="297"/>
      <c r="P721" s="297"/>
      <c r="Q721" s="297"/>
      <c r="R721" s="297"/>
      <c r="S721" s="297"/>
      <c r="T721" s="297"/>
      <c r="U721" s="297"/>
      <c r="V721" s="297"/>
      <c r="W721" s="297"/>
      <c r="X721" s="297"/>
      <c r="Y721" s="413">
        <f>Y720</f>
        <v>0</v>
      </c>
      <c r="Z721" s="413">
        <f t="shared" ref="Z721" si="2171">Z720</f>
        <v>0</v>
      </c>
      <c r="AA721" s="413">
        <f t="shared" ref="AA721" si="2172">AA720</f>
        <v>0</v>
      </c>
      <c r="AB721" s="413">
        <f t="shared" ref="AB721" si="2173">AB720</f>
        <v>0</v>
      </c>
      <c r="AC721" s="413">
        <f t="shared" ref="AC721" si="2174">AC720</f>
        <v>0</v>
      </c>
      <c r="AD721" s="413">
        <f t="shared" ref="AD721" si="2175">AD720</f>
        <v>0</v>
      </c>
      <c r="AE721" s="413">
        <f t="shared" ref="AE721" si="2176">AE720</f>
        <v>0</v>
      </c>
      <c r="AF721" s="413">
        <f t="shared" ref="AF721" si="2177">AF720</f>
        <v>0</v>
      </c>
      <c r="AG721" s="413">
        <f t="shared" ref="AG721" si="2178">AG720</f>
        <v>0</v>
      </c>
      <c r="AH721" s="413">
        <f t="shared" ref="AH721" si="2179">AH720</f>
        <v>0</v>
      </c>
      <c r="AI721" s="413">
        <f t="shared" ref="AI721" si="2180">AI720</f>
        <v>0</v>
      </c>
      <c r="AJ721" s="413">
        <f t="shared" ref="AJ721" si="2181">AJ720</f>
        <v>0</v>
      </c>
      <c r="AK721" s="413">
        <f t="shared" ref="AK721" si="2182">AK720</f>
        <v>0</v>
      </c>
      <c r="AL721" s="413">
        <f t="shared" ref="AL721" si="2183">AL720</f>
        <v>0</v>
      </c>
      <c r="AM721" s="308"/>
    </row>
    <row r="722" spans="1:39" hidden="1" outlineLevel="1">
      <c r="A722" s="534"/>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4">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4"/>
      <c r="B724" s="296" t="s">
        <v>311</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84">Z723</f>
        <v>0</v>
      </c>
      <c r="AA724" s="413">
        <f t="shared" ref="AA724" si="2185">AA723</f>
        <v>0</v>
      </c>
      <c r="AB724" s="413">
        <f t="shared" ref="AB724" si="2186">AB723</f>
        <v>0</v>
      </c>
      <c r="AC724" s="413">
        <f t="shared" ref="AC724" si="2187">AC723</f>
        <v>0</v>
      </c>
      <c r="AD724" s="413">
        <f t="shared" ref="AD724" si="2188">AD723</f>
        <v>0</v>
      </c>
      <c r="AE724" s="413">
        <f t="shared" ref="AE724" si="2189">AE723</f>
        <v>0</v>
      </c>
      <c r="AF724" s="413">
        <f t="shared" ref="AF724" si="2190">AF723</f>
        <v>0</v>
      </c>
      <c r="AG724" s="413">
        <f t="shared" ref="AG724" si="2191">AG723</f>
        <v>0</v>
      </c>
      <c r="AH724" s="413">
        <f t="shared" ref="AH724" si="2192">AH723</f>
        <v>0</v>
      </c>
      <c r="AI724" s="413">
        <f t="shared" ref="AI724" si="2193">AI723</f>
        <v>0</v>
      </c>
      <c r="AJ724" s="413">
        <f t="shared" ref="AJ724" si="2194">AJ723</f>
        <v>0</v>
      </c>
      <c r="AK724" s="413">
        <f t="shared" ref="AK724" si="2195">AK723</f>
        <v>0</v>
      </c>
      <c r="AL724" s="413">
        <f t="shared" ref="AL724" si="2196">AL723</f>
        <v>0</v>
      </c>
      <c r="AM724" s="308"/>
    </row>
    <row r="725" spans="1:39" hidden="1" outlineLevel="1">
      <c r="A725" s="534"/>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4">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4"/>
      <c r="B727" s="296" t="s">
        <v>311</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7">Z726</f>
        <v>0</v>
      </c>
      <c r="AA727" s="413">
        <f t="shared" ref="AA727" si="2198">AA726</f>
        <v>0</v>
      </c>
      <c r="AB727" s="413">
        <f t="shared" ref="AB727" si="2199">AB726</f>
        <v>0</v>
      </c>
      <c r="AC727" s="413">
        <f t="shared" ref="AC727" si="2200">AC726</f>
        <v>0</v>
      </c>
      <c r="AD727" s="413">
        <f t="shared" ref="AD727" si="2201">AD726</f>
        <v>0</v>
      </c>
      <c r="AE727" s="413">
        <f t="shared" ref="AE727" si="2202">AE726</f>
        <v>0</v>
      </c>
      <c r="AF727" s="413">
        <f t="shared" ref="AF727" si="2203">AF726</f>
        <v>0</v>
      </c>
      <c r="AG727" s="413">
        <f t="shared" ref="AG727" si="2204">AG726</f>
        <v>0</v>
      </c>
      <c r="AH727" s="413">
        <f t="shared" ref="AH727" si="2205">AH726</f>
        <v>0</v>
      </c>
      <c r="AI727" s="413">
        <f t="shared" ref="AI727" si="2206">AI726</f>
        <v>0</v>
      </c>
      <c r="AJ727" s="413">
        <f t="shared" ref="AJ727" si="2207">AJ726</f>
        <v>0</v>
      </c>
      <c r="AK727" s="413">
        <f t="shared" ref="AK727" si="2208">AK726</f>
        <v>0</v>
      </c>
      <c r="AL727" s="413">
        <f t="shared" ref="AL727" si="2209">AL726</f>
        <v>0</v>
      </c>
      <c r="AM727" s="308"/>
    </row>
    <row r="728" spans="1:39" hidden="1" outlineLevel="1">
      <c r="A728" s="534"/>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4">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4"/>
      <c r="B730" s="296" t="s">
        <v>311</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10">Z729</f>
        <v>0</v>
      </c>
      <c r="AA730" s="413">
        <f t="shared" ref="AA730" si="2211">AA729</f>
        <v>0</v>
      </c>
      <c r="AB730" s="413">
        <f t="shared" ref="AB730" si="2212">AB729</f>
        <v>0</v>
      </c>
      <c r="AC730" s="413">
        <f t="shared" ref="AC730" si="2213">AC729</f>
        <v>0</v>
      </c>
      <c r="AD730" s="413">
        <f t="shared" ref="AD730" si="2214">AD729</f>
        <v>0</v>
      </c>
      <c r="AE730" s="413">
        <f t="shared" ref="AE730" si="2215">AE729</f>
        <v>0</v>
      </c>
      <c r="AF730" s="413">
        <f t="shared" ref="AF730" si="2216">AF729</f>
        <v>0</v>
      </c>
      <c r="AG730" s="413">
        <f t="shared" ref="AG730" si="2217">AG729</f>
        <v>0</v>
      </c>
      <c r="AH730" s="413">
        <f t="shared" ref="AH730" si="2218">AH729</f>
        <v>0</v>
      </c>
      <c r="AI730" s="413">
        <f t="shared" ref="AI730" si="2219">AI729</f>
        <v>0</v>
      </c>
      <c r="AJ730" s="413">
        <f t="shared" ref="AJ730" si="2220">AJ729</f>
        <v>0</v>
      </c>
      <c r="AK730" s="413">
        <f t="shared" ref="AK730" si="2221">AK729</f>
        <v>0</v>
      </c>
      <c r="AL730" s="413">
        <f t="shared" ref="AL730" si="2222">AL729</f>
        <v>0</v>
      </c>
      <c r="AM730" s="308"/>
    </row>
    <row r="731" spans="1:39" hidden="1" outlineLevel="1">
      <c r="A731" s="534"/>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4">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4"/>
      <c r="B733" s="296" t="s">
        <v>311</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3">Z732</f>
        <v>0</v>
      </c>
      <c r="AA733" s="413">
        <f t="shared" ref="AA733" si="2224">AA732</f>
        <v>0</v>
      </c>
      <c r="AB733" s="413">
        <f t="shared" ref="AB733" si="2225">AB732</f>
        <v>0</v>
      </c>
      <c r="AC733" s="413">
        <f t="shared" ref="AC733" si="2226">AC732</f>
        <v>0</v>
      </c>
      <c r="AD733" s="413">
        <f t="shared" ref="AD733" si="2227">AD732</f>
        <v>0</v>
      </c>
      <c r="AE733" s="413">
        <f t="shared" ref="AE733" si="2228">AE732</f>
        <v>0</v>
      </c>
      <c r="AF733" s="413">
        <f t="shared" ref="AF733" si="2229">AF732</f>
        <v>0</v>
      </c>
      <c r="AG733" s="413">
        <f t="shared" ref="AG733" si="2230">AG732</f>
        <v>0</v>
      </c>
      <c r="AH733" s="413">
        <f t="shared" ref="AH733" si="2231">AH732</f>
        <v>0</v>
      </c>
      <c r="AI733" s="413">
        <f t="shared" ref="AI733" si="2232">AI732</f>
        <v>0</v>
      </c>
      <c r="AJ733" s="413">
        <f t="shared" ref="AJ733" si="2233">AJ732</f>
        <v>0</v>
      </c>
      <c r="AK733" s="413">
        <f t="shared" ref="AK733" si="2234">AK732</f>
        <v>0</v>
      </c>
      <c r="AL733" s="413">
        <f t="shared" ref="AL733" si="2235">AL732</f>
        <v>0</v>
      </c>
      <c r="AM733" s="308"/>
    </row>
    <row r="734" spans="1:39" hidden="1" outlineLevel="1">
      <c r="A734" s="534"/>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4">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4"/>
      <c r="B736" s="296" t="s">
        <v>311</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6">Z735</f>
        <v>0</v>
      </c>
      <c r="AA736" s="413">
        <f t="shared" ref="AA736" si="2237">AA735</f>
        <v>0</v>
      </c>
      <c r="AB736" s="413">
        <f t="shared" ref="AB736" si="2238">AB735</f>
        <v>0</v>
      </c>
      <c r="AC736" s="413">
        <f t="shared" ref="AC736" si="2239">AC735</f>
        <v>0</v>
      </c>
      <c r="AD736" s="413">
        <f t="shared" ref="AD736" si="2240">AD735</f>
        <v>0</v>
      </c>
      <c r="AE736" s="413">
        <f t="shared" ref="AE736" si="2241">AE735</f>
        <v>0</v>
      </c>
      <c r="AF736" s="413">
        <f t="shared" ref="AF736" si="2242">AF735</f>
        <v>0</v>
      </c>
      <c r="AG736" s="413">
        <f t="shared" ref="AG736" si="2243">AG735</f>
        <v>0</v>
      </c>
      <c r="AH736" s="413">
        <f t="shared" ref="AH736" si="2244">AH735</f>
        <v>0</v>
      </c>
      <c r="AI736" s="413">
        <f t="shared" ref="AI736" si="2245">AI735</f>
        <v>0</v>
      </c>
      <c r="AJ736" s="413">
        <f t="shared" ref="AJ736" si="2246">AJ735</f>
        <v>0</v>
      </c>
      <c r="AK736" s="413">
        <f t="shared" ref="AK736" si="2247">AK735</f>
        <v>0</v>
      </c>
      <c r="AL736" s="413">
        <f t="shared" ref="AL736" si="2248">AL735</f>
        <v>0</v>
      </c>
      <c r="AM736" s="308"/>
    </row>
    <row r="737" spans="1:40" hidden="1" outlineLevel="1">
      <c r="A737" s="534"/>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4">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4"/>
      <c r="B739" s="296" t="s">
        <v>311</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9">Z738</f>
        <v>0</v>
      </c>
      <c r="AA739" s="413">
        <f t="shared" ref="AA739" si="2250">AA738</f>
        <v>0</v>
      </c>
      <c r="AB739" s="413">
        <f t="shared" ref="AB739" si="2251">AB738</f>
        <v>0</v>
      </c>
      <c r="AC739" s="413">
        <f t="shared" ref="AC739" si="2252">AC738</f>
        <v>0</v>
      </c>
      <c r="AD739" s="413">
        <f t="shared" ref="AD739" si="2253">AD738</f>
        <v>0</v>
      </c>
      <c r="AE739" s="413">
        <f t="shared" ref="AE739" si="2254">AE738</f>
        <v>0</v>
      </c>
      <c r="AF739" s="413">
        <f t="shared" ref="AF739" si="2255">AF738</f>
        <v>0</v>
      </c>
      <c r="AG739" s="413">
        <f t="shared" ref="AG739" si="2256">AG738</f>
        <v>0</v>
      </c>
      <c r="AH739" s="413">
        <f t="shared" ref="AH739" si="2257">AH738</f>
        <v>0</v>
      </c>
      <c r="AI739" s="413">
        <f t="shared" ref="AI739" si="2258">AI738</f>
        <v>0</v>
      </c>
      <c r="AJ739" s="413">
        <f t="shared" ref="AJ739" si="2259">AJ738</f>
        <v>0</v>
      </c>
      <c r="AK739" s="413">
        <f t="shared" ref="AK739" si="2260">AK738</f>
        <v>0</v>
      </c>
      <c r="AL739" s="413">
        <f t="shared" ref="AL739" si="2261">AL738</f>
        <v>0</v>
      </c>
      <c r="AM739" s="308"/>
    </row>
    <row r="740" spans="1:40" hidden="1" outlineLevel="1">
      <c r="A740" s="534"/>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4">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4"/>
      <c r="B742" s="296" t="s">
        <v>311</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2">Z741</f>
        <v>0</v>
      </c>
      <c r="AA742" s="413">
        <f t="shared" ref="AA742" si="2263">AA741</f>
        <v>0</v>
      </c>
      <c r="AB742" s="413">
        <f t="shared" ref="AB742" si="2264">AB741</f>
        <v>0</v>
      </c>
      <c r="AC742" s="413">
        <f t="shared" ref="AC742" si="2265">AC741</f>
        <v>0</v>
      </c>
      <c r="AD742" s="413">
        <f t="shared" ref="AD742" si="2266">AD741</f>
        <v>0</v>
      </c>
      <c r="AE742" s="413">
        <f t="shared" ref="AE742" si="2267">AE741</f>
        <v>0</v>
      </c>
      <c r="AF742" s="413">
        <f t="shared" ref="AF742" si="2268">AF741</f>
        <v>0</v>
      </c>
      <c r="AG742" s="413">
        <f t="shared" ref="AG742" si="2269">AG741</f>
        <v>0</v>
      </c>
      <c r="AH742" s="413">
        <f t="shared" ref="AH742" si="2270">AH741</f>
        <v>0</v>
      </c>
      <c r="AI742" s="413">
        <f t="shared" ref="AI742" si="2271">AI741</f>
        <v>0</v>
      </c>
      <c r="AJ742" s="413">
        <f t="shared" ref="AJ742" si="2272">AJ741</f>
        <v>0</v>
      </c>
      <c r="AK742" s="413">
        <f t="shared" ref="AK742" si="2273">AK741</f>
        <v>0</v>
      </c>
      <c r="AL742" s="413">
        <f t="shared" ref="AL742" si="2274">AL741</f>
        <v>0</v>
      </c>
      <c r="AM742" s="308"/>
    </row>
    <row r="743" spans="1:40" hidden="1" outlineLevel="1">
      <c r="A743" s="534"/>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collapsed="1">
      <c r="B744" s="329" t="s">
        <v>312</v>
      </c>
      <c r="C744" s="331"/>
      <c r="D744" s="331">
        <f>SUM(D587:D742)</f>
        <v>0</v>
      </c>
      <c r="E744" s="331"/>
      <c r="F744" s="331"/>
      <c r="G744" s="331"/>
      <c r="H744" s="331"/>
      <c r="I744" s="331"/>
      <c r="J744" s="331"/>
      <c r="K744" s="331"/>
      <c r="L744" s="331"/>
      <c r="M744" s="331"/>
      <c r="N744" s="331"/>
      <c r="O744" s="331">
        <f>SUM(O587:O742)</f>
        <v>0</v>
      </c>
      <c r="P744" s="331"/>
      <c r="Q744" s="331"/>
      <c r="R744" s="331"/>
      <c r="S744" s="331"/>
      <c r="T744" s="331"/>
      <c r="U744" s="331"/>
      <c r="V744" s="331"/>
      <c r="W744" s="331"/>
      <c r="X744" s="331"/>
      <c r="Y744" s="331">
        <f>IF(Y585="kWh",SUMPRODUCT(D587:D742,Y587:Y742))</f>
        <v>0</v>
      </c>
      <c r="Z744" s="331">
        <f>IF(Z585="kWh",SUMPRODUCT(D587:D742,Z587:Z742))</f>
        <v>0</v>
      </c>
      <c r="AA744" s="331">
        <f>IF(AA585="kw",SUMPRODUCT(N587:N742,O587:O742,AA587:AA742),SUMPRODUCT(D587:D742,AA587:AA742))</f>
        <v>0</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c r="B745" s="393" t="s">
        <v>313</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0</v>
      </c>
      <c r="Z745" s="394">
        <f>HLOOKUP(Z401,'2. LRAMVA Threshold'!$B$42:$Q$53,10,FALSE)</f>
        <v>0</v>
      </c>
      <c r="AA745" s="394">
        <f>HLOOKUP(AA401,'2. LRAMVA Threshold'!$B$42:$Q$53,10,FALSE)</f>
        <v>0</v>
      </c>
      <c r="AB745" s="394">
        <f>HLOOKUP(AB401,'2. LRAMVA Threshold'!$B$42:$Q$53,10,FALSE)</f>
        <v>0</v>
      </c>
      <c r="AC745" s="394">
        <f>HLOOKUP(AC401,'2. LRAMVA Threshold'!$B$42:$Q$53,10,FALSE)</f>
        <v>0</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c r="B747" s="326" t="s">
        <v>314</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2.7000000000000001E-3</v>
      </c>
      <c r="Z747" s="343">
        <f>HLOOKUP(Z$35,'3.  Distribution Rates'!$C$122:$P$133,10,FALSE)</f>
        <v>4.0000000000000002E-4</v>
      </c>
      <c r="AA747" s="343">
        <f>HLOOKUP(AA$35,'3.  Distribution Rates'!$C$122:$P$133,10,FALSE)</f>
        <v>0.72670000000000001</v>
      </c>
      <c r="AB747" s="343">
        <f>HLOOKUP(AB$35,'3.  Distribution Rates'!$C$122:$P$133,10,FALSE)</f>
        <v>8.0000000000000002E-3</v>
      </c>
      <c r="AC747" s="343">
        <f>HLOOKUP(AC$35,'3.  Distribution Rates'!$C$122:$P$133,10,FALSE)</f>
        <v>9.9146999999999998</v>
      </c>
      <c r="AD747" s="343">
        <f>HLOOKUP(AD$35,'3.  Distribution Rates'!$C$122:$P$133,10,FALSE)</f>
        <v>1.6838</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c r="B748" s="326" t="s">
        <v>315</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1431.7198752554489</v>
      </c>
      <c r="Z748" s="380">
        <f>'4.  2011-2014 LRAM'!Z141*Z747</f>
        <v>259.87642256195051</v>
      </c>
      <c r="AA748" s="380">
        <f>'4.  2011-2014 LRAM'!AA141*AA747</f>
        <v>0</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31">
        <f t="shared" ref="AM748:AM755" si="2275">SUM(Y748:AL748)</f>
        <v>1691.5962978173993</v>
      </c>
      <c r="AN748" s="445"/>
    </row>
    <row r="749" spans="1:40">
      <c r="B749" s="326" t="s">
        <v>316</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494.83586522135795</v>
      </c>
      <c r="Z749" s="380">
        <f>'4.  2011-2014 LRAM'!Z270*Z747</f>
        <v>491.08472404606329</v>
      </c>
      <c r="AA749" s="380">
        <f>'4.  2011-2014 LRAM'!AA270*AA747</f>
        <v>0</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31">
        <f t="shared" si="2275"/>
        <v>985.92058926742129</v>
      </c>
      <c r="AN749" s="445"/>
    </row>
    <row r="750" spans="1:40">
      <c r="B750" s="326" t="s">
        <v>317</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862.6737007463139</v>
      </c>
      <c r="Z750" s="380">
        <f>'4.  2011-2014 LRAM'!Z399*Z747</f>
        <v>441.59142659967915</v>
      </c>
      <c r="AA750" s="380">
        <f>'4.  2011-2014 LRAM'!AA399*AA747</f>
        <v>0</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31">
        <f t="shared" si="2275"/>
        <v>1304.2651273459931</v>
      </c>
      <c r="AN750" s="445"/>
    </row>
    <row r="751" spans="1:40">
      <c r="B751" s="326" t="s">
        <v>318</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2917.8833725014242</v>
      </c>
      <c r="Z751" s="380">
        <f>'4.  2011-2014 LRAM'!Z529*Z747</f>
        <v>548.13169884000001</v>
      </c>
      <c r="AA751" s="380">
        <f>'4.  2011-2014 LRAM'!AA529*AA747</f>
        <v>0</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31">
        <f t="shared" si="2275"/>
        <v>3466.0150713414241</v>
      </c>
      <c r="AN751" s="445"/>
    </row>
    <row r="752" spans="1:40">
      <c r="B752" s="326" t="s">
        <v>319</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76">Y210*Y747</f>
        <v>0</v>
      </c>
      <c r="Z752" s="380">
        <f t="shared" si="2276"/>
        <v>0</v>
      </c>
      <c r="AA752" s="380">
        <f t="shared" si="2276"/>
        <v>0</v>
      </c>
      <c r="AB752" s="380">
        <f t="shared" si="2276"/>
        <v>0</v>
      </c>
      <c r="AC752" s="380">
        <f t="shared" si="2276"/>
        <v>0</v>
      </c>
      <c r="AD752" s="380">
        <f t="shared" si="2276"/>
        <v>0</v>
      </c>
      <c r="AE752" s="380">
        <f t="shared" si="2276"/>
        <v>0</v>
      </c>
      <c r="AF752" s="380">
        <f t="shared" si="2276"/>
        <v>0</v>
      </c>
      <c r="AG752" s="380">
        <f t="shared" si="2276"/>
        <v>0</v>
      </c>
      <c r="AH752" s="380">
        <f t="shared" si="2276"/>
        <v>0</v>
      </c>
      <c r="AI752" s="380">
        <f t="shared" si="2276"/>
        <v>0</v>
      </c>
      <c r="AJ752" s="380">
        <f t="shared" si="2276"/>
        <v>0</v>
      </c>
      <c r="AK752" s="380">
        <f t="shared" si="2276"/>
        <v>0</v>
      </c>
      <c r="AL752" s="380">
        <f t="shared" si="2276"/>
        <v>0</v>
      </c>
      <c r="AM752" s="631">
        <f t="shared" si="2275"/>
        <v>0</v>
      </c>
      <c r="AN752" s="445"/>
    </row>
    <row r="753" spans="1:40">
      <c r="B753" s="326" t="s">
        <v>320</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77">Y393*Y747</f>
        <v>9256.6449000000011</v>
      </c>
      <c r="Z753" s="380">
        <f t="shared" si="2277"/>
        <v>948.08478760000003</v>
      </c>
      <c r="AA753" s="380">
        <f t="shared" si="2277"/>
        <v>0</v>
      </c>
      <c r="AB753" s="380">
        <f t="shared" si="2277"/>
        <v>0</v>
      </c>
      <c r="AC753" s="380">
        <f t="shared" si="2277"/>
        <v>0</v>
      </c>
      <c r="AD753" s="380">
        <f t="shared" si="2277"/>
        <v>0</v>
      </c>
      <c r="AE753" s="380">
        <f t="shared" si="2277"/>
        <v>0</v>
      </c>
      <c r="AF753" s="380">
        <f t="shared" si="2277"/>
        <v>0</v>
      </c>
      <c r="AG753" s="380">
        <f t="shared" si="2277"/>
        <v>0</v>
      </c>
      <c r="AH753" s="380">
        <f t="shared" si="2277"/>
        <v>0</v>
      </c>
      <c r="AI753" s="380">
        <f t="shared" si="2277"/>
        <v>0</v>
      </c>
      <c r="AJ753" s="380">
        <f t="shared" si="2277"/>
        <v>0</v>
      </c>
      <c r="AK753" s="380">
        <f t="shared" si="2277"/>
        <v>0</v>
      </c>
      <c r="AL753" s="380">
        <f t="shared" si="2277"/>
        <v>0</v>
      </c>
      <c r="AM753" s="631">
        <f t="shared" si="2275"/>
        <v>10204.729687600002</v>
      </c>
      <c r="AN753" s="445"/>
    </row>
    <row r="754" spans="1:40">
      <c r="B754" s="326" t="s">
        <v>321</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78">Y576*Y747</f>
        <v>0</v>
      </c>
      <c r="Z754" s="380">
        <f t="shared" si="2278"/>
        <v>0</v>
      </c>
      <c r="AA754" s="380">
        <f t="shared" si="2278"/>
        <v>0</v>
      </c>
      <c r="AB754" s="380">
        <f t="shared" si="2278"/>
        <v>0</v>
      </c>
      <c r="AC754" s="380">
        <f t="shared" si="2278"/>
        <v>0</v>
      </c>
      <c r="AD754" s="380">
        <f t="shared" si="2278"/>
        <v>0</v>
      </c>
      <c r="AE754" s="380">
        <f t="shared" si="2278"/>
        <v>0</v>
      </c>
      <c r="AF754" s="380">
        <f t="shared" si="2278"/>
        <v>0</v>
      </c>
      <c r="AG754" s="380">
        <f t="shared" si="2278"/>
        <v>0</v>
      </c>
      <c r="AH754" s="380">
        <f t="shared" si="2278"/>
        <v>0</v>
      </c>
      <c r="AI754" s="380">
        <f t="shared" si="2278"/>
        <v>0</v>
      </c>
      <c r="AJ754" s="380">
        <f t="shared" si="2278"/>
        <v>0</v>
      </c>
      <c r="AK754" s="380">
        <f t="shared" si="2278"/>
        <v>0</v>
      </c>
      <c r="AL754" s="380">
        <f t="shared" si="2278"/>
        <v>0</v>
      </c>
      <c r="AM754" s="631">
        <f t="shared" si="2275"/>
        <v>0</v>
      </c>
      <c r="AN754" s="445"/>
    </row>
    <row r="755" spans="1:40">
      <c r="B755" s="326" t="s">
        <v>322</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0</v>
      </c>
      <c r="Z755" s="380">
        <f t="shared" ref="Z755:AL755" si="2279">Z744*Z747</f>
        <v>0</v>
      </c>
      <c r="AA755" s="380">
        <f t="shared" si="2279"/>
        <v>0</v>
      </c>
      <c r="AB755" s="380">
        <f t="shared" si="2279"/>
        <v>0</v>
      </c>
      <c r="AC755" s="380">
        <f t="shared" si="2279"/>
        <v>0</v>
      </c>
      <c r="AD755" s="380">
        <f t="shared" si="2279"/>
        <v>0</v>
      </c>
      <c r="AE755" s="380">
        <f t="shared" si="2279"/>
        <v>0</v>
      </c>
      <c r="AF755" s="380">
        <f t="shared" si="2279"/>
        <v>0</v>
      </c>
      <c r="AG755" s="380">
        <f t="shared" si="2279"/>
        <v>0</v>
      </c>
      <c r="AH755" s="380">
        <f t="shared" si="2279"/>
        <v>0</v>
      </c>
      <c r="AI755" s="380">
        <f t="shared" si="2279"/>
        <v>0</v>
      </c>
      <c r="AJ755" s="380">
        <f t="shared" si="2279"/>
        <v>0</v>
      </c>
      <c r="AK755" s="380">
        <f t="shared" si="2279"/>
        <v>0</v>
      </c>
      <c r="AL755" s="380">
        <f t="shared" si="2279"/>
        <v>0</v>
      </c>
      <c r="AM755" s="631">
        <f t="shared" si="2275"/>
        <v>0</v>
      </c>
      <c r="AN755" s="445"/>
    </row>
    <row r="756" spans="1:40" ht="15.75">
      <c r="B756" s="351" t="s">
        <v>323</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14963.757713724546</v>
      </c>
      <c r="Z756" s="348">
        <f t="shared" ref="Z756:AE756" si="2280">SUM(Z748:Z755)</f>
        <v>2688.7690596476932</v>
      </c>
      <c r="AA756" s="348">
        <f t="shared" si="2280"/>
        <v>0</v>
      </c>
      <c r="AB756" s="348">
        <f t="shared" si="2280"/>
        <v>0</v>
      </c>
      <c r="AC756" s="348">
        <f t="shared" si="2280"/>
        <v>0</v>
      </c>
      <c r="AD756" s="348">
        <f t="shared" si="2280"/>
        <v>0</v>
      </c>
      <c r="AE756" s="348">
        <f t="shared" si="2280"/>
        <v>0</v>
      </c>
      <c r="AF756" s="348">
        <f t="shared" ref="AF756:AL756" si="2281">SUM(AF748:AF755)</f>
        <v>0</v>
      </c>
      <c r="AG756" s="348">
        <f t="shared" si="2281"/>
        <v>0</v>
      </c>
      <c r="AH756" s="348">
        <f t="shared" si="2281"/>
        <v>0</v>
      </c>
      <c r="AI756" s="348">
        <f t="shared" si="2281"/>
        <v>0</v>
      </c>
      <c r="AJ756" s="348">
        <f t="shared" si="2281"/>
        <v>0</v>
      </c>
      <c r="AK756" s="348">
        <f t="shared" si="2281"/>
        <v>0</v>
      </c>
      <c r="AL756" s="348">
        <f t="shared" si="2281"/>
        <v>0</v>
      </c>
      <c r="AM756" s="409">
        <f>SUM(AM748:AM755)</f>
        <v>17652.526773372239</v>
      </c>
      <c r="AN756" s="445"/>
    </row>
    <row r="757" spans="1:40" ht="15.75">
      <c r="B757" s="351" t="s">
        <v>324</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0</v>
      </c>
      <c r="Z757" s="349">
        <f t="shared" ref="Z757:AE757" si="2282">Z745*Z747</f>
        <v>0</v>
      </c>
      <c r="AA757" s="349">
        <f t="shared" si="2282"/>
        <v>0</v>
      </c>
      <c r="AB757" s="349">
        <f t="shared" si="2282"/>
        <v>0</v>
      </c>
      <c r="AC757" s="349">
        <f t="shared" si="2282"/>
        <v>0</v>
      </c>
      <c r="AD757" s="349">
        <f t="shared" si="2282"/>
        <v>0</v>
      </c>
      <c r="AE757" s="349">
        <f t="shared" si="2282"/>
        <v>0</v>
      </c>
      <c r="AF757" s="349">
        <f t="shared" ref="AF757:AL757" si="2283">AF745*AF747</f>
        <v>0</v>
      </c>
      <c r="AG757" s="349">
        <f t="shared" si="2283"/>
        <v>0</v>
      </c>
      <c r="AH757" s="349">
        <f t="shared" si="2283"/>
        <v>0</v>
      </c>
      <c r="AI757" s="349">
        <f t="shared" si="2283"/>
        <v>0</v>
      </c>
      <c r="AJ757" s="349">
        <f t="shared" si="2283"/>
        <v>0</v>
      </c>
      <c r="AK757" s="349">
        <f t="shared" si="2283"/>
        <v>0</v>
      </c>
      <c r="AL757" s="349">
        <f t="shared" si="2283"/>
        <v>0</v>
      </c>
      <c r="AM757" s="409">
        <f>SUM(Y757:AL757)</f>
        <v>0</v>
      </c>
      <c r="AN757" s="445"/>
    </row>
    <row r="758" spans="1:40" ht="15.75">
      <c r="B758" s="351" t="s">
        <v>325</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17652.526773372239</v>
      </c>
      <c r="AN758" s="445"/>
    </row>
    <row r="759" spans="1:40">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c r="B760" s="441" t="s">
        <v>326</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0</v>
      </c>
      <c r="Z760" s="293">
        <f>SUMPRODUCT(E587:E742,Z587:Z742)</f>
        <v>0</v>
      </c>
      <c r="AA760" s="293">
        <f t="shared" ref="AA760:AL760" si="2284">IF(AA585="kw",SUMPRODUCT($N$587:$N$742,$P$587:$P$742,AA587:AA742),SUMPRODUCT($E$587:$E$742,AA587:AA742))</f>
        <v>0</v>
      </c>
      <c r="AB760" s="293">
        <f t="shared" si="2284"/>
        <v>0</v>
      </c>
      <c r="AC760" s="293">
        <f t="shared" si="2284"/>
        <v>0</v>
      </c>
      <c r="AD760" s="293">
        <f t="shared" si="2284"/>
        <v>0</v>
      </c>
      <c r="AE760" s="293">
        <f t="shared" si="2284"/>
        <v>0</v>
      </c>
      <c r="AF760" s="293">
        <f t="shared" si="2284"/>
        <v>0</v>
      </c>
      <c r="AG760" s="293">
        <f t="shared" si="2284"/>
        <v>0</v>
      </c>
      <c r="AH760" s="293">
        <f t="shared" si="2284"/>
        <v>0</v>
      </c>
      <c r="AI760" s="293">
        <f t="shared" si="2284"/>
        <v>0</v>
      </c>
      <c r="AJ760" s="293">
        <f t="shared" si="2284"/>
        <v>0</v>
      </c>
      <c r="AK760" s="293">
        <f t="shared" si="2284"/>
        <v>0</v>
      </c>
      <c r="AL760" s="293">
        <f t="shared" si="2284"/>
        <v>0</v>
      </c>
      <c r="AM760" s="339"/>
    </row>
    <row r="761" spans="1:40">
      <c r="B761" s="442" t="s">
        <v>327</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0</v>
      </c>
      <c r="Z761" s="328">
        <f>SUMPRODUCT(F587:F742,Z587:Z742)</f>
        <v>0</v>
      </c>
      <c r="AA761" s="328">
        <f t="shared" ref="AA761:AL761" si="2285">IF(AA585="kw",SUMPRODUCT($N$587:$N$742,$Q$587:$Q$742,AA587:AA742),SUMPRODUCT($F$587:$F$742,AA587:AA742))</f>
        <v>0</v>
      </c>
      <c r="AB761" s="328">
        <f t="shared" si="2285"/>
        <v>0</v>
      </c>
      <c r="AC761" s="328">
        <f t="shared" si="2285"/>
        <v>0</v>
      </c>
      <c r="AD761" s="328">
        <f t="shared" si="2285"/>
        <v>0</v>
      </c>
      <c r="AE761" s="328">
        <f t="shared" si="2285"/>
        <v>0</v>
      </c>
      <c r="AF761" s="328">
        <f t="shared" si="2285"/>
        <v>0</v>
      </c>
      <c r="AG761" s="328">
        <f t="shared" si="2285"/>
        <v>0</v>
      </c>
      <c r="AH761" s="328">
        <f t="shared" si="2285"/>
        <v>0</v>
      </c>
      <c r="AI761" s="328">
        <f t="shared" si="2285"/>
        <v>0</v>
      </c>
      <c r="AJ761" s="328">
        <f t="shared" si="2285"/>
        <v>0</v>
      </c>
      <c r="AK761" s="328">
        <f t="shared" si="2285"/>
        <v>0</v>
      </c>
      <c r="AL761" s="328">
        <f t="shared" si="2285"/>
        <v>0</v>
      </c>
      <c r="AM761" s="388"/>
    </row>
    <row r="762" spans="1:40" ht="20.25" customHeight="1">
      <c r="B762" s="370" t="s">
        <v>598</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5" spans="1:40" ht="15.75">
      <c r="B765" s="282" t="s">
        <v>328</v>
      </c>
      <c r="C765" s="283"/>
      <c r="D765" s="592" t="s">
        <v>528</v>
      </c>
      <c r="E765" s="255"/>
      <c r="F765" s="592"/>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customHeight="1">
      <c r="B766" s="809" t="s">
        <v>212</v>
      </c>
      <c r="C766" s="811" t="s">
        <v>33</v>
      </c>
      <c r="D766" s="286" t="s">
        <v>424</v>
      </c>
      <c r="E766" s="813" t="s">
        <v>210</v>
      </c>
      <c r="F766" s="814"/>
      <c r="G766" s="814"/>
      <c r="H766" s="814"/>
      <c r="I766" s="814"/>
      <c r="J766" s="814"/>
      <c r="K766" s="814"/>
      <c r="L766" s="814"/>
      <c r="M766" s="815"/>
      <c r="N766" s="816" t="s">
        <v>214</v>
      </c>
      <c r="O766" s="286" t="s">
        <v>425</v>
      </c>
      <c r="P766" s="813" t="s">
        <v>213</v>
      </c>
      <c r="Q766" s="814"/>
      <c r="R766" s="814"/>
      <c r="S766" s="814"/>
      <c r="T766" s="814"/>
      <c r="U766" s="814"/>
      <c r="V766" s="814"/>
      <c r="W766" s="814"/>
      <c r="X766" s="815"/>
      <c r="Y766" s="806" t="s">
        <v>244</v>
      </c>
      <c r="Z766" s="807"/>
      <c r="AA766" s="807"/>
      <c r="AB766" s="807"/>
      <c r="AC766" s="807"/>
      <c r="AD766" s="807"/>
      <c r="AE766" s="807"/>
      <c r="AF766" s="807"/>
      <c r="AG766" s="807"/>
      <c r="AH766" s="807"/>
      <c r="AI766" s="807"/>
      <c r="AJ766" s="807"/>
      <c r="AK766" s="807"/>
      <c r="AL766" s="807"/>
      <c r="AM766" s="808"/>
    </row>
    <row r="767" spans="1:40" ht="65.25" customHeight="1">
      <c r="B767" s="810"/>
      <c r="C767" s="812"/>
      <c r="D767" s="287">
        <v>2019</v>
      </c>
      <c r="E767" s="287">
        <v>2020</v>
      </c>
      <c r="F767" s="287">
        <v>2021</v>
      </c>
      <c r="G767" s="287">
        <v>2022</v>
      </c>
      <c r="H767" s="287">
        <v>2023</v>
      </c>
      <c r="I767" s="287">
        <v>2024</v>
      </c>
      <c r="J767" s="287">
        <v>2025</v>
      </c>
      <c r="K767" s="287">
        <v>2026</v>
      </c>
      <c r="L767" s="287">
        <v>2027</v>
      </c>
      <c r="M767" s="287">
        <v>2028</v>
      </c>
      <c r="N767" s="817"/>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GS&lt;50 kW</v>
      </c>
      <c r="AA767" s="287" t="str">
        <f>'1.  LRAMVA Summary'!F50</f>
        <v>GS&gt;50-4999 kW</v>
      </c>
      <c r="AB767" s="287" t="str">
        <f>'1.  LRAMVA Summary'!G50</f>
        <v>USL</v>
      </c>
      <c r="AC767" s="287" t="str">
        <f>'1.  LRAMVA Summary'!H50</f>
        <v>Sentinel Lighting</v>
      </c>
      <c r="AD767" s="287" t="str">
        <f>'1.  LRAMVA Summary'!I50</f>
        <v>Street Lighting</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customHeight="1">
      <c r="A768" s="534"/>
      <c r="B768" s="520" t="s">
        <v>506</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kWh</v>
      </c>
      <c r="AC768" s="293" t="str">
        <f>'1.  LRAMVA Summary'!H51</f>
        <v>kW</v>
      </c>
      <c r="AD768" s="293" t="str">
        <f>'1.  LRAMVA Summary'!I51</f>
        <v>kW</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4"/>
      <c r="B769" s="506" t="s">
        <v>499</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4">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4"/>
      <c r="B771" s="296" t="s">
        <v>343</v>
      </c>
      <c r="C771" s="293" t="s">
        <v>164</v>
      </c>
      <c r="D771" s="297"/>
      <c r="E771" s="297"/>
      <c r="F771" s="297"/>
      <c r="G771" s="297"/>
      <c r="H771" s="297"/>
      <c r="I771" s="297"/>
      <c r="J771" s="297"/>
      <c r="K771" s="297"/>
      <c r="L771" s="297"/>
      <c r="M771" s="297"/>
      <c r="N771" s="470"/>
      <c r="O771" s="297"/>
      <c r="P771" s="297"/>
      <c r="Q771" s="297"/>
      <c r="R771" s="297"/>
      <c r="S771" s="297"/>
      <c r="T771" s="297"/>
      <c r="U771" s="297"/>
      <c r="V771" s="297"/>
      <c r="W771" s="297"/>
      <c r="X771" s="297"/>
      <c r="Y771" s="413">
        <f>Y770</f>
        <v>0</v>
      </c>
      <c r="Z771" s="413">
        <f t="shared" ref="Z771" si="2286">Z770</f>
        <v>0</v>
      </c>
      <c r="AA771" s="413">
        <f t="shared" ref="AA771" si="2287">AA770</f>
        <v>0</v>
      </c>
      <c r="AB771" s="413">
        <f t="shared" ref="AB771" si="2288">AB770</f>
        <v>0</v>
      </c>
      <c r="AC771" s="413">
        <f t="shared" ref="AC771" si="2289">AC770</f>
        <v>0</v>
      </c>
      <c r="AD771" s="413">
        <f t="shared" ref="AD771" si="2290">AD770</f>
        <v>0</v>
      </c>
      <c r="AE771" s="413">
        <f t="shared" ref="AE771" si="2291">AE770</f>
        <v>0</v>
      </c>
      <c r="AF771" s="413">
        <f t="shared" ref="AF771" si="2292">AF770</f>
        <v>0</v>
      </c>
      <c r="AG771" s="413">
        <f t="shared" ref="AG771" si="2293">AG770</f>
        <v>0</v>
      </c>
      <c r="AH771" s="413">
        <f t="shared" ref="AH771" si="2294">AH770</f>
        <v>0</v>
      </c>
      <c r="AI771" s="413">
        <f t="shared" ref="AI771" si="2295">AI770</f>
        <v>0</v>
      </c>
      <c r="AJ771" s="413">
        <f t="shared" ref="AJ771" si="2296">AJ770</f>
        <v>0</v>
      </c>
      <c r="AK771" s="413">
        <f t="shared" ref="AK771" si="2297">AK770</f>
        <v>0</v>
      </c>
      <c r="AL771" s="413">
        <f t="shared" ref="AL771" si="2298">AL770</f>
        <v>0</v>
      </c>
      <c r="AM771" s="299"/>
    </row>
    <row r="772" spans="1:39" ht="15.75" hidden="1" outlineLevel="1">
      <c r="A772" s="534"/>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4">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4"/>
      <c r="B774" s="296" t="s">
        <v>343</v>
      </c>
      <c r="C774" s="293" t="s">
        <v>164</v>
      </c>
      <c r="D774" s="297"/>
      <c r="E774" s="297"/>
      <c r="F774" s="297"/>
      <c r="G774" s="297"/>
      <c r="H774" s="297"/>
      <c r="I774" s="297"/>
      <c r="J774" s="297"/>
      <c r="K774" s="297"/>
      <c r="L774" s="297"/>
      <c r="M774" s="297"/>
      <c r="N774" s="470"/>
      <c r="O774" s="297"/>
      <c r="P774" s="297"/>
      <c r="Q774" s="297"/>
      <c r="R774" s="297"/>
      <c r="S774" s="297"/>
      <c r="T774" s="297"/>
      <c r="U774" s="297"/>
      <c r="V774" s="297"/>
      <c r="W774" s="297"/>
      <c r="X774" s="297"/>
      <c r="Y774" s="413">
        <f>Y773</f>
        <v>0</v>
      </c>
      <c r="Z774" s="413">
        <f t="shared" ref="Z774" si="2299">Z773</f>
        <v>0</v>
      </c>
      <c r="AA774" s="413">
        <f t="shared" ref="AA774" si="2300">AA773</f>
        <v>0</v>
      </c>
      <c r="AB774" s="413">
        <f t="shared" ref="AB774" si="2301">AB773</f>
        <v>0</v>
      </c>
      <c r="AC774" s="413">
        <f t="shared" ref="AC774" si="2302">AC773</f>
        <v>0</v>
      </c>
      <c r="AD774" s="413">
        <f t="shared" ref="AD774" si="2303">AD773</f>
        <v>0</v>
      </c>
      <c r="AE774" s="413">
        <f t="shared" ref="AE774" si="2304">AE773</f>
        <v>0</v>
      </c>
      <c r="AF774" s="413">
        <f t="shared" ref="AF774" si="2305">AF773</f>
        <v>0</v>
      </c>
      <c r="AG774" s="413">
        <f t="shared" ref="AG774" si="2306">AG773</f>
        <v>0</v>
      </c>
      <c r="AH774" s="413">
        <f t="shared" ref="AH774" si="2307">AH773</f>
        <v>0</v>
      </c>
      <c r="AI774" s="413">
        <f t="shared" ref="AI774" si="2308">AI773</f>
        <v>0</v>
      </c>
      <c r="AJ774" s="413">
        <f t="shared" ref="AJ774" si="2309">AJ773</f>
        <v>0</v>
      </c>
      <c r="AK774" s="413">
        <f t="shared" ref="AK774" si="2310">AK773</f>
        <v>0</v>
      </c>
      <c r="AL774" s="413">
        <f t="shared" ref="AL774" si="2311">AL773</f>
        <v>0</v>
      </c>
      <c r="AM774" s="299"/>
    </row>
    <row r="775" spans="1:39" ht="15.75" hidden="1" outlineLevel="1">
      <c r="A775" s="534"/>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4">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4"/>
      <c r="B777" s="296" t="s">
        <v>343</v>
      </c>
      <c r="C777" s="293" t="s">
        <v>164</v>
      </c>
      <c r="D777" s="297"/>
      <c r="E777" s="297"/>
      <c r="F777" s="297"/>
      <c r="G777" s="297"/>
      <c r="H777" s="297"/>
      <c r="I777" s="297"/>
      <c r="J777" s="297"/>
      <c r="K777" s="297"/>
      <c r="L777" s="297"/>
      <c r="M777" s="297"/>
      <c r="N777" s="470"/>
      <c r="O777" s="297"/>
      <c r="P777" s="297"/>
      <c r="Q777" s="297"/>
      <c r="R777" s="297"/>
      <c r="S777" s="297"/>
      <c r="T777" s="297"/>
      <c r="U777" s="297"/>
      <c r="V777" s="297"/>
      <c r="W777" s="297"/>
      <c r="X777" s="297"/>
      <c r="Y777" s="413">
        <f>Y776</f>
        <v>0</v>
      </c>
      <c r="Z777" s="413">
        <f t="shared" ref="Z777" si="2312">Z776</f>
        <v>0</v>
      </c>
      <c r="AA777" s="413">
        <f t="shared" ref="AA777" si="2313">AA776</f>
        <v>0</v>
      </c>
      <c r="AB777" s="413">
        <f t="shared" ref="AB777" si="2314">AB776</f>
        <v>0</v>
      </c>
      <c r="AC777" s="413">
        <f t="shared" ref="AC777" si="2315">AC776</f>
        <v>0</v>
      </c>
      <c r="AD777" s="413">
        <f t="shared" ref="AD777" si="2316">AD776</f>
        <v>0</v>
      </c>
      <c r="AE777" s="413">
        <f t="shared" ref="AE777" si="2317">AE776</f>
        <v>0</v>
      </c>
      <c r="AF777" s="413">
        <f t="shared" ref="AF777" si="2318">AF776</f>
        <v>0</v>
      </c>
      <c r="AG777" s="413">
        <f t="shared" ref="AG777" si="2319">AG776</f>
        <v>0</v>
      </c>
      <c r="AH777" s="413">
        <f t="shared" ref="AH777" si="2320">AH776</f>
        <v>0</v>
      </c>
      <c r="AI777" s="413">
        <f t="shared" ref="AI777" si="2321">AI776</f>
        <v>0</v>
      </c>
      <c r="AJ777" s="413">
        <f t="shared" ref="AJ777" si="2322">AJ776</f>
        <v>0</v>
      </c>
      <c r="AK777" s="413">
        <f t="shared" ref="AK777" si="2323">AK776</f>
        <v>0</v>
      </c>
      <c r="AL777" s="413">
        <f t="shared" ref="AL777" si="2324">AL776</f>
        <v>0</v>
      </c>
      <c r="AM777" s="299"/>
    </row>
    <row r="778" spans="1:39" hidden="1" outlineLevel="1">
      <c r="A778" s="534"/>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4">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4"/>
      <c r="B780" s="296" t="s">
        <v>343</v>
      </c>
      <c r="C780" s="293" t="s">
        <v>164</v>
      </c>
      <c r="D780" s="297"/>
      <c r="E780" s="297"/>
      <c r="F780" s="297"/>
      <c r="G780" s="297"/>
      <c r="H780" s="297"/>
      <c r="I780" s="297"/>
      <c r="J780" s="297"/>
      <c r="K780" s="297"/>
      <c r="L780" s="297"/>
      <c r="M780" s="297"/>
      <c r="N780" s="470"/>
      <c r="O780" s="297"/>
      <c r="P780" s="297"/>
      <c r="Q780" s="297"/>
      <c r="R780" s="297"/>
      <c r="S780" s="297"/>
      <c r="T780" s="297"/>
      <c r="U780" s="297"/>
      <c r="V780" s="297"/>
      <c r="W780" s="297"/>
      <c r="X780" s="297"/>
      <c r="Y780" s="413">
        <f>Y779</f>
        <v>0</v>
      </c>
      <c r="Z780" s="413">
        <f t="shared" ref="Z780" si="2325">Z779</f>
        <v>0</v>
      </c>
      <c r="AA780" s="413">
        <f t="shared" ref="AA780" si="2326">AA779</f>
        <v>0</v>
      </c>
      <c r="AB780" s="413">
        <f t="shared" ref="AB780" si="2327">AB779</f>
        <v>0</v>
      </c>
      <c r="AC780" s="413">
        <f t="shared" ref="AC780" si="2328">AC779</f>
        <v>0</v>
      </c>
      <c r="AD780" s="413">
        <f t="shared" ref="AD780" si="2329">AD779</f>
        <v>0</v>
      </c>
      <c r="AE780" s="413">
        <f t="shared" ref="AE780" si="2330">AE779</f>
        <v>0</v>
      </c>
      <c r="AF780" s="413">
        <f t="shared" ref="AF780" si="2331">AF779</f>
        <v>0</v>
      </c>
      <c r="AG780" s="413">
        <f t="shared" ref="AG780" si="2332">AG779</f>
        <v>0</v>
      </c>
      <c r="AH780" s="413">
        <f t="shared" ref="AH780" si="2333">AH779</f>
        <v>0</v>
      </c>
      <c r="AI780" s="413">
        <f t="shared" ref="AI780" si="2334">AI779</f>
        <v>0</v>
      </c>
      <c r="AJ780" s="413">
        <f t="shared" ref="AJ780" si="2335">AJ779</f>
        <v>0</v>
      </c>
      <c r="AK780" s="413">
        <f t="shared" ref="AK780" si="2336">AK779</f>
        <v>0</v>
      </c>
      <c r="AL780" s="413">
        <f t="shared" ref="AL780" si="2337">AL779</f>
        <v>0</v>
      </c>
      <c r="AM780" s="299"/>
    </row>
    <row r="781" spans="1:39" hidden="1" outlineLevel="1">
      <c r="A781" s="534"/>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4">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4"/>
      <c r="B783" s="296" t="s">
        <v>343</v>
      </c>
      <c r="C783" s="293" t="s">
        <v>164</v>
      </c>
      <c r="D783" s="297"/>
      <c r="E783" s="297"/>
      <c r="F783" s="297"/>
      <c r="G783" s="297"/>
      <c r="H783" s="297"/>
      <c r="I783" s="297"/>
      <c r="J783" s="297"/>
      <c r="K783" s="297"/>
      <c r="L783" s="297"/>
      <c r="M783" s="297"/>
      <c r="N783" s="470"/>
      <c r="O783" s="297"/>
      <c r="P783" s="297"/>
      <c r="Q783" s="297"/>
      <c r="R783" s="297"/>
      <c r="S783" s="297"/>
      <c r="T783" s="297"/>
      <c r="U783" s="297"/>
      <c r="V783" s="297"/>
      <c r="W783" s="297"/>
      <c r="X783" s="297"/>
      <c r="Y783" s="413">
        <f>Y782</f>
        <v>0</v>
      </c>
      <c r="Z783" s="413">
        <f t="shared" ref="Z783" si="2338">Z782</f>
        <v>0</v>
      </c>
      <c r="AA783" s="413">
        <f t="shared" ref="AA783" si="2339">AA782</f>
        <v>0</v>
      </c>
      <c r="AB783" s="413">
        <f t="shared" ref="AB783" si="2340">AB782</f>
        <v>0</v>
      </c>
      <c r="AC783" s="413">
        <f t="shared" ref="AC783" si="2341">AC782</f>
        <v>0</v>
      </c>
      <c r="AD783" s="413">
        <f t="shared" ref="AD783" si="2342">AD782</f>
        <v>0</v>
      </c>
      <c r="AE783" s="413">
        <f t="shared" ref="AE783" si="2343">AE782</f>
        <v>0</v>
      </c>
      <c r="AF783" s="413">
        <f t="shared" ref="AF783" si="2344">AF782</f>
        <v>0</v>
      </c>
      <c r="AG783" s="413">
        <f t="shared" ref="AG783" si="2345">AG782</f>
        <v>0</v>
      </c>
      <c r="AH783" s="413">
        <f t="shared" ref="AH783" si="2346">AH782</f>
        <v>0</v>
      </c>
      <c r="AI783" s="413">
        <f t="shared" ref="AI783" si="2347">AI782</f>
        <v>0</v>
      </c>
      <c r="AJ783" s="413">
        <f t="shared" ref="AJ783" si="2348">AJ782</f>
        <v>0</v>
      </c>
      <c r="AK783" s="413">
        <f t="shared" ref="AK783" si="2349">AK782</f>
        <v>0</v>
      </c>
      <c r="AL783" s="413">
        <f t="shared" ref="AL783" si="2350">AL782</f>
        <v>0</v>
      </c>
      <c r="AM783" s="299"/>
    </row>
    <row r="784" spans="1:39" hidden="1" outlineLevel="1">
      <c r="A784" s="534"/>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4"/>
      <c r="B785" s="321" t="s">
        <v>500</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4">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4"/>
      <c r="B787" s="296" t="s">
        <v>343</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Y786</f>
        <v>0</v>
      </c>
      <c r="Z787" s="413">
        <f t="shared" ref="Z787" si="2351">Z786</f>
        <v>0</v>
      </c>
      <c r="AA787" s="413">
        <f t="shared" ref="AA787" si="2352">AA786</f>
        <v>0</v>
      </c>
      <c r="AB787" s="413">
        <f t="shared" ref="AB787" si="2353">AB786</f>
        <v>0</v>
      </c>
      <c r="AC787" s="413">
        <f t="shared" ref="AC787" si="2354">AC786</f>
        <v>0</v>
      </c>
      <c r="AD787" s="413">
        <f t="shared" ref="AD787" si="2355">AD786</f>
        <v>0</v>
      </c>
      <c r="AE787" s="413">
        <f t="shared" ref="AE787" si="2356">AE786</f>
        <v>0</v>
      </c>
      <c r="AF787" s="413">
        <f t="shared" ref="AF787" si="2357">AF786</f>
        <v>0</v>
      </c>
      <c r="AG787" s="413">
        <f t="shared" ref="AG787" si="2358">AG786</f>
        <v>0</v>
      </c>
      <c r="AH787" s="413">
        <f t="shared" ref="AH787" si="2359">AH786</f>
        <v>0</v>
      </c>
      <c r="AI787" s="413">
        <f t="shared" ref="AI787" si="2360">AI786</f>
        <v>0</v>
      </c>
      <c r="AJ787" s="413">
        <f t="shared" ref="AJ787" si="2361">AJ786</f>
        <v>0</v>
      </c>
      <c r="AK787" s="413">
        <f t="shared" ref="AK787" si="2362">AK786</f>
        <v>0</v>
      </c>
      <c r="AL787" s="413">
        <f t="shared" ref="AL787" si="2363">AL786</f>
        <v>0</v>
      </c>
      <c r="AM787" s="313"/>
    </row>
    <row r="788" spans="1:39" hidden="1" outlineLevel="1">
      <c r="A788" s="534"/>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4">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4"/>
      <c r="B790" s="296" t="s">
        <v>343</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4">Z789</f>
        <v>0</v>
      </c>
      <c r="AA790" s="413">
        <f t="shared" ref="AA790" si="2365">AA789</f>
        <v>0</v>
      </c>
      <c r="AB790" s="413">
        <f t="shared" ref="AB790" si="2366">AB789</f>
        <v>0</v>
      </c>
      <c r="AC790" s="413">
        <f t="shared" ref="AC790" si="2367">AC789</f>
        <v>0</v>
      </c>
      <c r="AD790" s="413">
        <f t="shared" ref="AD790" si="2368">AD789</f>
        <v>0</v>
      </c>
      <c r="AE790" s="413">
        <f t="shared" ref="AE790" si="2369">AE789</f>
        <v>0</v>
      </c>
      <c r="AF790" s="413">
        <f t="shared" ref="AF790" si="2370">AF789</f>
        <v>0</v>
      </c>
      <c r="AG790" s="413">
        <f t="shared" ref="AG790" si="2371">AG789</f>
        <v>0</v>
      </c>
      <c r="AH790" s="413">
        <f t="shared" ref="AH790" si="2372">AH789</f>
        <v>0</v>
      </c>
      <c r="AI790" s="413">
        <f t="shared" ref="AI790" si="2373">AI789</f>
        <v>0</v>
      </c>
      <c r="AJ790" s="413">
        <f t="shared" ref="AJ790" si="2374">AJ789</f>
        <v>0</v>
      </c>
      <c r="AK790" s="413">
        <f t="shared" ref="AK790" si="2375">AK789</f>
        <v>0</v>
      </c>
      <c r="AL790" s="413">
        <f t="shared" ref="AL790" si="2376">AL789</f>
        <v>0</v>
      </c>
      <c r="AM790" s="313"/>
    </row>
    <row r="791" spans="1:39" hidden="1" outlineLevel="1">
      <c r="A791" s="534"/>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4">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4"/>
      <c r="B793" s="296" t="s">
        <v>343</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7">Z792</f>
        <v>0</v>
      </c>
      <c r="AA793" s="413">
        <f t="shared" ref="AA793" si="2378">AA792</f>
        <v>0</v>
      </c>
      <c r="AB793" s="413">
        <f t="shared" ref="AB793" si="2379">AB792</f>
        <v>0</v>
      </c>
      <c r="AC793" s="413">
        <f t="shared" ref="AC793" si="2380">AC792</f>
        <v>0</v>
      </c>
      <c r="AD793" s="413">
        <f t="shared" ref="AD793" si="2381">AD792</f>
        <v>0</v>
      </c>
      <c r="AE793" s="413">
        <f t="shared" ref="AE793" si="2382">AE792</f>
        <v>0</v>
      </c>
      <c r="AF793" s="413">
        <f t="shared" ref="AF793" si="2383">AF792</f>
        <v>0</v>
      </c>
      <c r="AG793" s="413">
        <f t="shared" ref="AG793" si="2384">AG792</f>
        <v>0</v>
      </c>
      <c r="AH793" s="413">
        <f t="shared" ref="AH793" si="2385">AH792</f>
        <v>0</v>
      </c>
      <c r="AI793" s="413">
        <f t="shared" ref="AI793" si="2386">AI792</f>
        <v>0</v>
      </c>
      <c r="AJ793" s="413">
        <f t="shared" ref="AJ793" si="2387">AJ792</f>
        <v>0</v>
      </c>
      <c r="AK793" s="413">
        <f t="shared" ref="AK793" si="2388">AK792</f>
        <v>0</v>
      </c>
      <c r="AL793" s="413">
        <f t="shared" ref="AL793" si="2389">AL792</f>
        <v>0</v>
      </c>
      <c r="AM793" s="313"/>
    </row>
    <row r="794" spans="1:39" hidden="1" outlineLevel="1">
      <c r="A794" s="534"/>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4">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4"/>
      <c r="B796" s="296" t="s">
        <v>343</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90">Z795</f>
        <v>0</v>
      </c>
      <c r="AA796" s="413">
        <f t="shared" ref="AA796" si="2391">AA795</f>
        <v>0</v>
      </c>
      <c r="AB796" s="413">
        <f t="shared" ref="AB796" si="2392">AB795</f>
        <v>0</v>
      </c>
      <c r="AC796" s="413">
        <f t="shared" ref="AC796" si="2393">AC795</f>
        <v>0</v>
      </c>
      <c r="AD796" s="413">
        <f t="shared" ref="AD796" si="2394">AD795</f>
        <v>0</v>
      </c>
      <c r="AE796" s="413">
        <f t="shared" ref="AE796" si="2395">AE795</f>
        <v>0</v>
      </c>
      <c r="AF796" s="413">
        <f t="shared" ref="AF796" si="2396">AF795</f>
        <v>0</v>
      </c>
      <c r="AG796" s="413">
        <f t="shared" ref="AG796" si="2397">AG795</f>
        <v>0</v>
      </c>
      <c r="AH796" s="413">
        <f t="shared" ref="AH796" si="2398">AH795</f>
        <v>0</v>
      </c>
      <c r="AI796" s="413">
        <f t="shared" ref="AI796" si="2399">AI795</f>
        <v>0</v>
      </c>
      <c r="AJ796" s="413">
        <f t="shared" ref="AJ796" si="2400">AJ795</f>
        <v>0</v>
      </c>
      <c r="AK796" s="413">
        <f t="shared" ref="AK796" si="2401">AK795</f>
        <v>0</v>
      </c>
      <c r="AL796" s="413">
        <f t="shared" ref="AL796" si="2402">AL795</f>
        <v>0</v>
      </c>
      <c r="AM796" s="313"/>
    </row>
    <row r="797" spans="1:39" hidden="1" outlineLevel="1">
      <c r="A797" s="534"/>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4">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4"/>
      <c r="B799" s="296" t="s">
        <v>343</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Y798</f>
        <v>0</v>
      </c>
      <c r="Z799" s="413">
        <f t="shared" ref="Z799" si="2403">Z798</f>
        <v>0</v>
      </c>
      <c r="AA799" s="413">
        <f t="shared" ref="AA799" si="2404">AA798</f>
        <v>0</v>
      </c>
      <c r="AB799" s="413">
        <f t="shared" ref="AB799" si="2405">AB798</f>
        <v>0</v>
      </c>
      <c r="AC799" s="413">
        <f t="shared" ref="AC799" si="2406">AC798</f>
        <v>0</v>
      </c>
      <c r="AD799" s="413">
        <f t="shared" ref="AD799" si="2407">AD798</f>
        <v>0</v>
      </c>
      <c r="AE799" s="413">
        <f t="shared" ref="AE799" si="2408">AE798</f>
        <v>0</v>
      </c>
      <c r="AF799" s="413">
        <f t="shared" ref="AF799" si="2409">AF798</f>
        <v>0</v>
      </c>
      <c r="AG799" s="413">
        <f t="shared" ref="AG799" si="2410">AG798</f>
        <v>0</v>
      </c>
      <c r="AH799" s="413">
        <f t="shared" ref="AH799" si="2411">AH798</f>
        <v>0</v>
      </c>
      <c r="AI799" s="413">
        <f t="shared" ref="AI799" si="2412">AI798</f>
        <v>0</v>
      </c>
      <c r="AJ799" s="413">
        <f t="shared" ref="AJ799" si="2413">AJ798</f>
        <v>0</v>
      </c>
      <c r="AK799" s="413">
        <f t="shared" ref="AK799" si="2414">AK798</f>
        <v>0</v>
      </c>
      <c r="AL799" s="413">
        <f t="shared" ref="AL799" si="2415">AL798</f>
        <v>0</v>
      </c>
      <c r="AM799" s="313"/>
    </row>
    <row r="800" spans="1:39" hidden="1" outlineLevel="1">
      <c r="A800" s="534"/>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4"/>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4">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4"/>
      <c r="B803" s="296" t="s">
        <v>343</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Y802</f>
        <v>0</v>
      </c>
      <c r="Z803" s="413">
        <f t="shared" ref="Z803" si="2416">Z802</f>
        <v>0</v>
      </c>
      <c r="AA803" s="413">
        <f t="shared" ref="AA803" si="2417">AA802</f>
        <v>0</v>
      </c>
      <c r="AB803" s="413">
        <f t="shared" ref="AB803" si="2418">AB802</f>
        <v>0</v>
      </c>
      <c r="AC803" s="413">
        <f t="shared" ref="AC803" si="2419">AC802</f>
        <v>0</v>
      </c>
      <c r="AD803" s="413">
        <f t="shared" ref="AD803" si="2420">AD802</f>
        <v>0</v>
      </c>
      <c r="AE803" s="413">
        <f t="shared" ref="AE803" si="2421">AE802</f>
        <v>0</v>
      </c>
      <c r="AF803" s="413">
        <f t="shared" ref="AF803" si="2422">AF802</f>
        <v>0</v>
      </c>
      <c r="AG803" s="413">
        <f t="shared" ref="AG803" si="2423">AG802</f>
        <v>0</v>
      </c>
      <c r="AH803" s="413">
        <f t="shared" ref="AH803" si="2424">AH802</f>
        <v>0</v>
      </c>
      <c r="AI803" s="413">
        <f t="shared" ref="AI803" si="2425">AI802</f>
        <v>0</v>
      </c>
      <c r="AJ803" s="413">
        <f t="shared" ref="AJ803" si="2426">AJ802</f>
        <v>0</v>
      </c>
      <c r="AK803" s="413">
        <f t="shared" ref="AK803" si="2427">AK802</f>
        <v>0</v>
      </c>
      <c r="AL803" s="413">
        <f t="shared" ref="AL803" si="2428">AL802</f>
        <v>0</v>
      </c>
      <c r="AM803" s="299"/>
    </row>
    <row r="804" spans="1:39" hidden="1" outlineLevel="1">
      <c r="A804" s="534"/>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4">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4"/>
      <c r="B806" s="296" t="s">
        <v>343</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9">Z805</f>
        <v>0</v>
      </c>
      <c r="AA806" s="413">
        <f t="shared" ref="AA806" si="2430">AA805</f>
        <v>0</v>
      </c>
      <c r="AB806" s="413">
        <f t="shared" ref="AB806" si="2431">AB805</f>
        <v>0</v>
      </c>
      <c r="AC806" s="413">
        <f t="shared" ref="AC806" si="2432">AC805</f>
        <v>0</v>
      </c>
      <c r="AD806" s="413">
        <f t="shared" ref="AD806" si="2433">AD805</f>
        <v>0</v>
      </c>
      <c r="AE806" s="413">
        <f t="shared" ref="AE806" si="2434">AE805</f>
        <v>0</v>
      </c>
      <c r="AF806" s="413">
        <f t="shared" ref="AF806" si="2435">AF805</f>
        <v>0</v>
      </c>
      <c r="AG806" s="413">
        <f t="shared" ref="AG806" si="2436">AG805</f>
        <v>0</v>
      </c>
      <c r="AH806" s="413">
        <f t="shared" ref="AH806" si="2437">AH805</f>
        <v>0</v>
      </c>
      <c r="AI806" s="413">
        <f t="shared" ref="AI806" si="2438">AI805</f>
        <v>0</v>
      </c>
      <c r="AJ806" s="413">
        <f t="shared" ref="AJ806" si="2439">AJ805</f>
        <v>0</v>
      </c>
      <c r="AK806" s="413">
        <f t="shared" ref="AK806" si="2440">AK805</f>
        <v>0</v>
      </c>
      <c r="AL806" s="413">
        <f t="shared" ref="AL806" si="2441">AL805</f>
        <v>0</v>
      </c>
      <c r="AM806" s="299"/>
    </row>
    <row r="807" spans="1:39" hidden="1" outlineLevel="1">
      <c r="A807" s="534"/>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4">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4"/>
      <c r="B809" s="296" t="s">
        <v>343</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2">Z808</f>
        <v>0</v>
      </c>
      <c r="AA809" s="413">
        <f t="shared" ref="AA809" si="2443">AA808</f>
        <v>0</v>
      </c>
      <c r="AB809" s="413">
        <f t="shared" ref="AB809" si="2444">AB808</f>
        <v>0</v>
      </c>
      <c r="AC809" s="413">
        <f t="shared" ref="AC809" si="2445">AC808</f>
        <v>0</v>
      </c>
      <c r="AD809" s="413">
        <f t="shared" ref="AD809" si="2446">AD808</f>
        <v>0</v>
      </c>
      <c r="AE809" s="413">
        <f t="shared" ref="AE809" si="2447">AE808</f>
        <v>0</v>
      </c>
      <c r="AF809" s="413">
        <f t="shared" ref="AF809" si="2448">AF808</f>
        <v>0</v>
      </c>
      <c r="AG809" s="413">
        <f t="shared" ref="AG809" si="2449">AG808</f>
        <v>0</v>
      </c>
      <c r="AH809" s="413">
        <f t="shared" ref="AH809" si="2450">AH808</f>
        <v>0</v>
      </c>
      <c r="AI809" s="413">
        <f t="shared" ref="AI809" si="2451">AI808</f>
        <v>0</v>
      </c>
      <c r="AJ809" s="413">
        <f t="shared" ref="AJ809" si="2452">AJ808</f>
        <v>0</v>
      </c>
      <c r="AK809" s="413">
        <f t="shared" ref="AK809" si="2453">AK808</f>
        <v>0</v>
      </c>
      <c r="AL809" s="413">
        <f t="shared" ref="AL809" si="2454">AL808</f>
        <v>0</v>
      </c>
      <c r="AM809" s="308"/>
    </row>
    <row r="810" spans="1:39" hidden="1" outlineLevel="1">
      <c r="A810" s="534"/>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4"/>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4">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4"/>
      <c r="B813" s="296" t="s">
        <v>343</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Y812</f>
        <v>0</v>
      </c>
      <c r="Z813" s="413">
        <f t="shared" ref="Z813" si="2455">Z812</f>
        <v>0</v>
      </c>
      <c r="AA813" s="413">
        <f t="shared" ref="AA813" si="2456">AA812</f>
        <v>0</v>
      </c>
      <c r="AB813" s="413">
        <f t="shared" ref="AB813" si="2457">AB812</f>
        <v>0</v>
      </c>
      <c r="AC813" s="413">
        <f t="shared" ref="AC813" si="2458">AC812</f>
        <v>0</v>
      </c>
      <c r="AD813" s="413">
        <f t="shared" ref="AD813" si="2459">AD812</f>
        <v>0</v>
      </c>
      <c r="AE813" s="413">
        <f t="shared" ref="AE813" si="2460">AE812</f>
        <v>0</v>
      </c>
      <c r="AF813" s="413">
        <f t="shared" ref="AF813" si="2461">AF812</f>
        <v>0</v>
      </c>
      <c r="AG813" s="413">
        <f t="shared" ref="AG813" si="2462">AG812</f>
        <v>0</v>
      </c>
      <c r="AH813" s="413">
        <f t="shared" ref="AH813" si="2463">AH812</f>
        <v>0</v>
      </c>
      <c r="AI813" s="413">
        <f t="shared" ref="AI813" si="2464">AI812</f>
        <v>0</v>
      </c>
      <c r="AJ813" s="413">
        <f t="shared" ref="AJ813" si="2465">AJ812</f>
        <v>0</v>
      </c>
      <c r="AK813" s="413">
        <f t="shared" ref="AK813" si="2466">AK812</f>
        <v>0</v>
      </c>
      <c r="AL813" s="413">
        <f t="shared" ref="AL813" si="2467">AL812</f>
        <v>0</v>
      </c>
      <c r="AM813" s="299"/>
    </row>
    <row r="814" spans="1:39" hidden="1" outlineLevel="1">
      <c r="A814" s="534"/>
      <c r="B814" s="317"/>
      <c r="C814" s="307"/>
      <c r="D814" s="293"/>
      <c r="E814" s="293"/>
      <c r="F814" s="293"/>
      <c r="G814" s="293"/>
      <c r="H814" s="293"/>
      <c r="I814" s="293"/>
      <c r="J814" s="293"/>
      <c r="K814" s="293"/>
      <c r="L814" s="293"/>
      <c r="M814" s="293"/>
      <c r="N814" s="470"/>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4"/>
      <c r="B815" s="290" t="s">
        <v>492</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9"/>
    </row>
    <row r="816" spans="1:39" hidden="1" outlineLevel="1">
      <c r="A816" s="534">
        <v>15</v>
      </c>
      <c r="B816" s="296" t="s">
        <v>497</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4"/>
      <c r="B817" s="296" t="s">
        <v>343</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68">Z816</f>
        <v>0</v>
      </c>
      <c r="AA817" s="413">
        <f t="shared" si="2468"/>
        <v>0</v>
      </c>
      <c r="AB817" s="413">
        <f t="shared" si="2468"/>
        <v>0</v>
      </c>
      <c r="AC817" s="413">
        <f t="shared" si="2468"/>
        <v>0</v>
      </c>
      <c r="AD817" s="413">
        <f t="shared" si="2468"/>
        <v>0</v>
      </c>
      <c r="AE817" s="413">
        <f t="shared" si="2468"/>
        <v>0</v>
      </c>
      <c r="AF817" s="413">
        <f t="shared" si="2468"/>
        <v>0</v>
      </c>
      <c r="AG817" s="413">
        <f t="shared" si="2468"/>
        <v>0</v>
      </c>
      <c r="AH817" s="413">
        <f t="shared" si="2468"/>
        <v>0</v>
      </c>
      <c r="AI817" s="413">
        <f t="shared" si="2468"/>
        <v>0</v>
      </c>
      <c r="AJ817" s="413">
        <f t="shared" si="2468"/>
        <v>0</v>
      </c>
      <c r="AK817" s="413">
        <f t="shared" si="2468"/>
        <v>0</v>
      </c>
      <c r="AL817" s="413">
        <f t="shared" si="2468"/>
        <v>0</v>
      </c>
      <c r="AM817" s="299"/>
    </row>
    <row r="818" spans="1:39" hidden="1" outlineLevel="1">
      <c r="A818" s="534"/>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4">
        <v>16</v>
      </c>
      <c r="B819" s="326" t="s">
        <v>493</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4"/>
      <c r="B820" s="296" t="s">
        <v>343</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69">Z819</f>
        <v>0</v>
      </c>
      <c r="AA820" s="413">
        <f t="shared" si="2469"/>
        <v>0</v>
      </c>
      <c r="AB820" s="413">
        <f t="shared" si="2469"/>
        <v>0</v>
      </c>
      <c r="AC820" s="413">
        <f t="shared" si="2469"/>
        <v>0</v>
      </c>
      <c r="AD820" s="413">
        <f t="shared" si="2469"/>
        <v>0</v>
      </c>
      <c r="AE820" s="413">
        <f t="shared" si="2469"/>
        <v>0</v>
      </c>
      <c r="AF820" s="413">
        <f t="shared" si="2469"/>
        <v>0</v>
      </c>
      <c r="AG820" s="413">
        <f t="shared" si="2469"/>
        <v>0</v>
      </c>
      <c r="AH820" s="413">
        <f t="shared" si="2469"/>
        <v>0</v>
      </c>
      <c r="AI820" s="413">
        <f t="shared" si="2469"/>
        <v>0</v>
      </c>
      <c r="AJ820" s="413">
        <f t="shared" si="2469"/>
        <v>0</v>
      </c>
      <c r="AK820" s="413">
        <f t="shared" si="2469"/>
        <v>0</v>
      </c>
      <c r="AL820" s="413">
        <f t="shared" si="2469"/>
        <v>0</v>
      </c>
      <c r="AM820" s="299"/>
    </row>
    <row r="821" spans="1:39" s="285" customFormat="1" hidden="1" outlineLevel="1">
      <c r="A821" s="534"/>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4"/>
      <c r="B822" s="521" t="s">
        <v>498</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4">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4"/>
      <c r="B824" s="296" t="s">
        <v>343</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470">Z823</f>
        <v>0</v>
      </c>
      <c r="AA824" s="413">
        <f t="shared" si="2470"/>
        <v>0</v>
      </c>
      <c r="AB824" s="413">
        <f t="shared" si="2470"/>
        <v>0</v>
      </c>
      <c r="AC824" s="413">
        <f t="shared" si="2470"/>
        <v>0</v>
      </c>
      <c r="AD824" s="413">
        <f t="shared" si="2470"/>
        <v>0</v>
      </c>
      <c r="AE824" s="413">
        <f t="shared" si="2470"/>
        <v>0</v>
      </c>
      <c r="AF824" s="413">
        <f t="shared" si="2470"/>
        <v>0</v>
      </c>
      <c r="AG824" s="413">
        <f t="shared" si="2470"/>
        <v>0</v>
      </c>
      <c r="AH824" s="413">
        <f t="shared" si="2470"/>
        <v>0</v>
      </c>
      <c r="AI824" s="413">
        <f t="shared" si="2470"/>
        <v>0</v>
      </c>
      <c r="AJ824" s="413">
        <f t="shared" si="2470"/>
        <v>0</v>
      </c>
      <c r="AK824" s="413">
        <f t="shared" si="2470"/>
        <v>0</v>
      </c>
      <c r="AL824" s="413">
        <f t="shared" si="2470"/>
        <v>0</v>
      </c>
      <c r="AM824" s="308"/>
    </row>
    <row r="825" spans="1:39" hidden="1" outlineLevel="1">
      <c r="A825" s="534"/>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4">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4"/>
      <c r="B827" s="296" t="s">
        <v>343</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71">Z826</f>
        <v>0</v>
      </c>
      <c r="AA827" s="413">
        <f t="shared" si="2471"/>
        <v>0</v>
      </c>
      <c r="AB827" s="413">
        <f t="shared" si="2471"/>
        <v>0</v>
      </c>
      <c r="AC827" s="413">
        <f t="shared" si="2471"/>
        <v>0</v>
      </c>
      <c r="AD827" s="413">
        <f t="shared" si="2471"/>
        <v>0</v>
      </c>
      <c r="AE827" s="413">
        <f t="shared" si="2471"/>
        <v>0</v>
      </c>
      <c r="AF827" s="413">
        <f t="shared" si="2471"/>
        <v>0</v>
      </c>
      <c r="AG827" s="413">
        <f t="shared" si="2471"/>
        <v>0</v>
      </c>
      <c r="AH827" s="413">
        <f t="shared" si="2471"/>
        <v>0</v>
      </c>
      <c r="AI827" s="413">
        <f t="shared" si="2471"/>
        <v>0</v>
      </c>
      <c r="AJ827" s="413">
        <f t="shared" si="2471"/>
        <v>0</v>
      </c>
      <c r="AK827" s="413">
        <f t="shared" si="2471"/>
        <v>0</v>
      </c>
      <c r="AL827" s="413">
        <f t="shared" si="2471"/>
        <v>0</v>
      </c>
      <c r="AM827" s="308"/>
    </row>
    <row r="828" spans="1:39" hidden="1" outlineLevel="1">
      <c r="A828" s="534"/>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4">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4"/>
      <c r="B830" s="296" t="s">
        <v>343</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72">Z829</f>
        <v>0</v>
      </c>
      <c r="AA830" s="413">
        <f t="shared" si="2472"/>
        <v>0</v>
      </c>
      <c r="AB830" s="413">
        <f t="shared" si="2472"/>
        <v>0</v>
      </c>
      <c r="AC830" s="413">
        <f t="shared" si="2472"/>
        <v>0</v>
      </c>
      <c r="AD830" s="413">
        <f t="shared" si="2472"/>
        <v>0</v>
      </c>
      <c r="AE830" s="413">
        <f t="shared" si="2472"/>
        <v>0</v>
      </c>
      <c r="AF830" s="413">
        <f t="shared" si="2472"/>
        <v>0</v>
      </c>
      <c r="AG830" s="413">
        <f t="shared" si="2472"/>
        <v>0</v>
      </c>
      <c r="AH830" s="413">
        <f t="shared" si="2472"/>
        <v>0</v>
      </c>
      <c r="AI830" s="413">
        <f t="shared" si="2472"/>
        <v>0</v>
      </c>
      <c r="AJ830" s="413">
        <f t="shared" si="2472"/>
        <v>0</v>
      </c>
      <c r="AK830" s="413">
        <f t="shared" si="2472"/>
        <v>0</v>
      </c>
      <c r="AL830" s="413">
        <f t="shared" si="2472"/>
        <v>0</v>
      </c>
      <c r="AM830" s="299"/>
    </row>
    <row r="831" spans="1:39" hidden="1" outlineLevel="1">
      <c r="A831" s="534"/>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4">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4"/>
      <c r="B833" s="296" t="s">
        <v>343</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73">Z832</f>
        <v>0</v>
      </c>
      <c r="AA833" s="413">
        <f t="shared" si="2473"/>
        <v>0</v>
      </c>
      <c r="AB833" s="413">
        <f t="shared" si="2473"/>
        <v>0</v>
      </c>
      <c r="AC833" s="413">
        <f t="shared" si="2473"/>
        <v>0</v>
      </c>
      <c r="AD833" s="413">
        <f t="shared" si="2473"/>
        <v>0</v>
      </c>
      <c r="AE833" s="413">
        <f t="shared" si="2473"/>
        <v>0</v>
      </c>
      <c r="AF833" s="413">
        <f t="shared" si="2473"/>
        <v>0</v>
      </c>
      <c r="AG833" s="413">
        <f t="shared" si="2473"/>
        <v>0</v>
      </c>
      <c r="AH833" s="413">
        <f t="shared" si="2473"/>
        <v>0</v>
      </c>
      <c r="AI833" s="413">
        <f t="shared" si="2473"/>
        <v>0</v>
      </c>
      <c r="AJ833" s="413">
        <f t="shared" si="2473"/>
        <v>0</v>
      </c>
      <c r="AK833" s="413">
        <f t="shared" si="2473"/>
        <v>0</v>
      </c>
      <c r="AL833" s="413">
        <f t="shared" si="2473"/>
        <v>0</v>
      </c>
      <c r="AM833" s="308"/>
    </row>
    <row r="834" spans="1:39" ht="15.75" hidden="1" outlineLevel="1">
      <c r="A834" s="534"/>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4"/>
      <c r="B835" s="520" t="s">
        <v>505</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4"/>
      <c r="B836" s="506" t="s">
        <v>501</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4">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4"/>
      <c r="B838" s="296" t="s">
        <v>343</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Y837</f>
        <v>0</v>
      </c>
      <c r="Z838" s="413">
        <f t="shared" ref="Z838" si="2474">Z837</f>
        <v>0</v>
      </c>
      <c r="AA838" s="413">
        <f t="shared" ref="AA838" si="2475">AA837</f>
        <v>0</v>
      </c>
      <c r="AB838" s="413">
        <f t="shared" ref="AB838" si="2476">AB837</f>
        <v>0</v>
      </c>
      <c r="AC838" s="413">
        <f t="shared" ref="AC838" si="2477">AC837</f>
        <v>0</v>
      </c>
      <c r="AD838" s="413">
        <f t="shared" ref="AD838" si="2478">AD837</f>
        <v>0</v>
      </c>
      <c r="AE838" s="413">
        <f t="shared" ref="AE838" si="2479">AE837</f>
        <v>0</v>
      </c>
      <c r="AF838" s="413">
        <f t="shared" ref="AF838" si="2480">AF837</f>
        <v>0</v>
      </c>
      <c r="AG838" s="413">
        <f t="shared" ref="AG838" si="2481">AG837</f>
        <v>0</v>
      </c>
      <c r="AH838" s="413">
        <f t="shared" ref="AH838" si="2482">AH837</f>
        <v>0</v>
      </c>
      <c r="AI838" s="413">
        <f t="shared" ref="AI838" si="2483">AI837</f>
        <v>0</v>
      </c>
      <c r="AJ838" s="413">
        <f t="shared" ref="AJ838" si="2484">AJ837</f>
        <v>0</v>
      </c>
      <c r="AK838" s="413">
        <f t="shared" ref="AK838" si="2485">AK837</f>
        <v>0</v>
      </c>
      <c r="AL838" s="413">
        <f t="shared" ref="AL838" si="2486">AL837</f>
        <v>0</v>
      </c>
      <c r="AM838" s="308"/>
    </row>
    <row r="839" spans="1:39" hidden="1" outlineLevel="1">
      <c r="A839" s="534"/>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4">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4"/>
      <c r="B841" s="296" t="s">
        <v>343</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7">Z840</f>
        <v>0</v>
      </c>
      <c r="AA841" s="413">
        <f t="shared" ref="AA841" si="2488">AA840</f>
        <v>0</v>
      </c>
      <c r="AB841" s="413">
        <f t="shared" ref="AB841" si="2489">AB840</f>
        <v>0</v>
      </c>
      <c r="AC841" s="413">
        <f t="shared" ref="AC841" si="2490">AC840</f>
        <v>0</v>
      </c>
      <c r="AD841" s="413">
        <f t="shared" ref="AD841" si="2491">AD840</f>
        <v>0</v>
      </c>
      <c r="AE841" s="413">
        <f t="shared" ref="AE841" si="2492">AE840</f>
        <v>0</v>
      </c>
      <c r="AF841" s="413">
        <f t="shared" ref="AF841" si="2493">AF840</f>
        <v>0</v>
      </c>
      <c r="AG841" s="413">
        <f t="shared" ref="AG841" si="2494">AG840</f>
        <v>0</v>
      </c>
      <c r="AH841" s="413">
        <f t="shared" ref="AH841" si="2495">AH840</f>
        <v>0</v>
      </c>
      <c r="AI841" s="413">
        <f t="shared" ref="AI841" si="2496">AI840</f>
        <v>0</v>
      </c>
      <c r="AJ841" s="413">
        <f t="shared" ref="AJ841" si="2497">AJ840</f>
        <v>0</v>
      </c>
      <c r="AK841" s="413">
        <f t="shared" ref="AK841" si="2498">AK840</f>
        <v>0</v>
      </c>
      <c r="AL841" s="413">
        <f t="shared" ref="AL841" si="2499">AL840</f>
        <v>0</v>
      </c>
      <c r="AM841" s="308"/>
    </row>
    <row r="842" spans="1:39" hidden="1" outlineLevel="1">
      <c r="A842" s="534"/>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4">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4"/>
      <c r="B844" s="296" t="s">
        <v>343</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00">Z843</f>
        <v>0</v>
      </c>
      <c r="AA844" s="413">
        <f t="shared" ref="AA844" si="2501">AA843</f>
        <v>0</v>
      </c>
      <c r="AB844" s="413">
        <f t="shared" ref="AB844" si="2502">AB843</f>
        <v>0</v>
      </c>
      <c r="AC844" s="413">
        <f t="shared" ref="AC844" si="2503">AC843</f>
        <v>0</v>
      </c>
      <c r="AD844" s="413">
        <f t="shared" ref="AD844" si="2504">AD843</f>
        <v>0</v>
      </c>
      <c r="AE844" s="413">
        <f t="shared" ref="AE844" si="2505">AE843</f>
        <v>0</v>
      </c>
      <c r="AF844" s="413">
        <f t="shared" ref="AF844" si="2506">AF843</f>
        <v>0</v>
      </c>
      <c r="AG844" s="413">
        <f t="shared" ref="AG844" si="2507">AG843</f>
        <v>0</v>
      </c>
      <c r="AH844" s="413">
        <f t="shared" ref="AH844" si="2508">AH843</f>
        <v>0</v>
      </c>
      <c r="AI844" s="413">
        <f t="shared" ref="AI844" si="2509">AI843</f>
        <v>0</v>
      </c>
      <c r="AJ844" s="413">
        <f t="shared" ref="AJ844" si="2510">AJ843</f>
        <v>0</v>
      </c>
      <c r="AK844" s="413">
        <f t="shared" ref="AK844" si="2511">AK843</f>
        <v>0</v>
      </c>
      <c r="AL844" s="413">
        <f t="shared" ref="AL844" si="2512">AL843</f>
        <v>0</v>
      </c>
      <c r="AM844" s="308"/>
    </row>
    <row r="845" spans="1:39" hidden="1" outlineLevel="1">
      <c r="A845" s="534"/>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4">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4"/>
      <c r="B847" s="296" t="s">
        <v>343</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3">Z846</f>
        <v>0</v>
      </c>
      <c r="AA847" s="413">
        <f t="shared" ref="AA847" si="2514">AA846</f>
        <v>0</v>
      </c>
      <c r="AB847" s="413">
        <f t="shared" ref="AB847" si="2515">AB846</f>
        <v>0</v>
      </c>
      <c r="AC847" s="413">
        <f t="shared" ref="AC847" si="2516">AC846</f>
        <v>0</v>
      </c>
      <c r="AD847" s="413">
        <f t="shared" ref="AD847" si="2517">AD846</f>
        <v>0</v>
      </c>
      <c r="AE847" s="413">
        <f t="shared" ref="AE847" si="2518">AE846</f>
        <v>0</v>
      </c>
      <c r="AF847" s="413">
        <f t="shared" ref="AF847" si="2519">AF846</f>
        <v>0</v>
      </c>
      <c r="AG847" s="413">
        <f t="shared" ref="AG847" si="2520">AG846</f>
        <v>0</v>
      </c>
      <c r="AH847" s="413">
        <f t="shared" ref="AH847" si="2521">AH846</f>
        <v>0</v>
      </c>
      <c r="AI847" s="413">
        <f t="shared" ref="AI847" si="2522">AI846</f>
        <v>0</v>
      </c>
      <c r="AJ847" s="413">
        <f t="shared" ref="AJ847" si="2523">AJ846</f>
        <v>0</v>
      </c>
      <c r="AK847" s="413">
        <f t="shared" ref="AK847" si="2524">AK846</f>
        <v>0</v>
      </c>
      <c r="AL847" s="413">
        <f t="shared" ref="AL847" si="2525">AL846</f>
        <v>0</v>
      </c>
      <c r="AM847" s="308"/>
    </row>
    <row r="848" spans="1:39" hidden="1" outlineLevel="1">
      <c r="A848" s="534"/>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4"/>
      <c r="B849" s="290" t="s">
        <v>502</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4">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4"/>
      <c r="B851" s="296" t="s">
        <v>343</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Y850</f>
        <v>0</v>
      </c>
      <c r="Z851" s="413">
        <f t="shared" ref="Z851" si="2526">Z850</f>
        <v>0</v>
      </c>
      <c r="AA851" s="413">
        <f t="shared" ref="AA851" si="2527">AA850</f>
        <v>0</v>
      </c>
      <c r="AB851" s="413">
        <f t="shared" ref="AB851" si="2528">AB850</f>
        <v>0</v>
      </c>
      <c r="AC851" s="413">
        <f t="shared" ref="AC851" si="2529">AC850</f>
        <v>0</v>
      </c>
      <c r="AD851" s="413">
        <f t="shared" ref="AD851" si="2530">AD850</f>
        <v>0</v>
      </c>
      <c r="AE851" s="413">
        <f t="shared" ref="AE851" si="2531">AE850</f>
        <v>0</v>
      </c>
      <c r="AF851" s="413">
        <f t="shared" ref="AF851" si="2532">AF850</f>
        <v>0</v>
      </c>
      <c r="AG851" s="413">
        <f t="shared" ref="AG851" si="2533">AG850</f>
        <v>0</v>
      </c>
      <c r="AH851" s="413">
        <f t="shared" ref="AH851" si="2534">AH850</f>
        <v>0</v>
      </c>
      <c r="AI851" s="413">
        <f t="shared" ref="AI851" si="2535">AI850</f>
        <v>0</v>
      </c>
      <c r="AJ851" s="413">
        <f t="shared" ref="AJ851" si="2536">AJ850</f>
        <v>0</v>
      </c>
      <c r="AK851" s="413">
        <f t="shared" ref="AK851" si="2537">AK850</f>
        <v>0</v>
      </c>
      <c r="AL851" s="413">
        <f t="shared" ref="AL851" si="2538">AL850</f>
        <v>0</v>
      </c>
      <c r="AM851" s="308"/>
    </row>
    <row r="852" spans="1:39" hidden="1" outlineLevel="1">
      <c r="A852" s="534"/>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4">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4"/>
      <c r="B854" s="296" t="s">
        <v>343</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9">Z853</f>
        <v>0</v>
      </c>
      <c r="AA854" s="413">
        <f t="shared" ref="AA854" si="2540">AA853</f>
        <v>0</v>
      </c>
      <c r="AB854" s="413">
        <f t="shared" ref="AB854" si="2541">AB853</f>
        <v>0</v>
      </c>
      <c r="AC854" s="413">
        <f t="shared" ref="AC854" si="2542">AC853</f>
        <v>0</v>
      </c>
      <c r="AD854" s="413">
        <f t="shared" ref="AD854" si="2543">AD853</f>
        <v>0</v>
      </c>
      <c r="AE854" s="413">
        <f t="shared" ref="AE854" si="2544">AE853</f>
        <v>0</v>
      </c>
      <c r="AF854" s="413">
        <f t="shared" ref="AF854" si="2545">AF853</f>
        <v>0</v>
      </c>
      <c r="AG854" s="413">
        <f t="shared" ref="AG854" si="2546">AG853</f>
        <v>0</v>
      </c>
      <c r="AH854" s="413">
        <f t="shared" ref="AH854" si="2547">AH853</f>
        <v>0</v>
      </c>
      <c r="AI854" s="413">
        <f t="shared" ref="AI854" si="2548">AI853</f>
        <v>0</v>
      </c>
      <c r="AJ854" s="413">
        <f t="shared" ref="AJ854" si="2549">AJ853</f>
        <v>0</v>
      </c>
      <c r="AK854" s="413">
        <f t="shared" ref="AK854" si="2550">AK853</f>
        <v>0</v>
      </c>
      <c r="AL854" s="413">
        <f t="shared" ref="AL854" si="2551">AL853</f>
        <v>0</v>
      </c>
      <c r="AM854" s="308"/>
    </row>
    <row r="855" spans="1:39" hidden="1" outlineLevel="1">
      <c r="A855" s="534"/>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4">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4"/>
      <c r="B857" s="296" t="s">
        <v>343</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2">Z856</f>
        <v>0</v>
      </c>
      <c r="AA857" s="413">
        <f t="shared" ref="AA857" si="2553">AA856</f>
        <v>0</v>
      </c>
      <c r="AB857" s="413">
        <f t="shared" ref="AB857" si="2554">AB856</f>
        <v>0</v>
      </c>
      <c r="AC857" s="413">
        <f t="shared" ref="AC857" si="2555">AC856</f>
        <v>0</v>
      </c>
      <c r="AD857" s="413">
        <f t="shared" ref="AD857" si="2556">AD856</f>
        <v>0</v>
      </c>
      <c r="AE857" s="413">
        <f t="shared" ref="AE857" si="2557">AE856</f>
        <v>0</v>
      </c>
      <c r="AF857" s="413">
        <f t="shared" ref="AF857" si="2558">AF856</f>
        <v>0</v>
      </c>
      <c r="AG857" s="413">
        <f t="shared" ref="AG857" si="2559">AG856</f>
        <v>0</v>
      </c>
      <c r="AH857" s="413">
        <f t="shared" ref="AH857" si="2560">AH856</f>
        <v>0</v>
      </c>
      <c r="AI857" s="413">
        <f t="shared" ref="AI857" si="2561">AI856</f>
        <v>0</v>
      </c>
      <c r="AJ857" s="413">
        <f t="shared" ref="AJ857" si="2562">AJ856</f>
        <v>0</v>
      </c>
      <c r="AK857" s="413">
        <f t="shared" ref="AK857" si="2563">AK856</f>
        <v>0</v>
      </c>
      <c r="AL857" s="413">
        <f t="shared" ref="AL857" si="2564">AL856</f>
        <v>0</v>
      </c>
      <c r="AM857" s="308"/>
    </row>
    <row r="858" spans="1:39" hidden="1" outlineLevel="1">
      <c r="A858" s="534"/>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4">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4"/>
      <c r="B860" s="296" t="s">
        <v>343</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5">Z859</f>
        <v>0</v>
      </c>
      <c r="AA860" s="413">
        <f t="shared" ref="AA860" si="2566">AA859</f>
        <v>0</v>
      </c>
      <c r="AB860" s="413">
        <f t="shared" ref="AB860" si="2567">AB859</f>
        <v>0</v>
      </c>
      <c r="AC860" s="413">
        <f t="shared" ref="AC860" si="2568">AC859</f>
        <v>0</v>
      </c>
      <c r="AD860" s="413">
        <f t="shared" ref="AD860" si="2569">AD859</f>
        <v>0</v>
      </c>
      <c r="AE860" s="413">
        <f t="shared" ref="AE860" si="2570">AE859</f>
        <v>0</v>
      </c>
      <c r="AF860" s="413">
        <f t="shared" ref="AF860" si="2571">AF859</f>
        <v>0</v>
      </c>
      <c r="AG860" s="413">
        <f t="shared" ref="AG860" si="2572">AG859</f>
        <v>0</v>
      </c>
      <c r="AH860" s="413">
        <f t="shared" ref="AH860" si="2573">AH859</f>
        <v>0</v>
      </c>
      <c r="AI860" s="413">
        <f t="shared" ref="AI860" si="2574">AI859</f>
        <v>0</v>
      </c>
      <c r="AJ860" s="413">
        <f t="shared" ref="AJ860" si="2575">AJ859</f>
        <v>0</v>
      </c>
      <c r="AK860" s="413">
        <f t="shared" ref="AK860" si="2576">AK859</f>
        <v>0</v>
      </c>
      <c r="AL860" s="413">
        <f t="shared" ref="AL860" si="2577">AL859</f>
        <v>0</v>
      </c>
      <c r="AM860" s="308"/>
    </row>
    <row r="861" spans="1:39" hidden="1" outlineLevel="1">
      <c r="A861" s="534"/>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4">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4"/>
      <c r="B863" s="296" t="s">
        <v>343</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Y862</f>
        <v>0</v>
      </c>
      <c r="Z863" s="413">
        <f t="shared" ref="Z863" si="2578">Z862</f>
        <v>0</v>
      </c>
      <c r="AA863" s="413">
        <f t="shared" ref="AA863" si="2579">AA862</f>
        <v>0</v>
      </c>
      <c r="AB863" s="413">
        <f t="shared" ref="AB863" si="2580">AB862</f>
        <v>0</v>
      </c>
      <c r="AC863" s="413">
        <f t="shared" ref="AC863" si="2581">AC862</f>
        <v>0</v>
      </c>
      <c r="AD863" s="413">
        <f t="shared" ref="AD863" si="2582">AD862</f>
        <v>0</v>
      </c>
      <c r="AE863" s="413">
        <f t="shared" ref="AE863" si="2583">AE862</f>
        <v>0</v>
      </c>
      <c r="AF863" s="413">
        <f t="shared" ref="AF863" si="2584">AF862</f>
        <v>0</v>
      </c>
      <c r="AG863" s="413">
        <f t="shared" ref="AG863" si="2585">AG862</f>
        <v>0</v>
      </c>
      <c r="AH863" s="413">
        <f t="shared" ref="AH863" si="2586">AH862</f>
        <v>0</v>
      </c>
      <c r="AI863" s="413">
        <f t="shared" ref="AI863" si="2587">AI862</f>
        <v>0</v>
      </c>
      <c r="AJ863" s="413">
        <f t="shared" ref="AJ863" si="2588">AJ862</f>
        <v>0</v>
      </c>
      <c r="AK863" s="413">
        <f t="shared" ref="AK863" si="2589">AK862</f>
        <v>0</v>
      </c>
      <c r="AL863" s="413">
        <f t="shared" ref="AL863" si="2590">AL862</f>
        <v>0</v>
      </c>
      <c r="AM863" s="308"/>
    </row>
    <row r="864" spans="1:39" hidden="1" outlineLevel="1">
      <c r="A864" s="534"/>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4">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4"/>
      <c r="B866" s="296" t="s">
        <v>343</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591">Z865</f>
        <v>0</v>
      </c>
      <c r="AA866" s="413">
        <f t="shared" ref="AA866" si="2592">AA865</f>
        <v>0</v>
      </c>
      <c r="AB866" s="413">
        <f t="shared" ref="AB866" si="2593">AB865</f>
        <v>0</v>
      </c>
      <c r="AC866" s="413">
        <f t="shared" ref="AC866" si="2594">AC865</f>
        <v>0</v>
      </c>
      <c r="AD866" s="413">
        <f t="shared" ref="AD866" si="2595">AD865</f>
        <v>0</v>
      </c>
      <c r="AE866" s="413">
        <f t="shared" ref="AE866" si="2596">AE865</f>
        <v>0</v>
      </c>
      <c r="AF866" s="413">
        <f t="shared" ref="AF866" si="2597">AF865</f>
        <v>0</v>
      </c>
      <c r="AG866" s="413">
        <f t="shared" ref="AG866" si="2598">AG865</f>
        <v>0</v>
      </c>
      <c r="AH866" s="413">
        <f t="shared" ref="AH866" si="2599">AH865</f>
        <v>0</v>
      </c>
      <c r="AI866" s="413">
        <f t="shared" ref="AI866" si="2600">AI865</f>
        <v>0</v>
      </c>
      <c r="AJ866" s="413">
        <f t="shared" ref="AJ866" si="2601">AJ865</f>
        <v>0</v>
      </c>
      <c r="AK866" s="413">
        <f t="shared" ref="AK866" si="2602">AK865</f>
        <v>0</v>
      </c>
      <c r="AL866" s="413">
        <f t="shared" ref="AL866" si="2603">AL865</f>
        <v>0</v>
      </c>
      <c r="AM866" s="308"/>
    </row>
    <row r="867" spans="1:39" hidden="1" outlineLevel="1">
      <c r="A867" s="534"/>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4">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4"/>
      <c r="B869" s="296" t="s">
        <v>343</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4">Z868</f>
        <v>0</v>
      </c>
      <c r="AA869" s="413">
        <f t="shared" ref="AA869" si="2605">AA868</f>
        <v>0</v>
      </c>
      <c r="AB869" s="413">
        <f t="shared" ref="AB869" si="2606">AB868</f>
        <v>0</v>
      </c>
      <c r="AC869" s="413">
        <f t="shared" ref="AC869" si="2607">AC868</f>
        <v>0</v>
      </c>
      <c r="AD869" s="413">
        <f t="shared" ref="AD869" si="2608">AD868</f>
        <v>0</v>
      </c>
      <c r="AE869" s="413">
        <f t="shared" ref="AE869" si="2609">AE868</f>
        <v>0</v>
      </c>
      <c r="AF869" s="413">
        <f t="shared" ref="AF869" si="2610">AF868</f>
        <v>0</v>
      </c>
      <c r="AG869" s="413">
        <f t="shared" ref="AG869" si="2611">AG868</f>
        <v>0</v>
      </c>
      <c r="AH869" s="413">
        <f t="shared" ref="AH869" si="2612">AH868</f>
        <v>0</v>
      </c>
      <c r="AI869" s="413">
        <f t="shared" ref="AI869" si="2613">AI868</f>
        <v>0</v>
      </c>
      <c r="AJ869" s="413">
        <f t="shared" ref="AJ869" si="2614">AJ868</f>
        <v>0</v>
      </c>
      <c r="AK869" s="413">
        <f t="shared" ref="AK869" si="2615">AK868</f>
        <v>0</v>
      </c>
      <c r="AL869" s="413">
        <f t="shared" ref="AL869" si="2616">AL868</f>
        <v>0</v>
      </c>
      <c r="AM869" s="308"/>
    </row>
    <row r="870" spans="1:39" hidden="1" outlineLevel="1">
      <c r="A870" s="534"/>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4">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4"/>
      <c r="B872" s="296" t="s">
        <v>343</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7">Z871</f>
        <v>0</v>
      </c>
      <c r="AA872" s="413">
        <f t="shared" ref="AA872" si="2618">AA871</f>
        <v>0</v>
      </c>
      <c r="AB872" s="413">
        <f t="shared" ref="AB872" si="2619">AB871</f>
        <v>0</v>
      </c>
      <c r="AC872" s="413">
        <f t="shared" ref="AC872" si="2620">AC871</f>
        <v>0</v>
      </c>
      <c r="AD872" s="413">
        <f t="shared" ref="AD872" si="2621">AD871</f>
        <v>0</v>
      </c>
      <c r="AE872" s="413">
        <f t="shared" ref="AE872" si="2622">AE871</f>
        <v>0</v>
      </c>
      <c r="AF872" s="413">
        <f t="shared" ref="AF872" si="2623">AF871</f>
        <v>0</v>
      </c>
      <c r="AG872" s="413">
        <f t="shared" ref="AG872" si="2624">AG871</f>
        <v>0</v>
      </c>
      <c r="AH872" s="413">
        <f t="shared" ref="AH872" si="2625">AH871</f>
        <v>0</v>
      </c>
      <c r="AI872" s="413">
        <f t="shared" ref="AI872" si="2626">AI871</f>
        <v>0</v>
      </c>
      <c r="AJ872" s="413">
        <f t="shared" ref="AJ872" si="2627">AJ871</f>
        <v>0</v>
      </c>
      <c r="AK872" s="413">
        <f t="shared" ref="AK872" si="2628">AK871</f>
        <v>0</v>
      </c>
      <c r="AL872" s="413">
        <f>AL871</f>
        <v>0</v>
      </c>
      <c r="AM872" s="308"/>
    </row>
    <row r="873" spans="1:39" hidden="1" outlineLevel="1">
      <c r="A873" s="534"/>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4"/>
      <c r="B874" s="290" t="s">
        <v>503</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4">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4"/>
      <c r="B876" s="296" t="s">
        <v>343</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Y875</f>
        <v>0</v>
      </c>
      <c r="Z876" s="413">
        <f t="shared" ref="Z876" si="2629">Z875</f>
        <v>0</v>
      </c>
      <c r="AA876" s="413">
        <f t="shared" ref="AA876" si="2630">AA875</f>
        <v>0</v>
      </c>
      <c r="AB876" s="413">
        <f t="shared" ref="AB876" si="2631">AB875</f>
        <v>0</v>
      </c>
      <c r="AC876" s="413">
        <f t="shared" ref="AC876" si="2632">AC875</f>
        <v>0</v>
      </c>
      <c r="AD876" s="413">
        <f t="shared" ref="AD876" si="2633">AD875</f>
        <v>0</v>
      </c>
      <c r="AE876" s="413">
        <f t="shared" ref="AE876" si="2634">AE875</f>
        <v>0</v>
      </c>
      <c r="AF876" s="413">
        <f t="shared" ref="AF876" si="2635">AF875</f>
        <v>0</v>
      </c>
      <c r="AG876" s="413">
        <f t="shared" ref="AG876" si="2636">AG875</f>
        <v>0</v>
      </c>
      <c r="AH876" s="413">
        <f t="shared" ref="AH876" si="2637">AH875</f>
        <v>0</v>
      </c>
      <c r="AI876" s="413">
        <f t="shared" ref="AI876" si="2638">AI875</f>
        <v>0</v>
      </c>
      <c r="AJ876" s="413">
        <f t="shared" ref="AJ876" si="2639">AJ875</f>
        <v>0</v>
      </c>
      <c r="AK876" s="413">
        <f t="shared" ref="AK876" si="2640">AK875</f>
        <v>0</v>
      </c>
      <c r="AL876" s="413">
        <f t="shared" ref="AL876" si="2641">AL875</f>
        <v>0</v>
      </c>
      <c r="AM876" s="308"/>
    </row>
    <row r="877" spans="1:39" hidden="1" outlineLevel="1">
      <c r="A877" s="534"/>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4">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4"/>
      <c r="B879" s="296" t="s">
        <v>343</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2">Z878</f>
        <v>0</v>
      </c>
      <c r="AA879" s="413">
        <f t="shared" ref="AA879" si="2643">AA878</f>
        <v>0</v>
      </c>
      <c r="AB879" s="413">
        <f t="shared" ref="AB879" si="2644">AB878</f>
        <v>0</v>
      </c>
      <c r="AC879" s="413">
        <f t="shared" ref="AC879" si="2645">AC878</f>
        <v>0</v>
      </c>
      <c r="AD879" s="413">
        <f t="shared" ref="AD879" si="2646">AD878</f>
        <v>0</v>
      </c>
      <c r="AE879" s="413">
        <f t="shared" ref="AE879" si="2647">AE878</f>
        <v>0</v>
      </c>
      <c r="AF879" s="413">
        <f t="shared" ref="AF879" si="2648">AF878</f>
        <v>0</v>
      </c>
      <c r="AG879" s="413">
        <f t="shared" ref="AG879" si="2649">AG878</f>
        <v>0</v>
      </c>
      <c r="AH879" s="413">
        <f t="shared" ref="AH879" si="2650">AH878</f>
        <v>0</v>
      </c>
      <c r="AI879" s="413">
        <f t="shared" ref="AI879" si="2651">AI878</f>
        <v>0</v>
      </c>
      <c r="AJ879" s="413">
        <f t="shared" ref="AJ879" si="2652">AJ878</f>
        <v>0</v>
      </c>
      <c r="AK879" s="413">
        <f t="shared" ref="AK879" si="2653">AK878</f>
        <v>0</v>
      </c>
      <c r="AL879" s="413">
        <f t="shared" ref="AL879" si="2654">AL878</f>
        <v>0</v>
      </c>
      <c r="AM879" s="308"/>
    </row>
    <row r="880" spans="1:39" hidden="1" outlineLevel="1">
      <c r="A880" s="534"/>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4">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4"/>
      <c r="B882" s="296" t="s">
        <v>343</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5">Z881</f>
        <v>0</v>
      </c>
      <c r="AA882" s="413">
        <f t="shared" ref="AA882" si="2656">AA881</f>
        <v>0</v>
      </c>
      <c r="AB882" s="413">
        <f t="shared" ref="AB882" si="2657">AB881</f>
        <v>0</v>
      </c>
      <c r="AC882" s="413">
        <f t="shared" ref="AC882" si="2658">AC881</f>
        <v>0</v>
      </c>
      <c r="AD882" s="413">
        <f t="shared" ref="AD882" si="2659">AD881</f>
        <v>0</v>
      </c>
      <c r="AE882" s="413">
        <f t="shared" ref="AE882" si="2660">AE881</f>
        <v>0</v>
      </c>
      <c r="AF882" s="413">
        <f t="shared" ref="AF882" si="2661">AF881</f>
        <v>0</v>
      </c>
      <c r="AG882" s="413">
        <f t="shared" ref="AG882" si="2662">AG881</f>
        <v>0</v>
      </c>
      <c r="AH882" s="413">
        <f t="shared" ref="AH882" si="2663">AH881</f>
        <v>0</v>
      </c>
      <c r="AI882" s="413">
        <f t="shared" ref="AI882" si="2664">AI881</f>
        <v>0</v>
      </c>
      <c r="AJ882" s="413">
        <f t="shared" ref="AJ882" si="2665">AJ881</f>
        <v>0</v>
      </c>
      <c r="AK882" s="413">
        <f t="shared" ref="AK882" si="2666">AK881</f>
        <v>0</v>
      </c>
      <c r="AL882" s="413">
        <f t="shared" ref="AL882" si="2667">AL881</f>
        <v>0</v>
      </c>
      <c r="AM882" s="308"/>
    </row>
    <row r="883" spans="1:39" hidden="1" outlineLevel="1">
      <c r="A883" s="534"/>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4"/>
      <c r="B884" s="290" t="s">
        <v>504</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4">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4"/>
      <c r="B886" s="296" t="s">
        <v>343</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Y885</f>
        <v>0</v>
      </c>
      <c r="Z886" s="413">
        <f t="shared" ref="Z886" si="2668">Z885</f>
        <v>0</v>
      </c>
      <c r="AA886" s="413">
        <f t="shared" ref="AA886" si="2669">AA885</f>
        <v>0</v>
      </c>
      <c r="AB886" s="413">
        <f t="shared" ref="AB886" si="2670">AB885</f>
        <v>0</v>
      </c>
      <c r="AC886" s="413">
        <f t="shared" ref="AC886" si="2671">AC885</f>
        <v>0</v>
      </c>
      <c r="AD886" s="413">
        <f t="shared" ref="AD886" si="2672">AD885</f>
        <v>0</v>
      </c>
      <c r="AE886" s="413">
        <f t="shared" ref="AE886" si="2673">AE885</f>
        <v>0</v>
      </c>
      <c r="AF886" s="413">
        <f t="shared" ref="AF886" si="2674">AF885</f>
        <v>0</v>
      </c>
      <c r="AG886" s="413">
        <f t="shared" ref="AG886" si="2675">AG885</f>
        <v>0</v>
      </c>
      <c r="AH886" s="413">
        <f t="shared" ref="AH886" si="2676">AH885</f>
        <v>0</v>
      </c>
      <c r="AI886" s="413">
        <f t="shared" ref="AI886" si="2677">AI885</f>
        <v>0</v>
      </c>
      <c r="AJ886" s="413">
        <f t="shared" ref="AJ886" si="2678">AJ885</f>
        <v>0</v>
      </c>
      <c r="AK886" s="413">
        <f t="shared" ref="AK886" si="2679">AK885</f>
        <v>0</v>
      </c>
      <c r="AL886" s="413">
        <f t="shared" ref="AL886" si="2680">AL885</f>
        <v>0</v>
      </c>
      <c r="AM886" s="308"/>
    </row>
    <row r="887" spans="1:39" hidden="1" outlineLevel="1">
      <c r="A887" s="534"/>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4">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4"/>
      <c r="B889" s="296" t="s">
        <v>343</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81">Z888</f>
        <v>0</v>
      </c>
      <c r="AA889" s="413">
        <f t="shared" ref="AA889" si="2682">AA888</f>
        <v>0</v>
      </c>
      <c r="AB889" s="413">
        <f t="shared" ref="AB889" si="2683">AB888</f>
        <v>0</v>
      </c>
      <c r="AC889" s="413">
        <f t="shared" ref="AC889" si="2684">AC888</f>
        <v>0</v>
      </c>
      <c r="AD889" s="413">
        <f t="shared" ref="AD889" si="2685">AD888</f>
        <v>0</v>
      </c>
      <c r="AE889" s="413">
        <f t="shared" ref="AE889" si="2686">AE888</f>
        <v>0</v>
      </c>
      <c r="AF889" s="413">
        <f t="shared" ref="AF889" si="2687">AF888</f>
        <v>0</v>
      </c>
      <c r="AG889" s="413">
        <f t="shared" ref="AG889" si="2688">AG888</f>
        <v>0</v>
      </c>
      <c r="AH889" s="413">
        <f t="shared" ref="AH889" si="2689">AH888</f>
        <v>0</v>
      </c>
      <c r="AI889" s="413">
        <f t="shared" ref="AI889" si="2690">AI888</f>
        <v>0</v>
      </c>
      <c r="AJ889" s="413">
        <f t="shared" ref="AJ889" si="2691">AJ888</f>
        <v>0</v>
      </c>
      <c r="AK889" s="413">
        <f t="shared" ref="AK889" si="2692">AK888</f>
        <v>0</v>
      </c>
      <c r="AL889" s="413">
        <f t="shared" ref="AL889" si="2693">AL888</f>
        <v>0</v>
      </c>
      <c r="AM889" s="308"/>
    </row>
    <row r="890" spans="1:39" hidden="1" outlineLevel="1">
      <c r="A890" s="534"/>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4">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4"/>
      <c r="B892" s="296" t="s">
        <v>343</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4">Z891</f>
        <v>0</v>
      </c>
      <c r="AA892" s="413">
        <f t="shared" ref="AA892" si="2695">AA891</f>
        <v>0</v>
      </c>
      <c r="AB892" s="413">
        <f t="shared" ref="AB892" si="2696">AB891</f>
        <v>0</v>
      </c>
      <c r="AC892" s="413">
        <f t="shared" ref="AC892" si="2697">AC891</f>
        <v>0</v>
      </c>
      <c r="AD892" s="413">
        <f t="shared" ref="AD892" si="2698">AD891</f>
        <v>0</v>
      </c>
      <c r="AE892" s="413">
        <f t="shared" ref="AE892" si="2699">AE891</f>
        <v>0</v>
      </c>
      <c r="AF892" s="413">
        <f t="shared" ref="AF892" si="2700">AF891</f>
        <v>0</v>
      </c>
      <c r="AG892" s="413">
        <f t="shared" ref="AG892" si="2701">AG891</f>
        <v>0</v>
      </c>
      <c r="AH892" s="413">
        <f t="shared" ref="AH892" si="2702">AH891</f>
        <v>0</v>
      </c>
      <c r="AI892" s="413">
        <f t="shared" ref="AI892" si="2703">AI891</f>
        <v>0</v>
      </c>
      <c r="AJ892" s="413">
        <f t="shared" ref="AJ892" si="2704">AJ891</f>
        <v>0</v>
      </c>
      <c r="AK892" s="413">
        <f t="shared" ref="AK892" si="2705">AK891</f>
        <v>0</v>
      </c>
      <c r="AL892" s="413">
        <f t="shared" ref="AL892" si="2706">AL891</f>
        <v>0</v>
      </c>
      <c r="AM892" s="308"/>
    </row>
    <row r="893" spans="1:39" hidden="1" outlineLevel="1">
      <c r="A893" s="534"/>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4">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4"/>
      <c r="B895" s="296" t="s">
        <v>343</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7">Z894</f>
        <v>0</v>
      </c>
      <c r="AA895" s="413">
        <f t="shared" ref="AA895" si="2708">AA894</f>
        <v>0</v>
      </c>
      <c r="AB895" s="413">
        <f t="shared" ref="AB895" si="2709">AB894</f>
        <v>0</v>
      </c>
      <c r="AC895" s="413">
        <f t="shared" ref="AC895" si="2710">AC894</f>
        <v>0</v>
      </c>
      <c r="AD895" s="413">
        <f t="shared" ref="AD895" si="2711">AD894</f>
        <v>0</v>
      </c>
      <c r="AE895" s="413">
        <f t="shared" ref="AE895" si="2712">AE894</f>
        <v>0</v>
      </c>
      <c r="AF895" s="413">
        <f t="shared" ref="AF895" si="2713">AF894</f>
        <v>0</v>
      </c>
      <c r="AG895" s="413">
        <f t="shared" ref="AG895" si="2714">AG894</f>
        <v>0</v>
      </c>
      <c r="AH895" s="413">
        <f t="shared" ref="AH895" si="2715">AH894</f>
        <v>0</v>
      </c>
      <c r="AI895" s="413">
        <f t="shared" ref="AI895" si="2716">AI894</f>
        <v>0</v>
      </c>
      <c r="AJ895" s="413">
        <f t="shared" ref="AJ895" si="2717">AJ894</f>
        <v>0</v>
      </c>
      <c r="AK895" s="413">
        <f t="shared" ref="AK895" si="2718">AK894</f>
        <v>0</v>
      </c>
      <c r="AL895" s="413">
        <f t="shared" ref="AL895" si="2719">AL894</f>
        <v>0</v>
      </c>
      <c r="AM895" s="308"/>
    </row>
    <row r="896" spans="1:39" hidden="1" outlineLevel="1">
      <c r="A896" s="534"/>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4">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4"/>
      <c r="B898" s="296" t="s">
        <v>343</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20">Z897</f>
        <v>0</v>
      </c>
      <c r="AA898" s="413">
        <f t="shared" ref="AA898" si="2721">AA897</f>
        <v>0</v>
      </c>
      <c r="AB898" s="413">
        <f t="shared" ref="AB898" si="2722">AB897</f>
        <v>0</v>
      </c>
      <c r="AC898" s="413">
        <f t="shared" ref="AC898" si="2723">AC897</f>
        <v>0</v>
      </c>
      <c r="AD898" s="413">
        <f t="shared" ref="AD898" si="2724">AD897</f>
        <v>0</v>
      </c>
      <c r="AE898" s="413">
        <f t="shared" ref="AE898" si="2725">AE897</f>
        <v>0</v>
      </c>
      <c r="AF898" s="413">
        <f t="shared" ref="AF898" si="2726">AF897</f>
        <v>0</v>
      </c>
      <c r="AG898" s="413">
        <f t="shared" ref="AG898" si="2727">AG897</f>
        <v>0</v>
      </c>
      <c r="AH898" s="413">
        <f t="shared" ref="AH898" si="2728">AH897</f>
        <v>0</v>
      </c>
      <c r="AI898" s="413">
        <f t="shared" ref="AI898" si="2729">AI897</f>
        <v>0</v>
      </c>
      <c r="AJ898" s="413">
        <f t="shared" ref="AJ898" si="2730">AJ897</f>
        <v>0</v>
      </c>
      <c r="AK898" s="413">
        <f t="shared" ref="AK898" si="2731">AK897</f>
        <v>0</v>
      </c>
      <c r="AL898" s="413">
        <f t="shared" ref="AL898" si="2732">AL897</f>
        <v>0</v>
      </c>
      <c r="AM898" s="308"/>
    </row>
    <row r="899" spans="1:39" hidden="1" outlineLevel="1">
      <c r="A899" s="534"/>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4">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4"/>
      <c r="B901" s="296" t="s">
        <v>343</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3">Z900</f>
        <v>0</v>
      </c>
      <c r="AA901" s="413">
        <f t="shared" ref="AA901" si="2734">AA900</f>
        <v>0</v>
      </c>
      <c r="AB901" s="413">
        <f t="shared" ref="AB901" si="2735">AB900</f>
        <v>0</v>
      </c>
      <c r="AC901" s="413">
        <f t="shared" ref="AC901" si="2736">AC900</f>
        <v>0</v>
      </c>
      <c r="AD901" s="413">
        <f t="shared" ref="AD901" si="2737">AD900</f>
        <v>0</v>
      </c>
      <c r="AE901" s="413">
        <f t="shared" ref="AE901" si="2738">AE900</f>
        <v>0</v>
      </c>
      <c r="AF901" s="413">
        <f t="shared" ref="AF901" si="2739">AF900</f>
        <v>0</v>
      </c>
      <c r="AG901" s="413">
        <f t="shared" ref="AG901" si="2740">AG900</f>
        <v>0</v>
      </c>
      <c r="AH901" s="413">
        <f t="shared" ref="AH901" si="2741">AH900</f>
        <v>0</v>
      </c>
      <c r="AI901" s="413">
        <f t="shared" ref="AI901" si="2742">AI900</f>
        <v>0</v>
      </c>
      <c r="AJ901" s="413">
        <f t="shared" ref="AJ901" si="2743">AJ900</f>
        <v>0</v>
      </c>
      <c r="AK901" s="413">
        <f t="shared" ref="AK901" si="2744">AK900</f>
        <v>0</v>
      </c>
      <c r="AL901" s="413">
        <f t="shared" ref="AL901" si="2745">AL900</f>
        <v>0</v>
      </c>
      <c r="AM901" s="308"/>
    </row>
    <row r="902" spans="1:39" hidden="1" outlineLevel="1">
      <c r="A902" s="534"/>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4">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4"/>
      <c r="B904" s="296" t="s">
        <v>343</v>
      </c>
      <c r="C904" s="293" t="s">
        <v>164</v>
      </c>
      <c r="D904" s="297"/>
      <c r="E904" s="297"/>
      <c r="F904" s="297"/>
      <c r="G904" s="297"/>
      <c r="H904" s="297"/>
      <c r="I904" s="297"/>
      <c r="J904" s="297"/>
      <c r="K904" s="297"/>
      <c r="L904" s="297"/>
      <c r="M904" s="297"/>
      <c r="N904" s="470"/>
      <c r="O904" s="297"/>
      <c r="P904" s="297"/>
      <c r="Q904" s="297"/>
      <c r="R904" s="297"/>
      <c r="S904" s="297"/>
      <c r="T904" s="297"/>
      <c r="U904" s="297"/>
      <c r="V904" s="297"/>
      <c r="W904" s="297"/>
      <c r="X904" s="297"/>
      <c r="Y904" s="413">
        <f>Y903</f>
        <v>0</v>
      </c>
      <c r="Z904" s="413">
        <f t="shared" ref="Z904" si="2746">Z903</f>
        <v>0</v>
      </c>
      <c r="AA904" s="413">
        <f t="shared" ref="AA904" si="2747">AA903</f>
        <v>0</v>
      </c>
      <c r="AB904" s="413">
        <f t="shared" ref="AB904" si="2748">AB903</f>
        <v>0</v>
      </c>
      <c r="AC904" s="413">
        <f t="shared" ref="AC904" si="2749">AC903</f>
        <v>0</v>
      </c>
      <c r="AD904" s="413">
        <f t="shared" ref="AD904" si="2750">AD903</f>
        <v>0</v>
      </c>
      <c r="AE904" s="413">
        <f t="shared" ref="AE904" si="2751">AE903</f>
        <v>0</v>
      </c>
      <c r="AF904" s="413">
        <f t="shared" ref="AF904" si="2752">AF903</f>
        <v>0</v>
      </c>
      <c r="AG904" s="413">
        <f t="shared" ref="AG904" si="2753">AG903</f>
        <v>0</v>
      </c>
      <c r="AH904" s="413">
        <f t="shared" ref="AH904" si="2754">AH903</f>
        <v>0</v>
      </c>
      <c r="AI904" s="413">
        <f t="shared" ref="AI904" si="2755">AI903</f>
        <v>0</v>
      </c>
      <c r="AJ904" s="413">
        <f t="shared" ref="AJ904" si="2756">AJ903</f>
        <v>0</v>
      </c>
      <c r="AK904" s="413">
        <f t="shared" ref="AK904" si="2757">AK903</f>
        <v>0</v>
      </c>
      <c r="AL904" s="413">
        <f t="shared" ref="AL904" si="2758">AL903</f>
        <v>0</v>
      </c>
      <c r="AM904" s="308"/>
    </row>
    <row r="905" spans="1:39" hidden="1" outlineLevel="1">
      <c r="A905" s="534"/>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4">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4"/>
      <c r="B907" s="296" t="s">
        <v>343</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59">Z906</f>
        <v>0</v>
      </c>
      <c r="AA907" s="413">
        <f t="shared" ref="AA907" si="2760">AA906</f>
        <v>0</v>
      </c>
      <c r="AB907" s="413">
        <f t="shared" ref="AB907" si="2761">AB906</f>
        <v>0</v>
      </c>
      <c r="AC907" s="413">
        <f t="shared" ref="AC907" si="2762">AC906</f>
        <v>0</v>
      </c>
      <c r="AD907" s="413">
        <f t="shared" ref="AD907" si="2763">AD906</f>
        <v>0</v>
      </c>
      <c r="AE907" s="413">
        <f t="shared" ref="AE907" si="2764">AE906</f>
        <v>0</v>
      </c>
      <c r="AF907" s="413">
        <f t="shared" ref="AF907" si="2765">AF906</f>
        <v>0</v>
      </c>
      <c r="AG907" s="413">
        <f t="shared" ref="AG907" si="2766">AG906</f>
        <v>0</v>
      </c>
      <c r="AH907" s="413">
        <f t="shared" ref="AH907" si="2767">AH906</f>
        <v>0</v>
      </c>
      <c r="AI907" s="413">
        <f t="shared" ref="AI907" si="2768">AI906</f>
        <v>0</v>
      </c>
      <c r="AJ907" s="413">
        <f t="shared" ref="AJ907" si="2769">AJ906</f>
        <v>0</v>
      </c>
      <c r="AK907" s="413">
        <f t="shared" ref="AK907" si="2770">AK906</f>
        <v>0</v>
      </c>
      <c r="AL907" s="413">
        <f t="shared" ref="AL907" si="2771">AL906</f>
        <v>0</v>
      </c>
      <c r="AM907" s="308"/>
    </row>
    <row r="908" spans="1:39" hidden="1" outlineLevel="1">
      <c r="A908" s="534"/>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4">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4"/>
      <c r="B910" s="296" t="s">
        <v>343</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2">Z909</f>
        <v>0</v>
      </c>
      <c r="AA910" s="413">
        <f t="shared" ref="AA910" si="2773">AA909</f>
        <v>0</v>
      </c>
      <c r="AB910" s="413">
        <f t="shared" ref="AB910" si="2774">AB909</f>
        <v>0</v>
      </c>
      <c r="AC910" s="413">
        <f t="shared" ref="AC910" si="2775">AC909</f>
        <v>0</v>
      </c>
      <c r="AD910" s="413">
        <f t="shared" ref="AD910" si="2776">AD909</f>
        <v>0</v>
      </c>
      <c r="AE910" s="413">
        <f t="shared" ref="AE910" si="2777">AE909</f>
        <v>0</v>
      </c>
      <c r="AF910" s="413">
        <f t="shared" ref="AF910" si="2778">AF909</f>
        <v>0</v>
      </c>
      <c r="AG910" s="413">
        <f t="shared" ref="AG910" si="2779">AG909</f>
        <v>0</v>
      </c>
      <c r="AH910" s="413">
        <f t="shared" ref="AH910" si="2780">AH909</f>
        <v>0</v>
      </c>
      <c r="AI910" s="413">
        <f t="shared" ref="AI910" si="2781">AI909</f>
        <v>0</v>
      </c>
      <c r="AJ910" s="413">
        <f t="shared" ref="AJ910" si="2782">AJ909</f>
        <v>0</v>
      </c>
      <c r="AK910" s="413">
        <f t="shared" ref="AK910" si="2783">AK909</f>
        <v>0</v>
      </c>
      <c r="AL910" s="413">
        <f t="shared" ref="AL910" si="2784">AL909</f>
        <v>0</v>
      </c>
      <c r="AM910" s="308"/>
    </row>
    <row r="911" spans="1:39" hidden="1" outlineLevel="1">
      <c r="A911" s="534"/>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4">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4"/>
      <c r="B913" s="296" t="s">
        <v>343</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5">Z912</f>
        <v>0</v>
      </c>
      <c r="AA913" s="413">
        <f t="shared" ref="AA913" si="2786">AA912</f>
        <v>0</v>
      </c>
      <c r="AB913" s="413">
        <f t="shared" ref="AB913" si="2787">AB912</f>
        <v>0</v>
      </c>
      <c r="AC913" s="413">
        <f t="shared" ref="AC913" si="2788">AC912</f>
        <v>0</v>
      </c>
      <c r="AD913" s="413">
        <f t="shared" ref="AD913" si="2789">AD912</f>
        <v>0</v>
      </c>
      <c r="AE913" s="413">
        <f t="shared" ref="AE913" si="2790">AE912</f>
        <v>0</v>
      </c>
      <c r="AF913" s="413">
        <f t="shared" ref="AF913" si="2791">AF912</f>
        <v>0</v>
      </c>
      <c r="AG913" s="413">
        <f t="shared" ref="AG913" si="2792">AG912</f>
        <v>0</v>
      </c>
      <c r="AH913" s="413">
        <f t="shared" ref="AH913" si="2793">AH912</f>
        <v>0</v>
      </c>
      <c r="AI913" s="413">
        <f t="shared" ref="AI913" si="2794">AI912</f>
        <v>0</v>
      </c>
      <c r="AJ913" s="413">
        <f t="shared" ref="AJ913" si="2795">AJ912</f>
        <v>0</v>
      </c>
      <c r="AK913" s="413">
        <f t="shared" ref="AK913" si="2796">AK912</f>
        <v>0</v>
      </c>
      <c r="AL913" s="413">
        <f t="shared" ref="AL913" si="2797">AL912</f>
        <v>0</v>
      </c>
      <c r="AM913" s="308"/>
    </row>
    <row r="914" spans="1:39" hidden="1" outlineLevel="1">
      <c r="A914" s="534"/>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4">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4"/>
      <c r="B916" s="296" t="s">
        <v>343</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8">Z915</f>
        <v>0</v>
      </c>
      <c r="AA916" s="413">
        <f t="shared" ref="AA916" si="2799">AA915</f>
        <v>0</v>
      </c>
      <c r="AB916" s="413">
        <f t="shared" ref="AB916" si="2800">AB915</f>
        <v>0</v>
      </c>
      <c r="AC916" s="413">
        <f t="shared" ref="AC916" si="2801">AC915</f>
        <v>0</v>
      </c>
      <c r="AD916" s="413">
        <f t="shared" ref="AD916" si="2802">AD915</f>
        <v>0</v>
      </c>
      <c r="AE916" s="413">
        <f t="shared" ref="AE916" si="2803">AE915</f>
        <v>0</v>
      </c>
      <c r="AF916" s="413">
        <f t="shared" ref="AF916" si="2804">AF915</f>
        <v>0</v>
      </c>
      <c r="AG916" s="413">
        <f t="shared" ref="AG916" si="2805">AG915</f>
        <v>0</v>
      </c>
      <c r="AH916" s="413">
        <f t="shared" ref="AH916" si="2806">AH915</f>
        <v>0</v>
      </c>
      <c r="AI916" s="413">
        <f t="shared" ref="AI916" si="2807">AI915</f>
        <v>0</v>
      </c>
      <c r="AJ916" s="413">
        <f t="shared" ref="AJ916" si="2808">AJ915</f>
        <v>0</v>
      </c>
      <c r="AK916" s="413">
        <f t="shared" ref="AK916" si="2809">AK915</f>
        <v>0</v>
      </c>
      <c r="AL916" s="413">
        <f t="shared" ref="AL916" si="2810">AL915</f>
        <v>0</v>
      </c>
      <c r="AM916" s="308"/>
    </row>
    <row r="917" spans="1:39" hidden="1" outlineLevel="1">
      <c r="A917" s="534"/>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4">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4"/>
      <c r="B919" s="296" t="s">
        <v>343</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11">Z918</f>
        <v>0</v>
      </c>
      <c r="AA919" s="413">
        <f t="shared" ref="AA919" si="2812">AA918</f>
        <v>0</v>
      </c>
      <c r="AB919" s="413">
        <f t="shared" ref="AB919" si="2813">AB918</f>
        <v>0</v>
      </c>
      <c r="AC919" s="413">
        <f t="shared" ref="AC919" si="2814">AC918</f>
        <v>0</v>
      </c>
      <c r="AD919" s="413">
        <f t="shared" ref="AD919" si="2815">AD918</f>
        <v>0</v>
      </c>
      <c r="AE919" s="413">
        <f t="shared" ref="AE919" si="2816">AE918</f>
        <v>0</v>
      </c>
      <c r="AF919" s="413">
        <f t="shared" ref="AF919" si="2817">AF918</f>
        <v>0</v>
      </c>
      <c r="AG919" s="413">
        <f t="shared" ref="AG919" si="2818">AG918</f>
        <v>0</v>
      </c>
      <c r="AH919" s="413">
        <f t="shared" ref="AH919" si="2819">AH918</f>
        <v>0</v>
      </c>
      <c r="AI919" s="413">
        <f t="shared" ref="AI919" si="2820">AI918</f>
        <v>0</v>
      </c>
      <c r="AJ919" s="413">
        <f t="shared" ref="AJ919" si="2821">AJ918</f>
        <v>0</v>
      </c>
      <c r="AK919" s="413">
        <f t="shared" ref="AK919" si="2822">AK918</f>
        <v>0</v>
      </c>
      <c r="AL919" s="413">
        <f t="shared" ref="AL919" si="2823">AL918</f>
        <v>0</v>
      </c>
      <c r="AM919" s="308"/>
    </row>
    <row r="920" spans="1:39" hidden="1" outlineLevel="1">
      <c r="A920" s="534"/>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4">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4"/>
      <c r="B922" s="296" t="s">
        <v>343</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4">Z921</f>
        <v>0</v>
      </c>
      <c r="AA922" s="413">
        <f t="shared" ref="AA922" si="2825">AA921</f>
        <v>0</v>
      </c>
      <c r="AB922" s="413">
        <f t="shared" ref="AB922" si="2826">AB921</f>
        <v>0</v>
      </c>
      <c r="AC922" s="413">
        <f t="shared" ref="AC922" si="2827">AC921</f>
        <v>0</v>
      </c>
      <c r="AD922" s="413">
        <f t="shared" ref="AD922" si="2828">AD921</f>
        <v>0</v>
      </c>
      <c r="AE922" s="413">
        <f t="shared" ref="AE922" si="2829">AE921</f>
        <v>0</v>
      </c>
      <c r="AF922" s="413">
        <f t="shared" ref="AF922" si="2830">AF921</f>
        <v>0</v>
      </c>
      <c r="AG922" s="413">
        <f t="shared" ref="AG922" si="2831">AG921</f>
        <v>0</v>
      </c>
      <c r="AH922" s="413">
        <f t="shared" ref="AH922" si="2832">AH921</f>
        <v>0</v>
      </c>
      <c r="AI922" s="413">
        <f t="shared" ref="AI922" si="2833">AI921</f>
        <v>0</v>
      </c>
      <c r="AJ922" s="413">
        <f t="shared" ref="AJ922" si="2834">AJ921</f>
        <v>0</v>
      </c>
      <c r="AK922" s="413">
        <f t="shared" ref="AK922" si="2835">AK921</f>
        <v>0</v>
      </c>
      <c r="AL922" s="413">
        <f t="shared" ref="AL922" si="2836">AL921</f>
        <v>0</v>
      </c>
      <c r="AM922" s="308"/>
    </row>
    <row r="923" spans="1:39" hidden="1" outlineLevel="1">
      <c r="A923" s="534"/>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4">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4"/>
      <c r="B925" s="296" t="s">
        <v>343</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7">Z924</f>
        <v>0</v>
      </c>
      <c r="AA925" s="413">
        <f t="shared" ref="AA925" si="2838">AA924</f>
        <v>0</v>
      </c>
      <c r="AB925" s="413">
        <f t="shared" ref="AB925" si="2839">AB924</f>
        <v>0</v>
      </c>
      <c r="AC925" s="413">
        <f t="shared" ref="AC925" si="2840">AC924</f>
        <v>0</v>
      </c>
      <c r="AD925" s="413">
        <f t="shared" ref="AD925" si="2841">AD924</f>
        <v>0</v>
      </c>
      <c r="AE925" s="413">
        <f t="shared" ref="AE925" si="2842">AE924</f>
        <v>0</v>
      </c>
      <c r="AF925" s="413">
        <f t="shared" ref="AF925" si="2843">AF924</f>
        <v>0</v>
      </c>
      <c r="AG925" s="413">
        <f t="shared" ref="AG925" si="2844">AG924</f>
        <v>0</v>
      </c>
      <c r="AH925" s="413">
        <f t="shared" ref="AH925" si="2845">AH924</f>
        <v>0</v>
      </c>
      <c r="AI925" s="413">
        <f t="shared" ref="AI925" si="2846">AI924</f>
        <v>0</v>
      </c>
      <c r="AJ925" s="413">
        <f t="shared" ref="AJ925" si="2847">AJ924</f>
        <v>0</v>
      </c>
      <c r="AK925" s="413">
        <f t="shared" ref="AK925" si="2848">AK924</f>
        <v>0</v>
      </c>
      <c r="AL925" s="413">
        <f t="shared" ref="AL925" si="2849">AL924</f>
        <v>0</v>
      </c>
      <c r="AM925" s="308"/>
    </row>
    <row r="926" spans="1:39" hidden="1" outlineLevel="1">
      <c r="A926" s="534"/>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collapsed="1">
      <c r="B927" s="329" t="s">
        <v>329</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c r="B928" s="393" t="s">
        <v>330</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c r="B930" s="326" t="s">
        <v>331</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c r="B931" s="326" t="s">
        <v>332</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31">
        <f t="shared" ref="AM931:AM939" si="2850">SUM(Y931:AL931)</f>
        <v>0</v>
      </c>
    </row>
    <row r="932" spans="2:39">
      <c r="B932" s="326" t="s">
        <v>333</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31">
        <f t="shared" si="2850"/>
        <v>0</v>
      </c>
    </row>
    <row r="933" spans="2:39">
      <c r="B933" s="326" t="s">
        <v>334</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31">
        <f t="shared" si="2850"/>
        <v>0</v>
      </c>
    </row>
    <row r="934" spans="2:39">
      <c r="B934" s="326" t="s">
        <v>335</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31">
        <f t="shared" si="2850"/>
        <v>0</v>
      </c>
    </row>
    <row r="935" spans="2:39">
      <c r="B935" s="326" t="s">
        <v>336</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51">Y211*Y930</f>
        <v>0</v>
      </c>
      <c r="Z935" s="380">
        <f t="shared" si="2851"/>
        <v>0</v>
      </c>
      <c r="AA935" s="380">
        <f t="shared" si="2851"/>
        <v>0</v>
      </c>
      <c r="AB935" s="380">
        <f t="shared" si="2851"/>
        <v>0</v>
      </c>
      <c r="AC935" s="380">
        <f t="shared" si="2851"/>
        <v>0</v>
      </c>
      <c r="AD935" s="380">
        <f t="shared" si="2851"/>
        <v>0</v>
      </c>
      <c r="AE935" s="380">
        <f t="shared" si="2851"/>
        <v>0</v>
      </c>
      <c r="AF935" s="380">
        <f t="shared" si="2851"/>
        <v>0</v>
      </c>
      <c r="AG935" s="380">
        <f t="shared" si="2851"/>
        <v>0</v>
      </c>
      <c r="AH935" s="380">
        <f t="shared" si="2851"/>
        <v>0</v>
      </c>
      <c r="AI935" s="380">
        <f t="shared" si="2851"/>
        <v>0</v>
      </c>
      <c r="AJ935" s="380">
        <f t="shared" si="2851"/>
        <v>0</v>
      </c>
      <c r="AK935" s="380">
        <f t="shared" si="2851"/>
        <v>0</v>
      </c>
      <c r="AL935" s="380">
        <f t="shared" si="2851"/>
        <v>0</v>
      </c>
      <c r="AM935" s="631">
        <f t="shared" si="2850"/>
        <v>0</v>
      </c>
    </row>
    <row r="936" spans="2:39">
      <c r="B936" s="326" t="s">
        <v>337</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52">Y394*Y930</f>
        <v>0</v>
      </c>
      <c r="Z936" s="380">
        <f t="shared" si="2852"/>
        <v>0</v>
      </c>
      <c r="AA936" s="380">
        <f t="shared" si="2852"/>
        <v>0</v>
      </c>
      <c r="AB936" s="380">
        <f t="shared" si="2852"/>
        <v>0</v>
      </c>
      <c r="AC936" s="380">
        <f t="shared" si="2852"/>
        <v>0</v>
      </c>
      <c r="AD936" s="380">
        <f t="shared" si="2852"/>
        <v>0</v>
      </c>
      <c r="AE936" s="380">
        <f t="shared" si="2852"/>
        <v>0</v>
      </c>
      <c r="AF936" s="380">
        <f t="shared" si="2852"/>
        <v>0</v>
      </c>
      <c r="AG936" s="380">
        <f t="shared" si="2852"/>
        <v>0</v>
      </c>
      <c r="AH936" s="380">
        <f t="shared" si="2852"/>
        <v>0</v>
      </c>
      <c r="AI936" s="380">
        <f t="shared" si="2852"/>
        <v>0</v>
      </c>
      <c r="AJ936" s="380">
        <f t="shared" si="2852"/>
        <v>0</v>
      </c>
      <c r="AK936" s="380">
        <f t="shared" si="2852"/>
        <v>0</v>
      </c>
      <c r="AL936" s="380">
        <f t="shared" si="2852"/>
        <v>0</v>
      </c>
      <c r="AM936" s="631">
        <f t="shared" si="2850"/>
        <v>0</v>
      </c>
    </row>
    <row r="937" spans="2:39">
      <c r="B937" s="326" t="s">
        <v>338</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53">Y577*Y930</f>
        <v>0</v>
      </c>
      <c r="Z937" s="380">
        <f t="shared" si="2853"/>
        <v>0</v>
      </c>
      <c r="AA937" s="380">
        <f t="shared" si="2853"/>
        <v>0</v>
      </c>
      <c r="AB937" s="380">
        <f t="shared" si="2853"/>
        <v>0</v>
      </c>
      <c r="AC937" s="380">
        <f t="shared" si="2853"/>
        <v>0</v>
      </c>
      <c r="AD937" s="380">
        <f t="shared" si="2853"/>
        <v>0</v>
      </c>
      <c r="AE937" s="380">
        <f t="shared" si="2853"/>
        <v>0</v>
      </c>
      <c r="AF937" s="380">
        <f t="shared" si="2853"/>
        <v>0</v>
      </c>
      <c r="AG937" s="380">
        <f t="shared" si="2853"/>
        <v>0</v>
      </c>
      <c r="AH937" s="380">
        <f t="shared" si="2853"/>
        <v>0</v>
      </c>
      <c r="AI937" s="380">
        <f t="shared" si="2853"/>
        <v>0</v>
      </c>
      <c r="AJ937" s="380">
        <f t="shared" si="2853"/>
        <v>0</v>
      </c>
      <c r="AK937" s="380">
        <f t="shared" si="2853"/>
        <v>0</v>
      </c>
      <c r="AL937" s="380">
        <f t="shared" si="2853"/>
        <v>0</v>
      </c>
      <c r="AM937" s="631">
        <f t="shared" si="2850"/>
        <v>0</v>
      </c>
    </row>
    <row r="938" spans="2:39">
      <c r="B938" s="326" t="s">
        <v>339</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54">Y760*Y930</f>
        <v>0</v>
      </c>
      <c r="Z938" s="380">
        <f t="shared" si="2854"/>
        <v>0</v>
      </c>
      <c r="AA938" s="380">
        <f t="shared" si="2854"/>
        <v>0</v>
      </c>
      <c r="AB938" s="380">
        <f t="shared" si="2854"/>
        <v>0</v>
      </c>
      <c r="AC938" s="380">
        <f t="shared" si="2854"/>
        <v>0</v>
      </c>
      <c r="AD938" s="380">
        <f t="shared" si="2854"/>
        <v>0</v>
      </c>
      <c r="AE938" s="380">
        <f t="shared" si="2854"/>
        <v>0</v>
      </c>
      <c r="AF938" s="380">
        <f t="shared" si="2854"/>
        <v>0</v>
      </c>
      <c r="AG938" s="380">
        <f t="shared" si="2854"/>
        <v>0</v>
      </c>
      <c r="AH938" s="380">
        <f t="shared" si="2854"/>
        <v>0</v>
      </c>
      <c r="AI938" s="380">
        <f t="shared" si="2854"/>
        <v>0</v>
      </c>
      <c r="AJ938" s="380">
        <f t="shared" si="2854"/>
        <v>0</v>
      </c>
      <c r="AK938" s="380">
        <f t="shared" si="2854"/>
        <v>0</v>
      </c>
      <c r="AL938" s="380">
        <f t="shared" si="2854"/>
        <v>0</v>
      </c>
      <c r="AM938" s="631">
        <f t="shared" si="2850"/>
        <v>0</v>
      </c>
    </row>
    <row r="939" spans="2:39">
      <c r="B939" s="326" t="s">
        <v>340</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55">Z927*Z930</f>
        <v>0</v>
      </c>
      <c r="AA939" s="380">
        <f t="shared" si="2855"/>
        <v>0</v>
      </c>
      <c r="AB939" s="380">
        <f t="shared" si="2855"/>
        <v>0</v>
      </c>
      <c r="AC939" s="380">
        <f t="shared" si="2855"/>
        <v>0</v>
      </c>
      <c r="AD939" s="380">
        <f t="shared" si="2855"/>
        <v>0</v>
      </c>
      <c r="AE939" s="380">
        <f t="shared" si="2855"/>
        <v>0</v>
      </c>
      <c r="AF939" s="380">
        <f t="shared" si="2855"/>
        <v>0</v>
      </c>
      <c r="AG939" s="380">
        <f t="shared" si="2855"/>
        <v>0</v>
      </c>
      <c r="AH939" s="380">
        <f t="shared" si="2855"/>
        <v>0</v>
      </c>
      <c r="AI939" s="380">
        <f t="shared" si="2855"/>
        <v>0</v>
      </c>
      <c r="AJ939" s="380">
        <f t="shared" si="2855"/>
        <v>0</v>
      </c>
      <c r="AK939" s="380">
        <f t="shared" si="2855"/>
        <v>0</v>
      </c>
      <c r="AL939" s="380">
        <f t="shared" si="2855"/>
        <v>0</v>
      </c>
      <c r="AM939" s="631">
        <f t="shared" si="2850"/>
        <v>0</v>
      </c>
    </row>
    <row r="940" spans="2:39" ht="15.75">
      <c r="B940" s="351" t="s">
        <v>344</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56">SUM(Z931:Z939)</f>
        <v>0</v>
      </c>
      <c r="AA940" s="348">
        <f t="shared" si="2856"/>
        <v>0</v>
      </c>
      <c r="AB940" s="348">
        <f t="shared" si="2856"/>
        <v>0</v>
      </c>
      <c r="AC940" s="348">
        <f t="shared" si="2856"/>
        <v>0</v>
      </c>
      <c r="AD940" s="348">
        <f t="shared" si="2856"/>
        <v>0</v>
      </c>
      <c r="AE940" s="348">
        <f t="shared" si="2856"/>
        <v>0</v>
      </c>
      <c r="AF940" s="348">
        <f>SUM(AF931:AF939)</f>
        <v>0</v>
      </c>
      <c r="AG940" s="348">
        <f t="shared" ref="AG940:AL940" si="2857">SUM(AG931:AG939)</f>
        <v>0</v>
      </c>
      <c r="AH940" s="348">
        <f t="shared" si="2857"/>
        <v>0</v>
      </c>
      <c r="AI940" s="348">
        <f t="shared" si="2857"/>
        <v>0</v>
      </c>
      <c r="AJ940" s="348">
        <f t="shared" si="2857"/>
        <v>0</v>
      </c>
      <c r="AK940" s="348">
        <f t="shared" si="2857"/>
        <v>0</v>
      </c>
      <c r="AL940" s="348">
        <f t="shared" si="2857"/>
        <v>0</v>
      </c>
      <c r="AM940" s="409">
        <f>SUM(AM931:AM939)</f>
        <v>0</v>
      </c>
    </row>
    <row r="941" spans="2:39" ht="15.75">
      <c r="B941" s="351" t="s">
        <v>345</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858">Z928*Z930</f>
        <v>0</v>
      </c>
      <c r="AA941" s="349">
        <f t="shared" si="2858"/>
        <v>0</v>
      </c>
      <c r="AB941" s="349">
        <f t="shared" si="2858"/>
        <v>0</v>
      </c>
      <c r="AC941" s="349">
        <f t="shared" si="2858"/>
        <v>0</v>
      </c>
      <c r="AD941" s="349">
        <f t="shared" si="2858"/>
        <v>0</v>
      </c>
      <c r="AE941" s="349">
        <f t="shared" si="2858"/>
        <v>0</v>
      </c>
      <c r="AF941" s="349">
        <f>AF928*AF930</f>
        <v>0</v>
      </c>
      <c r="AG941" s="349">
        <f t="shared" ref="AG941:AL941" si="2859">AG928*AG930</f>
        <v>0</v>
      </c>
      <c r="AH941" s="349">
        <f t="shared" si="2859"/>
        <v>0</v>
      </c>
      <c r="AI941" s="349">
        <f t="shared" si="2859"/>
        <v>0</v>
      </c>
      <c r="AJ941" s="349">
        <f t="shared" si="2859"/>
        <v>0</v>
      </c>
      <c r="AK941" s="349">
        <f t="shared" si="2859"/>
        <v>0</v>
      </c>
      <c r="AL941" s="349">
        <f t="shared" si="2859"/>
        <v>0</v>
      </c>
      <c r="AM941" s="409">
        <f>SUM(Y941:AL941)</f>
        <v>0</v>
      </c>
    </row>
    <row r="942" spans="2:39" ht="15.75">
      <c r="B942" s="351" t="s">
        <v>346</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c r="B944" s="442" t="s">
        <v>341</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860">IF(AA768="kw",SUMPRODUCT($N$770:$N$925,$P$770:$P$925,AA770:AA925),SUMPRODUCT($E$770:$E$925,AA770:AA925))</f>
        <v>0</v>
      </c>
      <c r="AB944" s="328">
        <f t="shared" si="2860"/>
        <v>0</v>
      </c>
      <c r="AC944" s="328">
        <f t="shared" si="2860"/>
        <v>0</v>
      </c>
      <c r="AD944" s="328">
        <f t="shared" si="2860"/>
        <v>0</v>
      </c>
      <c r="AE944" s="328">
        <f t="shared" si="2860"/>
        <v>0</v>
      </c>
      <c r="AF944" s="328">
        <f t="shared" si="2860"/>
        <v>0</v>
      </c>
      <c r="AG944" s="328">
        <f t="shared" si="2860"/>
        <v>0</v>
      </c>
      <c r="AH944" s="328">
        <f t="shared" si="2860"/>
        <v>0</v>
      </c>
      <c r="AI944" s="328">
        <f t="shared" si="2860"/>
        <v>0</v>
      </c>
      <c r="AJ944" s="328">
        <f t="shared" si="2860"/>
        <v>0</v>
      </c>
      <c r="AK944" s="328">
        <f t="shared" si="2860"/>
        <v>0</v>
      </c>
      <c r="AL944" s="328">
        <f t="shared" si="2860"/>
        <v>0</v>
      </c>
      <c r="AM944" s="388"/>
    </row>
    <row r="945" spans="1:39" ht="18.75" customHeight="1">
      <c r="B945" s="370" t="s">
        <v>598</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collapsed="1"/>
    <row r="948" spans="1:39" ht="15.75">
      <c r="B948" s="282" t="s">
        <v>342</v>
      </c>
      <c r="C948" s="283"/>
      <c r="D948" s="592" t="s">
        <v>528</v>
      </c>
      <c r="E948" s="255"/>
      <c r="F948" s="592"/>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customHeight="1">
      <c r="B949" s="809" t="s">
        <v>212</v>
      </c>
      <c r="C949" s="811" t="s">
        <v>33</v>
      </c>
      <c r="D949" s="286" t="s">
        <v>424</v>
      </c>
      <c r="E949" s="813" t="s">
        <v>210</v>
      </c>
      <c r="F949" s="814"/>
      <c r="G949" s="814"/>
      <c r="H949" s="814"/>
      <c r="I949" s="814"/>
      <c r="J949" s="814"/>
      <c r="K949" s="814"/>
      <c r="L949" s="814"/>
      <c r="M949" s="815"/>
      <c r="N949" s="816" t="s">
        <v>214</v>
      </c>
      <c r="O949" s="286" t="s">
        <v>425</v>
      </c>
      <c r="P949" s="813" t="s">
        <v>213</v>
      </c>
      <c r="Q949" s="814"/>
      <c r="R949" s="814"/>
      <c r="S949" s="814"/>
      <c r="T949" s="814"/>
      <c r="U949" s="814"/>
      <c r="V949" s="814"/>
      <c r="W949" s="814"/>
      <c r="X949" s="815"/>
      <c r="Y949" s="806" t="s">
        <v>244</v>
      </c>
      <c r="Z949" s="807"/>
      <c r="AA949" s="807"/>
      <c r="AB949" s="807"/>
      <c r="AC949" s="807"/>
      <c r="AD949" s="807"/>
      <c r="AE949" s="807"/>
      <c r="AF949" s="807"/>
      <c r="AG949" s="807"/>
      <c r="AH949" s="807"/>
      <c r="AI949" s="807"/>
      <c r="AJ949" s="807"/>
      <c r="AK949" s="807"/>
      <c r="AL949" s="807"/>
      <c r="AM949" s="808"/>
    </row>
    <row r="950" spans="1:39" ht="65.25" customHeight="1">
      <c r="B950" s="810"/>
      <c r="C950" s="812"/>
      <c r="D950" s="287">
        <v>2020</v>
      </c>
      <c r="E950" s="287">
        <v>2021</v>
      </c>
      <c r="F950" s="287">
        <v>2022</v>
      </c>
      <c r="G950" s="287">
        <v>2023</v>
      </c>
      <c r="H950" s="287">
        <v>2024</v>
      </c>
      <c r="I950" s="287">
        <v>2025</v>
      </c>
      <c r="J950" s="287">
        <v>2026</v>
      </c>
      <c r="K950" s="287">
        <v>2027</v>
      </c>
      <c r="L950" s="287">
        <v>2028</v>
      </c>
      <c r="M950" s="287">
        <v>2029</v>
      </c>
      <c r="N950" s="817"/>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GS&lt;50 kW</v>
      </c>
      <c r="AA950" s="287" t="str">
        <f>'1.  LRAMVA Summary'!F50</f>
        <v>GS&gt;50-4999 kW</v>
      </c>
      <c r="AB950" s="287" t="str">
        <f>'1.  LRAMVA Summary'!G50</f>
        <v>USL</v>
      </c>
      <c r="AC950" s="287" t="str">
        <f>'1.  LRAMVA Summary'!H50</f>
        <v>Sentinel Lighting</v>
      </c>
      <c r="AD950" s="287" t="str">
        <f>'1.  LRAMVA Summary'!I50</f>
        <v>Street Lighting</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customHeight="1">
      <c r="A951" s="534"/>
      <c r="B951" s="520" t="s">
        <v>506</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kWh</v>
      </c>
      <c r="AC951" s="293" t="str">
        <f>'1.  LRAMVA Summary'!H51</f>
        <v>kW</v>
      </c>
      <c r="AD951" s="293" t="str">
        <f>'1.  LRAMVA Summary'!I51</f>
        <v>kW</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4"/>
      <c r="B952" s="506" t="s">
        <v>499</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4">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4"/>
      <c r="B954" s="296" t="s">
        <v>347</v>
      </c>
      <c r="C954" s="293" t="s">
        <v>164</v>
      </c>
      <c r="D954" s="297"/>
      <c r="E954" s="297"/>
      <c r="F954" s="297"/>
      <c r="G954" s="297"/>
      <c r="H954" s="297"/>
      <c r="I954" s="297"/>
      <c r="J954" s="297"/>
      <c r="K954" s="297"/>
      <c r="L954" s="297"/>
      <c r="M954" s="297"/>
      <c r="N954" s="470"/>
      <c r="O954" s="297"/>
      <c r="P954" s="297"/>
      <c r="Q954" s="297"/>
      <c r="R954" s="297"/>
      <c r="S954" s="297"/>
      <c r="T954" s="297"/>
      <c r="U954" s="297"/>
      <c r="V954" s="297"/>
      <c r="W954" s="297"/>
      <c r="X954" s="297"/>
      <c r="Y954" s="413">
        <f>Y953</f>
        <v>0</v>
      </c>
      <c r="Z954" s="413">
        <f t="shared" ref="Z954" si="2861">Z953</f>
        <v>0</v>
      </c>
      <c r="AA954" s="413">
        <f t="shared" ref="AA954" si="2862">AA953</f>
        <v>0</v>
      </c>
      <c r="AB954" s="413">
        <f t="shared" ref="AB954" si="2863">AB953</f>
        <v>0</v>
      </c>
      <c r="AC954" s="413">
        <f t="shared" ref="AC954" si="2864">AC953</f>
        <v>0</v>
      </c>
      <c r="AD954" s="413">
        <f t="shared" ref="AD954" si="2865">AD953</f>
        <v>0</v>
      </c>
      <c r="AE954" s="413">
        <f t="shared" ref="AE954" si="2866">AE953</f>
        <v>0</v>
      </c>
      <c r="AF954" s="413">
        <f t="shared" ref="AF954" si="2867">AF953</f>
        <v>0</v>
      </c>
      <c r="AG954" s="413">
        <f t="shared" ref="AG954" si="2868">AG953</f>
        <v>0</v>
      </c>
      <c r="AH954" s="413">
        <f t="shared" ref="AH954" si="2869">AH953</f>
        <v>0</v>
      </c>
      <c r="AI954" s="413">
        <f t="shared" ref="AI954" si="2870">AI953</f>
        <v>0</v>
      </c>
      <c r="AJ954" s="413">
        <f t="shared" ref="AJ954" si="2871">AJ953</f>
        <v>0</v>
      </c>
      <c r="AK954" s="413">
        <f t="shared" ref="AK954" si="2872">AK953</f>
        <v>0</v>
      </c>
      <c r="AL954" s="413">
        <f t="shared" ref="AL954" si="2873">AL953</f>
        <v>0</v>
      </c>
      <c r="AM954" s="299"/>
    </row>
    <row r="955" spans="1:39" ht="15" hidden="1" customHeight="1" outlineLevel="1">
      <c r="A955" s="534"/>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4">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4"/>
      <c r="B957" s="296" t="s">
        <v>347</v>
      </c>
      <c r="C957" s="293" t="s">
        <v>164</v>
      </c>
      <c r="D957" s="297"/>
      <c r="E957" s="297"/>
      <c r="F957" s="297"/>
      <c r="G957" s="297"/>
      <c r="H957" s="297"/>
      <c r="I957" s="297"/>
      <c r="J957" s="297"/>
      <c r="K957" s="297"/>
      <c r="L957" s="297"/>
      <c r="M957" s="297"/>
      <c r="N957" s="470"/>
      <c r="O957" s="297"/>
      <c r="P957" s="297"/>
      <c r="Q957" s="297"/>
      <c r="R957" s="297"/>
      <c r="S957" s="297"/>
      <c r="T957" s="297"/>
      <c r="U957" s="297"/>
      <c r="V957" s="297"/>
      <c r="W957" s="297"/>
      <c r="X957" s="297"/>
      <c r="Y957" s="413">
        <f>Y956</f>
        <v>0</v>
      </c>
      <c r="Z957" s="413">
        <f t="shared" ref="Z957" si="2874">Z956</f>
        <v>0</v>
      </c>
      <c r="AA957" s="413">
        <f t="shared" ref="AA957" si="2875">AA956</f>
        <v>0</v>
      </c>
      <c r="AB957" s="413">
        <f t="shared" ref="AB957" si="2876">AB956</f>
        <v>0</v>
      </c>
      <c r="AC957" s="413">
        <f t="shared" ref="AC957" si="2877">AC956</f>
        <v>0</v>
      </c>
      <c r="AD957" s="413">
        <f t="shared" ref="AD957" si="2878">AD956</f>
        <v>0</v>
      </c>
      <c r="AE957" s="413">
        <f t="shared" ref="AE957" si="2879">AE956</f>
        <v>0</v>
      </c>
      <c r="AF957" s="413">
        <f t="shared" ref="AF957" si="2880">AF956</f>
        <v>0</v>
      </c>
      <c r="AG957" s="413">
        <f t="shared" ref="AG957" si="2881">AG956</f>
        <v>0</v>
      </c>
      <c r="AH957" s="413">
        <f t="shared" ref="AH957" si="2882">AH956</f>
        <v>0</v>
      </c>
      <c r="AI957" s="413">
        <f t="shared" ref="AI957" si="2883">AI956</f>
        <v>0</v>
      </c>
      <c r="AJ957" s="413">
        <f t="shared" ref="AJ957" si="2884">AJ956</f>
        <v>0</v>
      </c>
      <c r="AK957" s="413">
        <f t="shared" ref="AK957" si="2885">AK956</f>
        <v>0</v>
      </c>
      <c r="AL957" s="413">
        <f t="shared" ref="AL957" si="2886">AL956</f>
        <v>0</v>
      </c>
      <c r="AM957" s="299"/>
    </row>
    <row r="958" spans="1:39" ht="15" hidden="1" customHeight="1" outlineLevel="1">
      <c r="A958" s="534"/>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4">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4"/>
      <c r="B960" s="296" t="s">
        <v>347</v>
      </c>
      <c r="C960" s="293" t="s">
        <v>164</v>
      </c>
      <c r="D960" s="297"/>
      <c r="E960" s="297"/>
      <c r="F960" s="297"/>
      <c r="G960" s="297"/>
      <c r="H960" s="297"/>
      <c r="I960" s="297"/>
      <c r="J960" s="297"/>
      <c r="K960" s="297"/>
      <c r="L960" s="297"/>
      <c r="M960" s="297"/>
      <c r="N960" s="470"/>
      <c r="O960" s="297"/>
      <c r="P960" s="297"/>
      <c r="Q960" s="297"/>
      <c r="R960" s="297"/>
      <c r="S960" s="297"/>
      <c r="T960" s="297"/>
      <c r="U960" s="297"/>
      <c r="V960" s="297"/>
      <c r="W960" s="297"/>
      <c r="X960" s="297"/>
      <c r="Y960" s="413">
        <f>Y959</f>
        <v>0</v>
      </c>
      <c r="Z960" s="413">
        <f t="shared" ref="Z960" si="2887">Z959</f>
        <v>0</v>
      </c>
      <c r="AA960" s="413">
        <f t="shared" ref="AA960" si="2888">AA959</f>
        <v>0</v>
      </c>
      <c r="AB960" s="413">
        <f t="shared" ref="AB960" si="2889">AB959</f>
        <v>0</v>
      </c>
      <c r="AC960" s="413">
        <f t="shared" ref="AC960" si="2890">AC959</f>
        <v>0</v>
      </c>
      <c r="AD960" s="413">
        <f t="shared" ref="AD960" si="2891">AD959</f>
        <v>0</v>
      </c>
      <c r="AE960" s="413">
        <f t="shared" ref="AE960" si="2892">AE959</f>
        <v>0</v>
      </c>
      <c r="AF960" s="413">
        <f t="shared" ref="AF960" si="2893">AF959</f>
        <v>0</v>
      </c>
      <c r="AG960" s="413">
        <f t="shared" ref="AG960" si="2894">AG959</f>
        <v>0</v>
      </c>
      <c r="AH960" s="413">
        <f t="shared" ref="AH960" si="2895">AH959</f>
        <v>0</v>
      </c>
      <c r="AI960" s="413">
        <f t="shared" ref="AI960" si="2896">AI959</f>
        <v>0</v>
      </c>
      <c r="AJ960" s="413">
        <f t="shared" ref="AJ960" si="2897">AJ959</f>
        <v>0</v>
      </c>
      <c r="AK960" s="413">
        <f t="shared" ref="AK960" si="2898">AK959</f>
        <v>0</v>
      </c>
      <c r="AL960" s="413">
        <f t="shared" ref="AL960" si="2899">AL959</f>
        <v>0</v>
      </c>
      <c r="AM960" s="299"/>
    </row>
    <row r="961" spans="1:39" ht="15" hidden="1" customHeight="1" outlineLevel="1">
      <c r="A961" s="534"/>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4">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4"/>
      <c r="B963" s="296" t="s">
        <v>347</v>
      </c>
      <c r="C963" s="293" t="s">
        <v>164</v>
      </c>
      <c r="D963" s="297"/>
      <c r="E963" s="297"/>
      <c r="F963" s="297"/>
      <c r="G963" s="297"/>
      <c r="H963" s="297"/>
      <c r="I963" s="297"/>
      <c r="J963" s="297"/>
      <c r="K963" s="297"/>
      <c r="L963" s="297"/>
      <c r="M963" s="297"/>
      <c r="N963" s="470"/>
      <c r="O963" s="297"/>
      <c r="P963" s="297"/>
      <c r="Q963" s="297"/>
      <c r="R963" s="297"/>
      <c r="S963" s="297"/>
      <c r="T963" s="297"/>
      <c r="U963" s="297"/>
      <c r="V963" s="297"/>
      <c r="W963" s="297"/>
      <c r="X963" s="297"/>
      <c r="Y963" s="413">
        <f>Y962</f>
        <v>0</v>
      </c>
      <c r="Z963" s="413">
        <f t="shared" ref="Z963" si="2900">Z962</f>
        <v>0</v>
      </c>
      <c r="AA963" s="413">
        <f t="shared" ref="AA963" si="2901">AA962</f>
        <v>0</v>
      </c>
      <c r="AB963" s="413">
        <f t="shared" ref="AB963" si="2902">AB962</f>
        <v>0</v>
      </c>
      <c r="AC963" s="413">
        <f t="shared" ref="AC963" si="2903">AC962</f>
        <v>0</v>
      </c>
      <c r="AD963" s="413">
        <f t="shared" ref="AD963" si="2904">AD962</f>
        <v>0</v>
      </c>
      <c r="AE963" s="413">
        <f t="shared" ref="AE963" si="2905">AE962</f>
        <v>0</v>
      </c>
      <c r="AF963" s="413">
        <f t="shared" ref="AF963" si="2906">AF962</f>
        <v>0</v>
      </c>
      <c r="AG963" s="413">
        <f t="shared" ref="AG963" si="2907">AG962</f>
        <v>0</v>
      </c>
      <c r="AH963" s="413">
        <f t="shared" ref="AH963" si="2908">AH962</f>
        <v>0</v>
      </c>
      <c r="AI963" s="413">
        <f t="shared" ref="AI963" si="2909">AI962</f>
        <v>0</v>
      </c>
      <c r="AJ963" s="413">
        <f t="shared" ref="AJ963" si="2910">AJ962</f>
        <v>0</v>
      </c>
      <c r="AK963" s="413">
        <f t="shared" ref="AK963" si="2911">AK962</f>
        <v>0</v>
      </c>
      <c r="AL963" s="413">
        <f t="shared" ref="AL963" si="2912">AL962</f>
        <v>0</v>
      </c>
      <c r="AM963" s="299"/>
    </row>
    <row r="964" spans="1:39" ht="15" hidden="1" customHeight="1" outlineLevel="1">
      <c r="A964" s="534"/>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4">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4"/>
      <c r="B966" s="296" t="s">
        <v>347</v>
      </c>
      <c r="C966" s="293" t="s">
        <v>164</v>
      </c>
      <c r="D966" s="297"/>
      <c r="E966" s="297"/>
      <c r="F966" s="297"/>
      <c r="G966" s="297"/>
      <c r="H966" s="297"/>
      <c r="I966" s="297"/>
      <c r="J966" s="297"/>
      <c r="K966" s="297"/>
      <c r="L966" s="297"/>
      <c r="M966" s="297"/>
      <c r="N966" s="470"/>
      <c r="O966" s="297"/>
      <c r="P966" s="297"/>
      <c r="Q966" s="297"/>
      <c r="R966" s="297"/>
      <c r="S966" s="297"/>
      <c r="T966" s="297"/>
      <c r="U966" s="297"/>
      <c r="V966" s="297"/>
      <c r="W966" s="297"/>
      <c r="X966" s="297"/>
      <c r="Y966" s="413">
        <f>Y965</f>
        <v>0</v>
      </c>
      <c r="Z966" s="413">
        <f t="shared" ref="Z966" si="2913">Z965</f>
        <v>0</v>
      </c>
      <c r="AA966" s="413">
        <f t="shared" ref="AA966" si="2914">AA965</f>
        <v>0</v>
      </c>
      <c r="AB966" s="413">
        <f t="shared" ref="AB966" si="2915">AB965</f>
        <v>0</v>
      </c>
      <c r="AC966" s="413">
        <f t="shared" ref="AC966" si="2916">AC965</f>
        <v>0</v>
      </c>
      <c r="AD966" s="413">
        <f t="shared" ref="AD966" si="2917">AD965</f>
        <v>0</v>
      </c>
      <c r="AE966" s="413">
        <f t="shared" ref="AE966" si="2918">AE965</f>
        <v>0</v>
      </c>
      <c r="AF966" s="413">
        <f t="shared" ref="AF966" si="2919">AF965</f>
        <v>0</v>
      </c>
      <c r="AG966" s="413">
        <f t="shared" ref="AG966" si="2920">AG965</f>
        <v>0</v>
      </c>
      <c r="AH966" s="413">
        <f t="shared" ref="AH966" si="2921">AH965</f>
        <v>0</v>
      </c>
      <c r="AI966" s="413">
        <f t="shared" ref="AI966" si="2922">AI965</f>
        <v>0</v>
      </c>
      <c r="AJ966" s="413">
        <f t="shared" ref="AJ966" si="2923">AJ965</f>
        <v>0</v>
      </c>
      <c r="AK966" s="413">
        <f t="shared" ref="AK966" si="2924">AK965</f>
        <v>0</v>
      </c>
      <c r="AL966" s="413">
        <f t="shared" ref="AL966" si="2925">AL965</f>
        <v>0</v>
      </c>
      <c r="AM966" s="299"/>
    </row>
    <row r="967" spans="1:39" ht="15" hidden="1" customHeight="1" outlineLevel="1">
      <c r="A967" s="534"/>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4"/>
      <c r="B968" s="321" t="s">
        <v>500</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4">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4"/>
      <c r="B970" s="296" t="s">
        <v>347</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Y969</f>
        <v>0</v>
      </c>
      <c r="Z970" s="413">
        <f t="shared" ref="Z970" si="2926">Z969</f>
        <v>0</v>
      </c>
      <c r="AA970" s="413">
        <f t="shared" ref="AA970" si="2927">AA969</f>
        <v>0</v>
      </c>
      <c r="AB970" s="413">
        <f t="shared" ref="AB970" si="2928">AB969</f>
        <v>0</v>
      </c>
      <c r="AC970" s="413">
        <f t="shared" ref="AC970" si="2929">AC969</f>
        <v>0</v>
      </c>
      <c r="AD970" s="413">
        <f t="shared" ref="AD970" si="2930">AD969</f>
        <v>0</v>
      </c>
      <c r="AE970" s="413">
        <f t="shared" ref="AE970" si="2931">AE969</f>
        <v>0</v>
      </c>
      <c r="AF970" s="413">
        <f t="shared" ref="AF970" si="2932">AF969</f>
        <v>0</v>
      </c>
      <c r="AG970" s="413">
        <f t="shared" ref="AG970" si="2933">AG969</f>
        <v>0</v>
      </c>
      <c r="AH970" s="413">
        <f t="shared" ref="AH970" si="2934">AH969</f>
        <v>0</v>
      </c>
      <c r="AI970" s="413">
        <f t="shared" ref="AI970" si="2935">AI969</f>
        <v>0</v>
      </c>
      <c r="AJ970" s="413">
        <f t="shared" ref="AJ970" si="2936">AJ969</f>
        <v>0</v>
      </c>
      <c r="AK970" s="413">
        <f t="shared" ref="AK970" si="2937">AK969</f>
        <v>0</v>
      </c>
      <c r="AL970" s="413">
        <f t="shared" ref="AL970" si="2938">AL969</f>
        <v>0</v>
      </c>
      <c r="AM970" s="313"/>
    </row>
    <row r="971" spans="1:39" ht="15" hidden="1" customHeight="1" outlineLevel="1">
      <c r="A971" s="534"/>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4">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4"/>
      <c r="B973" s="296" t="s">
        <v>347</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9">Z972</f>
        <v>0</v>
      </c>
      <c r="AA973" s="413">
        <f t="shared" ref="AA973" si="2940">AA972</f>
        <v>0</v>
      </c>
      <c r="AB973" s="413">
        <f t="shared" ref="AB973" si="2941">AB972</f>
        <v>0</v>
      </c>
      <c r="AC973" s="413">
        <f t="shared" ref="AC973" si="2942">AC972</f>
        <v>0</v>
      </c>
      <c r="AD973" s="413">
        <f t="shared" ref="AD973" si="2943">AD972</f>
        <v>0</v>
      </c>
      <c r="AE973" s="413">
        <f t="shared" ref="AE973" si="2944">AE972</f>
        <v>0</v>
      </c>
      <c r="AF973" s="413">
        <f t="shared" ref="AF973" si="2945">AF972</f>
        <v>0</v>
      </c>
      <c r="AG973" s="413">
        <f t="shared" ref="AG973" si="2946">AG972</f>
        <v>0</v>
      </c>
      <c r="AH973" s="413">
        <f t="shared" ref="AH973" si="2947">AH972</f>
        <v>0</v>
      </c>
      <c r="AI973" s="413">
        <f t="shared" ref="AI973" si="2948">AI972</f>
        <v>0</v>
      </c>
      <c r="AJ973" s="413">
        <f t="shared" ref="AJ973" si="2949">AJ972</f>
        <v>0</v>
      </c>
      <c r="AK973" s="413">
        <f t="shared" ref="AK973" si="2950">AK972</f>
        <v>0</v>
      </c>
      <c r="AL973" s="413">
        <f t="shared" ref="AL973" si="2951">AL972</f>
        <v>0</v>
      </c>
      <c r="AM973" s="313"/>
    </row>
    <row r="974" spans="1:39" ht="15" hidden="1" customHeight="1" outlineLevel="1">
      <c r="A974" s="534"/>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4">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4"/>
      <c r="B976" s="296" t="s">
        <v>347</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2">Z975</f>
        <v>0</v>
      </c>
      <c r="AA976" s="413">
        <f t="shared" ref="AA976" si="2953">AA975</f>
        <v>0</v>
      </c>
      <c r="AB976" s="413">
        <f t="shared" ref="AB976" si="2954">AB975</f>
        <v>0</v>
      </c>
      <c r="AC976" s="413">
        <f t="shared" ref="AC976" si="2955">AC975</f>
        <v>0</v>
      </c>
      <c r="AD976" s="413">
        <f t="shared" ref="AD976" si="2956">AD975</f>
        <v>0</v>
      </c>
      <c r="AE976" s="413">
        <f t="shared" ref="AE976" si="2957">AE975</f>
        <v>0</v>
      </c>
      <c r="AF976" s="413">
        <f t="shared" ref="AF976" si="2958">AF975</f>
        <v>0</v>
      </c>
      <c r="AG976" s="413">
        <f t="shared" ref="AG976" si="2959">AG975</f>
        <v>0</v>
      </c>
      <c r="AH976" s="413">
        <f t="shared" ref="AH976" si="2960">AH975</f>
        <v>0</v>
      </c>
      <c r="AI976" s="413">
        <f t="shared" ref="AI976" si="2961">AI975</f>
        <v>0</v>
      </c>
      <c r="AJ976" s="413">
        <f t="shared" ref="AJ976" si="2962">AJ975</f>
        <v>0</v>
      </c>
      <c r="AK976" s="413">
        <f t="shared" ref="AK976" si="2963">AK975</f>
        <v>0</v>
      </c>
      <c r="AL976" s="413">
        <f t="shared" ref="AL976" si="2964">AL975</f>
        <v>0</v>
      </c>
      <c r="AM976" s="313"/>
    </row>
    <row r="977" spans="1:39" ht="15" hidden="1" customHeight="1" outlineLevel="1">
      <c r="A977" s="534"/>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4">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4"/>
      <c r="B979" s="296" t="s">
        <v>347</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5">Z978</f>
        <v>0</v>
      </c>
      <c r="AA979" s="413">
        <f t="shared" ref="AA979" si="2966">AA978</f>
        <v>0</v>
      </c>
      <c r="AB979" s="413">
        <f t="shared" ref="AB979" si="2967">AB978</f>
        <v>0</v>
      </c>
      <c r="AC979" s="413">
        <f t="shared" ref="AC979" si="2968">AC978</f>
        <v>0</v>
      </c>
      <c r="AD979" s="413">
        <f t="shared" ref="AD979" si="2969">AD978</f>
        <v>0</v>
      </c>
      <c r="AE979" s="413">
        <f t="shared" ref="AE979" si="2970">AE978</f>
        <v>0</v>
      </c>
      <c r="AF979" s="413">
        <f t="shared" ref="AF979" si="2971">AF978</f>
        <v>0</v>
      </c>
      <c r="AG979" s="413">
        <f t="shared" ref="AG979" si="2972">AG978</f>
        <v>0</v>
      </c>
      <c r="AH979" s="413">
        <f t="shared" ref="AH979" si="2973">AH978</f>
        <v>0</v>
      </c>
      <c r="AI979" s="413">
        <f t="shared" ref="AI979" si="2974">AI978</f>
        <v>0</v>
      </c>
      <c r="AJ979" s="413">
        <f t="shared" ref="AJ979" si="2975">AJ978</f>
        <v>0</v>
      </c>
      <c r="AK979" s="413">
        <f t="shared" ref="AK979" si="2976">AK978</f>
        <v>0</v>
      </c>
      <c r="AL979" s="413">
        <f t="shared" ref="AL979" si="2977">AL978</f>
        <v>0</v>
      </c>
      <c r="AM979" s="313"/>
    </row>
    <row r="980" spans="1:39" ht="15" hidden="1" customHeight="1" outlineLevel="1">
      <c r="A980" s="534"/>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4">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4"/>
      <c r="B982" s="296" t="s">
        <v>347</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Y981</f>
        <v>0</v>
      </c>
      <c r="Z982" s="413">
        <f t="shared" ref="Z982" si="2978">Z981</f>
        <v>0</v>
      </c>
      <c r="AA982" s="413">
        <f t="shared" ref="AA982" si="2979">AA981</f>
        <v>0</v>
      </c>
      <c r="AB982" s="413">
        <f t="shared" ref="AB982" si="2980">AB981</f>
        <v>0</v>
      </c>
      <c r="AC982" s="413">
        <f t="shared" ref="AC982" si="2981">AC981</f>
        <v>0</v>
      </c>
      <c r="AD982" s="413">
        <f t="shared" ref="AD982" si="2982">AD981</f>
        <v>0</v>
      </c>
      <c r="AE982" s="413">
        <f t="shared" ref="AE982" si="2983">AE981</f>
        <v>0</v>
      </c>
      <c r="AF982" s="413">
        <f t="shared" ref="AF982" si="2984">AF981</f>
        <v>0</v>
      </c>
      <c r="AG982" s="413">
        <f t="shared" ref="AG982" si="2985">AG981</f>
        <v>0</v>
      </c>
      <c r="AH982" s="413">
        <f t="shared" ref="AH982" si="2986">AH981</f>
        <v>0</v>
      </c>
      <c r="AI982" s="413">
        <f t="shared" ref="AI982" si="2987">AI981</f>
        <v>0</v>
      </c>
      <c r="AJ982" s="413">
        <f t="shared" ref="AJ982" si="2988">AJ981</f>
        <v>0</v>
      </c>
      <c r="AK982" s="413">
        <f t="shared" ref="AK982" si="2989">AK981</f>
        <v>0</v>
      </c>
      <c r="AL982" s="413">
        <f t="shared" ref="AL982" si="2990">AL981</f>
        <v>0</v>
      </c>
      <c r="AM982" s="313"/>
    </row>
    <row r="983" spans="1:39" ht="15" hidden="1" customHeight="1" outlineLevel="1">
      <c r="A983" s="534"/>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4"/>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4">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4"/>
      <c r="B986" s="296" t="s">
        <v>347</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Y985</f>
        <v>0</v>
      </c>
      <c r="Z986" s="413">
        <f t="shared" ref="Z986" si="2991">Z985</f>
        <v>0</v>
      </c>
      <c r="AA986" s="413">
        <f t="shared" ref="AA986" si="2992">AA985</f>
        <v>0</v>
      </c>
      <c r="AB986" s="413">
        <f t="shared" ref="AB986" si="2993">AB985</f>
        <v>0</v>
      </c>
      <c r="AC986" s="413">
        <f t="shared" ref="AC986" si="2994">AC985</f>
        <v>0</v>
      </c>
      <c r="AD986" s="413">
        <f t="shared" ref="AD986" si="2995">AD985</f>
        <v>0</v>
      </c>
      <c r="AE986" s="413">
        <f t="shared" ref="AE986" si="2996">AE985</f>
        <v>0</v>
      </c>
      <c r="AF986" s="413">
        <f t="shared" ref="AF986" si="2997">AF985</f>
        <v>0</v>
      </c>
      <c r="AG986" s="413">
        <f t="shared" ref="AG986" si="2998">AG985</f>
        <v>0</v>
      </c>
      <c r="AH986" s="413">
        <f t="shared" ref="AH986" si="2999">AH985</f>
        <v>0</v>
      </c>
      <c r="AI986" s="413">
        <f t="shared" ref="AI986" si="3000">AI985</f>
        <v>0</v>
      </c>
      <c r="AJ986" s="413">
        <f t="shared" ref="AJ986" si="3001">AJ985</f>
        <v>0</v>
      </c>
      <c r="AK986" s="413">
        <f t="shared" ref="AK986" si="3002">AK985</f>
        <v>0</v>
      </c>
      <c r="AL986" s="413">
        <f t="shared" ref="AL986" si="3003">AL985</f>
        <v>0</v>
      </c>
      <c r="AM986" s="299"/>
    </row>
    <row r="987" spans="1:39" ht="15" hidden="1" customHeight="1" outlineLevel="1">
      <c r="A987" s="534"/>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4">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4"/>
      <c r="B989" s="296" t="s">
        <v>347</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4">Z988</f>
        <v>0</v>
      </c>
      <c r="AA989" s="413">
        <f t="shared" ref="AA989" si="3005">AA988</f>
        <v>0</v>
      </c>
      <c r="AB989" s="413">
        <f t="shared" ref="AB989" si="3006">AB988</f>
        <v>0</v>
      </c>
      <c r="AC989" s="413">
        <f t="shared" ref="AC989" si="3007">AC988</f>
        <v>0</v>
      </c>
      <c r="AD989" s="413">
        <f t="shared" ref="AD989" si="3008">AD988</f>
        <v>0</v>
      </c>
      <c r="AE989" s="413">
        <f t="shared" ref="AE989" si="3009">AE988</f>
        <v>0</v>
      </c>
      <c r="AF989" s="413">
        <f t="shared" ref="AF989" si="3010">AF988</f>
        <v>0</v>
      </c>
      <c r="AG989" s="413">
        <f t="shared" ref="AG989" si="3011">AG988</f>
        <v>0</v>
      </c>
      <c r="AH989" s="413">
        <f t="shared" ref="AH989" si="3012">AH988</f>
        <v>0</v>
      </c>
      <c r="AI989" s="413">
        <f t="shared" ref="AI989" si="3013">AI988</f>
        <v>0</v>
      </c>
      <c r="AJ989" s="413">
        <f t="shared" ref="AJ989" si="3014">AJ988</f>
        <v>0</v>
      </c>
      <c r="AK989" s="413">
        <f t="shared" ref="AK989" si="3015">AK988</f>
        <v>0</v>
      </c>
      <c r="AL989" s="413">
        <f t="shared" ref="AL989" si="3016">AL988</f>
        <v>0</v>
      </c>
      <c r="AM989" s="299"/>
    </row>
    <row r="990" spans="1:39" ht="15" hidden="1" customHeight="1" outlineLevel="1">
      <c r="A990" s="534"/>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4">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4"/>
      <c r="B992" s="296" t="s">
        <v>347</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7">Z991</f>
        <v>0</v>
      </c>
      <c r="AA992" s="413">
        <f t="shared" ref="AA992" si="3018">AA991</f>
        <v>0</v>
      </c>
      <c r="AB992" s="413">
        <f t="shared" ref="AB992" si="3019">AB991</f>
        <v>0</v>
      </c>
      <c r="AC992" s="413">
        <f t="shared" ref="AC992" si="3020">AC991</f>
        <v>0</v>
      </c>
      <c r="AD992" s="413">
        <f t="shared" ref="AD992" si="3021">AD991</f>
        <v>0</v>
      </c>
      <c r="AE992" s="413">
        <f t="shared" ref="AE992" si="3022">AE991</f>
        <v>0</v>
      </c>
      <c r="AF992" s="413">
        <f t="shared" ref="AF992" si="3023">AF991</f>
        <v>0</v>
      </c>
      <c r="AG992" s="413">
        <f t="shared" ref="AG992" si="3024">AG991</f>
        <v>0</v>
      </c>
      <c r="AH992" s="413">
        <f t="shared" ref="AH992" si="3025">AH991</f>
        <v>0</v>
      </c>
      <c r="AI992" s="413">
        <f t="shared" ref="AI992" si="3026">AI991</f>
        <v>0</v>
      </c>
      <c r="AJ992" s="413">
        <f t="shared" ref="AJ992" si="3027">AJ991</f>
        <v>0</v>
      </c>
      <c r="AK992" s="413">
        <f t="shared" ref="AK992" si="3028">AK991</f>
        <v>0</v>
      </c>
      <c r="AL992" s="413">
        <f t="shared" ref="AL992" si="3029">AL991</f>
        <v>0</v>
      </c>
      <c r="AM992" s="308"/>
    </row>
    <row r="993" spans="1:40" ht="15" hidden="1" customHeight="1" outlineLevel="1">
      <c r="A993" s="534"/>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4"/>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4">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4"/>
      <c r="B996" s="296" t="s">
        <v>347</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Y995</f>
        <v>0</v>
      </c>
      <c r="Z996" s="413">
        <f t="shared" ref="Z996" si="3030">Z995</f>
        <v>0</v>
      </c>
      <c r="AA996" s="413">
        <f t="shared" ref="AA996" si="3031">AA995</f>
        <v>0</v>
      </c>
      <c r="AB996" s="413">
        <f t="shared" ref="AB996" si="3032">AB995</f>
        <v>0</v>
      </c>
      <c r="AC996" s="413">
        <f t="shared" ref="AC996" si="3033">AC995</f>
        <v>0</v>
      </c>
      <c r="AD996" s="413">
        <f t="shared" ref="AD996" si="3034">AD995</f>
        <v>0</v>
      </c>
      <c r="AE996" s="413">
        <f t="shared" ref="AE996" si="3035">AE995</f>
        <v>0</v>
      </c>
      <c r="AF996" s="413">
        <f t="shared" ref="AF996" si="3036">AF995</f>
        <v>0</v>
      </c>
      <c r="AG996" s="413">
        <f t="shared" ref="AG996" si="3037">AG995</f>
        <v>0</v>
      </c>
      <c r="AH996" s="413">
        <f t="shared" ref="AH996" si="3038">AH995</f>
        <v>0</v>
      </c>
      <c r="AI996" s="413">
        <f t="shared" ref="AI996" si="3039">AI995</f>
        <v>0</v>
      </c>
      <c r="AJ996" s="413">
        <f t="shared" ref="AJ996" si="3040">AJ995</f>
        <v>0</v>
      </c>
      <c r="AK996" s="413">
        <f t="shared" ref="AK996" si="3041">AK995</f>
        <v>0</v>
      </c>
      <c r="AL996" s="413">
        <f t="shared" ref="AL996" si="3042">AL995</f>
        <v>0</v>
      </c>
      <c r="AM996" s="299"/>
    </row>
    <row r="997" spans="1:40" ht="15" hidden="1" customHeight="1" outlineLevel="1">
      <c r="A997" s="534"/>
      <c r="B997" s="317"/>
      <c r="C997" s="307"/>
      <c r="D997" s="293"/>
      <c r="E997" s="293"/>
      <c r="F997" s="293"/>
      <c r="G997" s="293"/>
      <c r="H997" s="293"/>
      <c r="I997" s="293"/>
      <c r="J997" s="293"/>
      <c r="K997" s="293"/>
      <c r="L997" s="293"/>
      <c r="M997" s="293"/>
      <c r="N997" s="470"/>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2"/>
    </row>
    <row r="998" spans="1:40" s="311" customFormat="1" ht="15.75" hidden="1" outlineLevel="1">
      <c r="A998" s="534"/>
      <c r="B998" s="290" t="s">
        <v>492</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9"/>
      <c r="AN998" s="633"/>
    </row>
    <row r="999" spans="1:40" hidden="1" outlineLevel="1">
      <c r="A999" s="534">
        <v>15</v>
      </c>
      <c r="B999" s="296" t="s">
        <v>497</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4">
        <f>SUM(Y999:AL999)</f>
        <v>0</v>
      </c>
      <c r="AN999" s="632"/>
    </row>
    <row r="1000" spans="1:40" hidden="1" outlineLevel="1">
      <c r="A1000" s="534"/>
      <c r="B1000" s="296" t="s">
        <v>343</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43">AA999</f>
        <v>0</v>
      </c>
      <c r="AB1000" s="413">
        <f t="shared" si="3043"/>
        <v>0</v>
      </c>
      <c r="AC1000" s="413">
        <f t="shared" si="3043"/>
        <v>0</v>
      </c>
      <c r="AD1000" s="413">
        <f>AD999</f>
        <v>0</v>
      </c>
      <c r="AE1000" s="413">
        <f t="shared" si="3043"/>
        <v>0</v>
      </c>
      <c r="AF1000" s="413">
        <f t="shared" si="3043"/>
        <v>0</v>
      </c>
      <c r="AG1000" s="413">
        <f t="shared" si="3043"/>
        <v>0</v>
      </c>
      <c r="AH1000" s="413">
        <f t="shared" si="3043"/>
        <v>0</v>
      </c>
      <c r="AI1000" s="413">
        <f t="shared" si="3043"/>
        <v>0</v>
      </c>
      <c r="AJ1000" s="413">
        <f t="shared" si="3043"/>
        <v>0</v>
      </c>
      <c r="AK1000" s="413">
        <f t="shared" si="3043"/>
        <v>0</v>
      </c>
      <c r="AL1000" s="413">
        <f t="shared" si="3043"/>
        <v>0</v>
      </c>
      <c r="AM1000" s="299"/>
    </row>
    <row r="1001" spans="1:40" hidden="1" outlineLevel="1">
      <c r="A1001" s="534"/>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4">
        <v>16</v>
      </c>
      <c r="B1002" s="326" t="s">
        <v>493</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4"/>
      <c r="B1003" s="296" t="s">
        <v>343</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44">Z1002</f>
        <v>0</v>
      </c>
      <c r="AA1003" s="413">
        <f t="shared" si="3044"/>
        <v>0</v>
      </c>
      <c r="AB1003" s="413">
        <f t="shared" si="3044"/>
        <v>0</v>
      </c>
      <c r="AC1003" s="413">
        <f t="shared" si="3044"/>
        <v>0</v>
      </c>
      <c r="AD1003" s="413">
        <f t="shared" si="3044"/>
        <v>0</v>
      </c>
      <c r="AE1003" s="413">
        <f t="shared" si="3044"/>
        <v>0</v>
      </c>
      <c r="AF1003" s="413">
        <f t="shared" si="3044"/>
        <v>0</v>
      </c>
      <c r="AG1003" s="413">
        <f t="shared" si="3044"/>
        <v>0</v>
      </c>
      <c r="AH1003" s="413">
        <f t="shared" si="3044"/>
        <v>0</v>
      </c>
      <c r="AI1003" s="413">
        <f t="shared" si="3044"/>
        <v>0</v>
      </c>
      <c r="AJ1003" s="413">
        <f t="shared" si="3044"/>
        <v>0</v>
      </c>
      <c r="AK1003" s="413">
        <f t="shared" si="3044"/>
        <v>0</v>
      </c>
      <c r="AL1003" s="413">
        <f>AL1002</f>
        <v>0</v>
      </c>
      <c r="AM1003" s="299"/>
    </row>
    <row r="1004" spans="1:40" s="285" customFormat="1" hidden="1" outlineLevel="1">
      <c r="A1004" s="534"/>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4"/>
      <c r="B1005" s="521" t="s">
        <v>498</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4">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4"/>
      <c r="B1007" s="296" t="s">
        <v>343</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045">Z1006</f>
        <v>0</v>
      </c>
      <c r="AA1007" s="413">
        <f t="shared" si="3045"/>
        <v>0</v>
      </c>
      <c r="AB1007" s="413">
        <f t="shared" si="3045"/>
        <v>0</v>
      </c>
      <c r="AC1007" s="413">
        <f t="shared" si="3045"/>
        <v>0</v>
      </c>
      <c r="AD1007" s="413">
        <f t="shared" si="3045"/>
        <v>0</v>
      </c>
      <c r="AE1007" s="413">
        <f t="shared" si="3045"/>
        <v>0</v>
      </c>
      <c r="AF1007" s="413">
        <f t="shared" si="3045"/>
        <v>0</v>
      </c>
      <c r="AG1007" s="413">
        <f t="shared" si="3045"/>
        <v>0</v>
      </c>
      <c r="AH1007" s="413">
        <f t="shared" si="3045"/>
        <v>0</v>
      </c>
      <c r="AI1007" s="413">
        <f t="shared" si="3045"/>
        <v>0</v>
      </c>
      <c r="AJ1007" s="413">
        <f t="shared" si="3045"/>
        <v>0</v>
      </c>
      <c r="AK1007" s="413">
        <f t="shared" si="3045"/>
        <v>0</v>
      </c>
      <c r="AL1007" s="413">
        <f t="shared" si="3045"/>
        <v>0</v>
      </c>
      <c r="AM1007" s="308"/>
    </row>
    <row r="1008" spans="1:40" hidden="1" outlineLevel="1">
      <c r="A1008" s="534"/>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4">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4"/>
      <c r="B1010" s="296" t="s">
        <v>343</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46">Z1009</f>
        <v>0</v>
      </c>
      <c r="AA1010" s="413">
        <f t="shared" si="3046"/>
        <v>0</v>
      </c>
      <c r="AB1010" s="413">
        <f t="shared" si="3046"/>
        <v>0</v>
      </c>
      <c r="AC1010" s="413">
        <f t="shared" si="3046"/>
        <v>0</v>
      </c>
      <c r="AD1010" s="413">
        <f t="shared" si="3046"/>
        <v>0</v>
      </c>
      <c r="AE1010" s="413">
        <f t="shared" si="3046"/>
        <v>0</v>
      </c>
      <c r="AF1010" s="413">
        <f t="shared" si="3046"/>
        <v>0</v>
      </c>
      <c r="AG1010" s="413">
        <f t="shared" si="3046"/>
        <v>0</v>
      </c>
      <c r="AH1010" s="413">
        <f t="shared" si="3046"/>
        <v>0</v>
      </c>
      <c r="AI1010" s="413">
        <f t="shared" si="3046"/>
        <v>0</v>
      </c>
      <c r="AJ1010" s="413">
        <f t="shared" si="3046"/>
        <v>0</v>
      </c>
      <c r="AK1010" s="413">
        <f t="shared" si="3046"/>
        <v>0</v>
      </c>
      <c r="AL1010" s="413">
        <f t="shared" si="3046"/>
        <v>0</v>
      </c>
      <c r="AM1010" s="308"/>
    </row>
    <row r="1011" spans="1:39" hidden="1" outlineLevel="1">
      <c r="A1011" s="534"/>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4">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4"/>
      <c r="B1013" s="296" t="s">
        <v>343</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47">Z1012</f>
        <v>0</v>
      </c>
      <c r="AA1013" s="413">
        <f t="shared" si="3047"/>
        <v>0</v>
      </c>
      <c r="AB1013" s="413">
        <f t="shared" si="3047"/>
        <v>0</v>
      </c>
      <c r="AC1013" s="413">
        <f t="shared" si="3047"/>
        <v>0</v>
      </c>
      <c r="AD1013" s="413">
        <f t="shared" si="3047"/>
        <v>0</v>
      </c>
      <c r="AE1013" s="413">
        <f t="shared" si="3047"/>
        <v>0</v>
      </c>
      <c r="AF1013" s="413">
        <f t="shared" si="3047"/>
        <v>0</v>
      </c>
      <c r="AG1013" s="413">
        <f t="shared" si="3047"/>
        <v>0</v>
      </c>
      <c r="AH1013" s="413">
        <f t="shared" si="3047"/>
        <v>0</v>
      </c>
      <c r="AI1013" s="413">
        <f t="shared" si="3047"/>
        <v>0</v>
      </c>
      <c r="AJ1013" s="413">
        <f t="shared" si="3047"/>
        <v>0</v>
      </c>
      <c r="AK1013" s="413">
        <f t="shared" si="3047"/>
        <v>0</v>
      </c>
      <c r="AL1013" s="413">
        <f t="shared" si="3047"/>
        <v>0</v>
      </c>
      <c r="AM1013" s="299"/>
    </row>
    <row r="1014" spans="1:39" hidden="1" outlineLevel="1">
      <c r="A1014" s="534"/>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4">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4"/>
      <c r="B1016" s="296" t="s">
        <v>343</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048">Y1015</f>
        <v>0</v>
      </c>
      <c r="Z1016" s="413">
        <f t="shared" si="3048"/>
        <v>0</v>
      </c>
      <c r="AA1016" s="413">
        <f t="shared" si="3048"/>
        <v>0</v>
      </c>
      <c r="AB1016" s="413">
        <f t="shared" si="3048"/>
        <v>0</v>
      </c>
      <c r="AC1016" s="413">
        <f t="shared" si="3048"/>
        <v>0</v>
      </c>
      <c r="AD1016" s="413">
        <f t="shared" si="3048"/>
        <v>0</v>
      </c>
      <c r="AE1016" s="413">
        <f t="shared" si="3048"/>
        <v>0</v>
      </c>
      <c r="AF1016" s="413">
        <f t="shared" si="3048"/>
        <v>0</v>
      </c>
      <c r="AG1016" s="413">
        <f t="shared" si="3048"/>
        <v>0</v>
      </c>
      <c r="AH1016" s="413">
        <f t="shared" si="3048"/>
        <v>0</v>
      </c>
      <c r="AI1016" s="413">
        <f t="shared" si="3048"/>
        <v>0</v>
      </c>
      <c r="AJ1016" s="413">
        <f t="shared" si="3048"/>
        <v>0</v>
      </c>
      <c r="AK1016" s="413">
        <f t="shared" si="3048"/>
        <v>0</v>
      </c>
      <c r="AL1016" s="413">
        <f t="shared" si="3048"/>
        <v>0</v>
      </c>
      <c r="AM1016" s="308"/>
    </row>
    <row r="1017" spans="1:39" ht="15.75" hidden="1" outlineLevel="1">
      <c r="A1017" s="534"/>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4"/>
      <c r="B1018" s="520" t="s">
        <v>505</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4"/>
      <c r="B1019" s="506" t="s">
        <v>501</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4">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4"/>
      <c r="B1021" s="296" t="s">
        <v>347</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Y1020</f>
        <v>0</v>
      </c>
      <c r="Z1021" s="413">
        <f t="shared" ref="Z1021" si="3049">Z1020</f>
        <v>0</v>
      </c>
      <c r="AA1021" s="413">
        <f t="shared" ref="AA1021" si="3050">AA1020</f>
        <v>0</v>
      </c>
      <c r="AB1021" s="413">
        <f t="shared" ref="AB1021" si="3051">AB1020</f>
        <v>0</v>
      </c>
      <c r="AC1021" s="413">
        <f t="shared" ref="AC1021" si="3052">AC1020</f>
        <v>0</v>
      </c>
      <c r="AD1021" s="413">
        <f t="shared" ref="AD1021" si="3053">AD1020</f>
        <v>0</v>
      </c>
      <c r="AE1021" s="413">
        <f t="shared" ref="AE1021" si="3054">AE1020</f>
        <v>0</v>
      </c>
      <c r="AF1021" s="413">
        <f t="shared" ref="AF1021" si="3055">AF1020</f>
        <v>0</v>
      </c>
      <c r="AG1021" s="413">
        <f t="shared" ref="AG1021" si="3056">AG1020</f>
        <v>0</v>
      </c>
      <c r="AH1021" s="413">
        <f t="shared" ref="AH1021" si="3057">AH1020</f>
        <v>0</v>
      </c>
      <c r="AI1021" s="413">
        <f t="shared" ref="AI1021" si="3058">AI1020</f>
        <v>0</v>
      </c>
      <c r="AJ1021" s="413">
        <f t="shared" ref="AJ1021" si="3059">AJ1020</f>
        <v>0</v>
      </c>
      <c r="AK1021" s="413">
        <f t="shared" ref="AK1021" si="3060">AK1020</f>
        <v>0</v>
      </c>
      <c r="AL1021" s="413">
        <f t="shared" ref="AL1021" si="3061">AL1020</f>
        <v>0</v>
      </c>
      <c r="AM1021" s="308"/>
    </row>
    <row r="1022" spans="1:39" ht="15" hidden="1" customHeight="1" outlineLevel="1">
      <c r="A1022" s="534"/>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4">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4"/>
      <c r="B1024" s="296" t="s">
        <v>347</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2">Z1023</f>
        <v>0</v>
      </c>
      <c r="AA1024" s="413">
        <f t="shared" ref="AA1024" si="3063">AA1023</f>
        <v>0</v>
      </c>
      <c r="AB1024" s="413">
        <f t="shared" ref="AB1024" si="3064">AB1023</f>
        <v>0</v>
      </c>
      <c r="AC1024" s="413">
        <f t="shared" ref="AC1024" si="3065">AC1023</f>
        <v>0</v>
      </c>
      <c r="AD1024" s="413">
        <f t="shared" ref="AD1024" si="3066">AD1023</f>
        <v>0</v>
      </c>
      <c r="AE1024" s="413">
        <f t="shared" ref="AE1024" si="3067">AE1023</f>
        <v>0</v>
      </c>
      <c r="AF1024" s="413">
        <f t="shared" ref="AF1024" si="3068">AF1023</f>
        <v>0</v>
      </c>
      <c r="AG1024" s="413">
        <f t="shared" ref="AG1024" si="3069">AG1023</f>
        <v>0</v>
      </c>
      <c r="AH1024" s="413">
        <f t="shared" ref="AH1024" si="3070">AH1023</f>
        <v>0</v>
      </c>
      <c r="AI1024" s="413">
        <f t="shared" ref="AI1024" si="3071">AI1023</f>
        <v>0</v>
      </c>
      <c r="AJ1024" s="413">
        <f t="shared" ref="AJ1024" si="3072">AJ1023</f>
        <v>0</v>
      </c>
      <c r="AK1024" s="413">
        <f t="shared" ref="AK1024" si="3073">AK1023</f>
        <v>0</v>
      </c>
      <c r="AL1024" s="413">
        <f t="shared" ref="AL1024" si="3074">AL1023</f>
        <v>0</v>
      </c>
      <c r="AM1024" s="308"/>
    </row>
    <row r="1025" spans="1:39" ht="15" hidden="1" customHeight="1" outlineLevel="1">
      <c r="A1025" s="534"/>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4">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4"/>
      <c r="B1027" s="296" t="s">
        <v>347</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5">Z1026</f>
        <v>0</v>
      </c>
      <c r="AA1027" s="413">
        <f t="shared" ref="AA1027" si="3076">AA1026</f>
        <v>0</v>
      </c>
      <c r="AB1027" s="413">
        <f t="shared" ref="AB1027" si="3077">AB1026</f>
        <v>0</v>
      </c>
      <c r="AC1027" s="413">
        <f t="shared" ref="AC1027" si="3078">AC1026</f>
        <v>0</v>
      </c>
      <c r="AD1027" s="413">
        <f t="shared" ref="AD1027" si="3079">AD1026</f>
        <v>0</v>
      </c>
      <c r="AE1027" s="413">
        <f t="shared" ref="AE1027" si="3080">AE1026</f>
        <v>0</v>
      </c>
      <c r="AF1027" s="413">
        <f t="shared" ref="AF1027" si="3081">AF1026</f>
        <v>0</v>
      </c>
      <c r="AG1027" s="413">
        <f t="shared" ref="AG1027" si="3082">AG1026</f>
        <v>0</v>
      </c>
      <c r="AH1027" s="413">
        <f t="shared" ref="AH1027" si="3083">AH1026</f>
        <v>0</v>
      </c>
      <c r="AI1027" s="413">
        <f t="shared" ref="AI1027" si="3084">AI1026</f>
        <v>0</v>
      </c>
      <c r="AJ1027" s="413">
        <f t="shared" ref="AJ1027" si="3085">AJ1026</f>
        <v>0</v>
      </c>
      <c r="AK1027" s="413">
        <f t="shared" ref="AK1027" si="3086">AK1026</f>
        <v>0</v>
      </c>
      <c r="AL1027" s="413">
        <f t="shared" ref="AL1027" si="3087">AL1026</f>
        <v>0</v>
      </c>
      <c r="AM1027" s="308"/>
    </row>
    <row r="1028" spans="1:39" ht="15" hidden="1" customHeight="1" outlineLevel="1">
      <c r="A1028" s="534"/>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4">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4"/>
      <c r="B1030" s="296" t="s">
        <v>347</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8">Z1029</f>
        <v>0</v>
      </c>
      <c r="AA1030" s="413">
        <f t="shared" ref="AA1030" si="3089">AA1029</f>
        <v>0</v>
      </c>
      <c r="AB1030" s="413">
        <f t="shared" ref="AB1030" si="3090">AB1029</f>
        <v>0</v>
      </c>
      <c r="AC1030" s="413">
        <f t="shared" ref="AC1030" si="3091">AC1029</f>
        <v>0</v>
      </c>
      <c r="AD1030" s="413">
        <f t="shared" ref="AD1030" si="3092">AD1029</f>
        <v>0</v>
      </c>
      <c r="AE1030" s="413">
        <f t="shared" ref="AE1030" si="3093">AE1029</f>
        <v>0</v>
      </c>
      <c r="AF1030" s="413">
        <f t="shared" ref="AF1030" si="3094">AF1029</f>
        <v>0</v>
      </c>
      <c r="AG1030" s="413">
        <f t="shared" ref="AG1030" si="3095">AG1029</f>
        <v>0</v>
      </c>
      <c r="AH1030" s="413">
        <f t="shared" ref="AH1030" si="3096">AH1029</f>
        <v>0</v>
      </c>
      <c r="AI1030" s="413">
        <f t="shared" ref="AI1030" si="3097">AI1029</f>
        <v>0</v>
      </c>
      <c r="AJ1030" s="413">
        <f t="shared" ref="AJ1030" si="3098">AJ1029</f>
        <v>0</v>
      </c>
      <c r="AK1030" s="413">
        <f t="shared" ref="AK1030" si="3099">AK1029</f>
        <v>0</v>
      </c>
      <c r="AL1030" s="413">
        <f t="shared" ref="AL1030" si="3100">AL1029</f>
        <v>0</v>
      </c>
      <c r="AM1030" s="308"/>
    </row>
    <row r="1031" spans="1:39" ht="15" hidden="1" customHeight="1" outlineLevel="1">
      <c r="A1031" s="534"/>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4"/>
      <c r="B1032" s="290" t="s">
        <v>502</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4">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4"/>
      <c r="B1034" s="296" t="s">
        <v>347</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Y1033</f>
        <v>0</v>
      </c>
      <c r="Z1034" s="413">
        <f t="shared" ref="Z1034" si="3101">Z1033</f>
        <v>0</v>
      </c>
      <c r="AA1034" s="413">
        <f t="shared" ref="AA1034" si="3102">AA1033</f>
        <v>0</v>
      </c>
      <c r="AB1034" s="413">
        <f t="shared" ref="AB1034" si="3103">AB1033</f>
        <v>0</v>
      </c>
      <c r="AC1034" s="413">
        <f t="shared" ref="AC1034" si="3104">AC1033</f>
        <v>0</v>
      </c>
      <c r="AD1034" s="413">
        <f t="shared" ref="AD1034" si="3105">AD1033</f>
        <v>0</v>
      </c>
      <c r="AE1034" s="413">
        <f t="shared" ref="AE1034" si="3106">AE1033</f>
        <v>0</v>
      </c>
      <c r="AF1034" s="413">
        <f t="shared" ref="AF1034" si="3107">AF1033</f>
        <v>0</v>
      </c>
      <c r="AG1034" s="413">
        <f t="shared" ref="AG1034" si="3108">AG1033</f>
        <v>0</v>
      </c>
      <c r="AH1034" s="413">
        <f t="shared" ref="AH1034" si="3109">AH1033</f>
        <v>0</v>
      </c>
      <c r="AI1034" s="413">
        <f t="shared" ref="AI1034" si="3110">AI1033</f>
        <v>0</v>
      </c>
      <c r="AJ1034" s="413">
        <f t="shared" ref="AJ1034" si="3111">AJ1033</f>
        <v>0</v>
      </c>
      <c r="AK1034" s="413">
        <f t="shared" ref="AK1034" si="3112">AK1033</f>
        <v>0</v>
      </c>
      <c r="AL1034" s="413">
        <f t="shared" ref="AL1034" si="3113">AL1033</f>
        <v>0</v>
      </c>
      <c r="AM1034" s="308"/>
    </row>
    <row r="1035" spans="1:39" ht="15" hidden="1" customHeight="1" outlineLevel="1">
      <c r="A1035" s="534"/>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4">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4"/>
      <c r="B1037" s="296" t="s">
        <v>347</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4">Z1036</f>
        <v>0</v>
      </c>
      <c r="AA1037" s="413">
        <f t="shared" ref="AA1037" si="3115">AA1036</f>
        <v>0</v>
      </c>
      <c r="AB1037" s="413">
        <f t="shared" ref="AB1037" si="3116">AB1036</f>
        <v>0</v>
      </c>
      <c r="AC1037" s="413">
        <f t="shared" ref="AC1037" si="3117">AC1036</f>
        <v>0</v>
      </c>
      <c r="AD1037" s="413">
        <f t="shared" ref="AD1037" si="3118">AD1036</f>
        <v>0</v>
      </c>
      <c r="AE1037" s="413">
        <f t="shared" ref="AE1037" si="3119">AE1036</f>
        <v>0</v>
      </c>
      <c r="AF1037" s="413">
        <f t="shared" ref="AF1037" si="3120">AF1036</f>
        <v>0</v>
      </c>
      <c r="AG1037" s="413">
        <f t="shared" ref="AG1037" si="3121">AG1036</f>
        <v>0</v>
      </c>
      <c r="AH1037" s="413">
        <f t="shared" ref="AH1037" si="3122">AH1036</f>
        <v>0</v>
      </c>
      <c r="AI1037" s="413">
        <f t="shared" ref="AI1037" si="3123">AI1036</f>
        <v>0</v>
      </c>
      <c r="AJ1037" s="413">
        <f t="shared" ref="AJ1037" si="3124">AJ1036</f>
        <v>0</v>
      </c>
      <c r="AK1037" s="413">
        <f t="shared" ref="AK1037" si="3125">AK1036</f>
        <v>0</v>
      </c>
      <c r="AL1037" s="413">
        <f t="shared" ref="AL1037" si="3126">AL1036</f>
        <v>0</v>
      </c>
      <c r="AM1037" s="308"/>
    </row>
    <row r="1038" spans="1:39" ht="15" hidden="1" customHeight="1" outlineLevel="1">
      <c r="A1038" s="534"/>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4">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4"/>
      <c r="B1040" s="296" t="s">
        <v>347</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7">Z1039</f>
        <v>0</v>
      </c>
      <c r="AA1040" s="413">
        <f t="shared" ref="AA1040" si="3128">AA1039</f>
        <v>0</v>
      </c>
      <c r="AB1040" s="413">
        <f t="shared" ref="AB1040" si="3129">AB1039</f>
        <v>0</v>
      </c>
      <c r="AC1040" s="413">
        <f t="shared" ref="AC1040" si="3130">AC1039</f>
        <v>0</v>
      </c>
      <c r="AD1040" s="413">
        <f t="shared" ref="AD1040" si="3131">AD1039</f>
        <v>0</v>
      </c>
      <c r="AE1040" s="413">
        <f t="shared" ref="AE1040" si="3132">AE1039</f>
        <v>0</v>
      </c>
      <c r="AF1040" s="413">
        <f t="shared" ref="AF1040" si="3133">AF1039</f>
        <v>0</v>
      </c>
      <c r="AG1040" s="413">
        <f t="shared" ref="AG1040" si="3134">AG1039</f>
        <v>0</v>
      </c>
      <c r="AH1040" s="413">
        <f t="shared" ref="AH1040" si="3135">AH1039</f>
        <v>0</v>
      </c>
      <c r="AI1040" s="413">
        <f t="shared" ref="AI1040" si="3136">AI1039</f>
        <v>0</v>
      </c>
      <c r="AJ1040" s="413">
        <f t="shared" ref="AJ1040" si="3137">AJ1039</f>
        <v>0</v>
      </c>
      <c r="AK1040" s="413">
        <f t="shared" ref="AK1040" si="3138">AK1039</f>
        <v>0</v>
      </c>
      <c r="AL1040" s="413">
        <f t="shared" ref="AL1040" si="3139">AL1039</f>
        <v>0</v>
      </c>
      <c r="AM1040" s="308"/>
    </row>
    <row r="1041" spans="1:39" ht="15" hidden="1" customHeight="1" outlineLevel="1">
      <c r="A1041" s="534"/>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4">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4"/>
      <c r="B1043" s="296" t="s">
        <v>347</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Z1042</f>
        <v>0</v>
      </c>
      <c r="AA1043" s="413">
        <f t="shared" ref="AA1043" si="3140">AA1042</f>
        <v>0</v>
      </c>
      <c r="AB1043" s="413">
        <f t="shared" ref="AB1043" si="3141">AB1042</f>
        <v>0</v>
      </c>
      <c r="AC1043" s="413">
        <f t="shared" ref="AC1043" si="3142">AC1042</f>
        <v>0</v>
      </c>
      <c r="AD1043" s="413">
        <f t="shared" ref="AD1043" si="3143">AD1042</f>
        <v>0</v>
      </c>
      <c r="AE1043" s="413">
        <f>AE1042</f>
        <v>0</v>
      </c>
      <c r="AF1043" s="413">
        <f t="shared" ref="AF1043" si="3144">AF1042</f>
        <v>0</v>
      </c>
      <c r="AG1043" s="413">
        <f t="shared" ref="AG1043" si="3145">AG1042</f>
        <v>0</v>
      </c>
      <c r="AH1043" s="413">
        <f t="shared" ref="AH1043" si="3146">AH1042</f>
        <v>0</v>
      </c>
      <c r="AI1043" s="413">
        <f t="shared" ref="AI1043" si="3147">AI1042</f>
        <v>0</v>
      </c>
      <c r="AJ1043" s="413">
        <f t="shared" ref="AJ1043" si="3148">AJ1042</f>
        <v>0</v>
      </c>
      <c r="AK1043" s="413">
        <f t="shared" ref="AK1043" si="3149">AK1042</f>
        <v>0</v>
      </c>
      <c r="AL1043" s="413">
        <f t="shared" ref="AL1043" si="3150">AL1042</f>
        <v>0</v>
      </c>
      <c r="AM1043" s="308"/>
    </row>
    <row r="1044" spans="1:39" ht="15" hidden="1" customHeight="1" outlineLevel="1">
      <c r="A1044" s="534"/>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4">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4"/>
      <c r="B1046" s="296" t="s">
        <v>347</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Y1045</f>
        <v>0</v>
      </c>
      <c r="Z1046" s="413">
        <f t="shared" ref="Z1046" si="3151">Z1045</f>
        <v>0</v>
      </c>
      <c r="AA1046" s="413">
        <f t="shared" ref="AA1046" si="3152">AA1045</f>
        <v>0</v>
      </c>
      <c r="AB1046" s="413">
        <f t="shared" ref="AB1046" si="3153">AB1045</f>
        <v>0</v>
      </c>
      <c r="AC1046" s="413">
        <f t="shared" ref="AC1046" si="3154">AC1045</f>
        <v>0</v>
      </c>
      <c r="AD1046" s="413">
        <f t="shared" ref="AD1046" si="3155">AD1045</f>
        <v>0</v>
      </c>
      <c r="AE1046" s="413">
        <f t="shared" ref="AE1046" si="3156">AE1045</f>
        <v>0</v>
      </c>
      <c r="AF1046" s="413">
        <f t="shared" ref="AF1046" si="3157">AF1045</f>
        <v>0</v>
      </c>
      <c r="AG1046" s="413">
        <f t="shared" ref="AG1046" si="3158">AG1045</f>
        <v>0</v>
      </c>
      <c r="AH1046" s="413">
        <f t="shared" ref="AH1046" si="3159">AH1045</f>
        <v>0</v>
      </c>
      <c r="AI1046" s="413">
        <f t="shared" ref="AI1046" si="3160">AI1045</f>
        <v>0</v>
      </c>
      <c r="AJ1046" s="413">
        <f t="shared" ref="AJ1046" si="3161">AJ1045</f>
        <v>0</v>
      </c>
      <c r="AK1046" s="413">
        <f t="shared" ref="AK1046" si="3162">AK1045</f>
        <v>0</v>
      </c>
      <c r="AL1046" s="413">
        <f t="shared" ref="AL1046" si="3163">AL1045</f>
        <v>0</v>
      </c>
      <c r="AM1046" s="308"/>
    </row>
    <row r="1047" spans="1:39" ht="15" hidden="1" customHeight="1" outlineLevel="1">
      <c r="A1047" s="534"/>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4">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4"/>
      <c r="B1049" s="296" t="s">
        <v>347</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 t="shared" ref="Z1049" si="3164">Z1048</f>
        <v>0</v>
      </c>
      <c r="AA1049" s="413">
        <f t="shared" ref="AA1049" si="3165">AA1048</f>
        <v>0</v>
      </c>
      <c r="AB1049" s="413">
        <f t="shared" ref="AB1049" si="3166">AB1048</f>
        <v>0</v>
      </c>
      <c r="AC1049" s="413">
        <f t="shared" ref="AC1049" si="3167">AC1048</f>
        <v>0</v>
      </c>
      <c r="AD1049" s="413">
        <f t="shared" ref="AD1049" si="3168">AD1048</f>
        <v>0</v>
      </c>
      <c r="AE1049" s="413">
        <f t="shared" ref="AE1049" si="3169">AE1048</f>
        <v>0</v>
      </c>
      <c r="AF1049" s="413">
        <f t="shared" ref="AF1049" si="3170">AF1048</f>
        <v>0</v>
      </c>
      <c r="AG1049" s="413">
        <f t="shared" ref="AG1049" si="3171">AG1048</f>
        <v>0</v>
      </c>
      <c r="AH1049" s="413">
        <f t="shared" ref="AH1049" si="3172">AH1048</f>
        <v>0</v>
      </c>
      <c r="AI1049" s="413">
        <f t="shared" ref="AI1049" si="3173">AI1048</f>
        <v>0</v>
      </c>
      <c r="AJ1049" s="413">
        <f t="shared" ref="AJ1049" si="3174">AJ1048</f>
        <v>0</v>
      </c>
      <c r="AK1049" s="413">
        <f t="shared" ref="AK1049" si="3175">AK1048</f>
        <v>0</v>
      </c>
      <c r="AL1049" s="413">
        <f t="shared" ref="AL1049" si="3176">AL1048</f>
        <v>0</v>
      </c>
      <c r="AM1049" s="308"/>
    </row>
    <row r="1050" spans="1:39" ht="15" hidden="1" customHeight="1" outlineLevel="1">
      <c r="A1050" s="534"/>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4">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4"/>
      <c r="B1052" s="296" t="s">
        <v>347</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7">Z1051</f>
        <v>0</v>
      </c>
      <c r="AA1052" s="413">
        <f t="shared" ref="AA1052" si="3178">AA1051</f>
        <v>0</v>
      </c>
      <c r="AB1052" s="413">
        <f t="shared" ref="AB1052" si="3179">AB1051</f>
        <v>0</v>
      </c>
      <c r="AC1052" s="413">
        <f t="shared" ref="AC1052" si="3180">AC1051</f>
        <v>0</v>
      </c>
      <c r="AD1052" s="413">
        <f t="shared" ref="AD1052" si="3181">AD1051</f>
        <v>0</v>
      </c>
      <c r="AE1052" s="413">
        <f t="shared" ref="AE1052" si="3182">AE1051</f>
        <v>0</v>
      </c>
      <c r="AF1052" s="413">
        <f t="shared" ref="AF1052" si="3183">AF1051</f>
        <v>0</v>
      </c>
      <c r="AG1052" s="413">
        <f t="shared" ref="AG1052" si="3184">AG1051</f>
        <v>0</v>
      </c>
      <c r="AH1052" s="413">
        <f t="shared" ref="AH1052" si="3185">AH1051</f>
        <v>0</v>
      </c>
      <c r="AI1052" s="413">
        <f t="shared" ref="AI1052" si="3186">AI1051</f>
        <v>0</v>
      </c>
      <c r="AJ1052" s="413">
        <f t="shared" ref="AJ1052" si="3187">AJ1051</f>
        <v>0</v>
      </c>
      <c r="AK1052" s="413">
        <f t="shared" ref="AK1052" si="3188">AK1051</f>
        <v>0</v>
      </c>
      <c r="AL1052" s="413">
        <f t="shared" ref="AL1052" si="3189">AL1051</f>
        <v>0</v>
      </c>
      <c r="AM1052" s="308"/>
    </row>
    <row r="1053" spans="1:39" ht="15" hidden="1" customHeight="1" outlineLevel="1">
      <c r="A1053" s="534"/>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4">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4"/>
      <c r="B1055" s="296" t="s">
        <v>347</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90">Z1054</f>
        <v>0</v>
      </c>
      <c r="AA1055" s="413">
        <f t="shared" ref="AA1055" si="3191">AA1054</f>
        <v>0</v>
      </c>
      <c r="AB1055" s="413">
        <f t="shared" ref="AB1055" si="3192">AB1054</f>
        <v>0</v>
      </c>
      <c r="AC1055" s="413">
        <f t="shared" ref="AC1055" si="3193">AC1054</f>
        <v>0</v>
      </c>
      <c r="AD1055" s="413">
        <f t="shared" ref="AD1055" si="3194">AD1054</f>
        <v>0</v>
      </c>
      <c r="AE1055" s="413">
        <f t="shared" ref="AE1055" si="3195">AE1054</f>
        <v>0</v>
      </c>
      <c r="AF1055" s="413">
        <f t="shared" ref="AF1055" si="3196">AF1054</f>
        <v>0</v>
      </c>
      <c r="AG1055" s="413">
        <f t="shared" ref="AG1055" si="3197">AG1054</f>
        <v>0</v>
      </c>
      <c r="AH1055" s="413">
        <f t="shared" ref="AH1055" si="3198">AH1054</f>
        <v>0</v>
      </c>
      <c r="AI1055" s="413">
        <f t="shared" ref="AI1055" si="3199">AI1054</f>
        <v>0</v>
      </c>
      <c r="AJ1055" s="413">
        <f t="shared" ref="AJ1055" si="3200">AJ1054</f>
        <v>0</v>
      </c>
      <c r="AK1055" s="413">
        <f t="shared" ref="AK1055" si="3201">AK1054</f>
        <v>0</v>
      </c>
      <c r="AL1055" s="413">
        <f t="shared" ref="AL1055" si="3202">AL1054</f>
        <v>0</v>
      </c>
      <c r="AM1055" s="308"/>
    </row>
    <row r="1056" spans="1:39" ht="15" hidden="1" customHeight="1" outlineLevel="1">
      <c r="A1056" s="534"/>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4"/>
      <c r="B1057" s="290" t="s">
        <v>503</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4">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4"/>
      <c r="B1059" s="296" t="s">
        <v>347</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Y1058</f>
        <v>0</v>
      </c>
      <c r="Z1059" s="413">
        <f t="shared" ref="Z1059" si="3203">Z1058</f>
        <v>0</v>
      </c>
      <c r="AA1059" s="413">
        <f t="shared" ref="AA1059" si="3204">AA1058</f>
        <v>0</v>
      </c>
      <c r="AB1059" s="413">
        <f t="shared" ref="AB1059" si="3205">AB1058</f>
        <v>0</v>
      </c>
      <c r="AC1059" s="413">
        <f t="shared" ref="AC1059" si="3206">AC1058</f>
        <v>0</v>
      </c>
      <c r="AD1059" s="413">
        <f t="shared" ref="AD1059" si="3207">AD1058</f>
        <v>0</v>
      </c>
      <c r="AE1059" s="413">
        <f t="shared" ref="AE1059" si="3208">AE1058</f>
        <v>0</v>
      </c>
      <c r="AF1059" s="413">
        <f t="shared" ref="AF1059" si="3209">AF1058</f>
        <v>0</v>
      </c>
      <c r="AG1059" s="413">
        <f t="shared" ref="AG1059" si="3210">AG1058</f>
        <v>0</v>
      </c>
      <c r="AH1059" s="413">
        <f t="shared" ref="AH1059" si="3211">AH1058</f>
        <v>0</v>
      </c>
      <c r="AI1059" s="413">
        <f t="shared" ref="AI1059" si="3212">AI1058</f>
        <v>0</v>
      </c>
      <c r="AJ1059" s="413">
        <f t="shared" ref="AJ1059" si="3213">AJ1058</f>
        <v>0</v>
      </c>
      <c r="AK1059" s="413">
        <f t="shared" ref="AK1059" si="3214">AK1058</f>
        <v>0</v>
      </c>
      <c r="AL1059" s="413">
        <f t="shared" ref="AL1059" si="3215">AL1058</f>
        <v>0</v>
      </c>
      <c r="AM1059" s="308"/>
    </row>
    <row r="1060" spans="1:39" ht="15" hidden="1" customHeight="1" outlineLevel="1">
      <c r="A1060" s="534"/>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4">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4"/>
      <c r="B1062" s="296" t="s">
        <v>347</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6">Z1061</f>
        <v>0</v>
      </c>
      <c r="AA1062" s="413">
        <f t="shared" ref="AA1062" si="3217">AA1061</f>
        <v>0</v>
      </c>
      <c r="AB1062" s="413">
        <f t="shared" ref="AB1062" si="3218">AB1061</f>
        <v>0</v>
      </c>
      <c r="AC1062" s="413">
        <f t="shared" ref="AC1062" si="3219">AC1061</f>
        <v>0</v>
      </c>
      <c r="AD1062" s="413">
        <f t="shared" ref="AD1062" si="3220">AD1061</f>
        <v>0</v>
      </c>
      <c r="AE1062" s="413">
        <f t="shared" ref="AE1062" si="3221">AE1061</f>
        <v>0</v>
      </c>
      <c r="AF1062" s="413">
        <f t="shared" ref="AF1062" si="3222">AF1061</f>
        <v>0</v>
      </c>
      <c r="AG1062" s="413">
        <f t="shared" ref="AG1062" si="3223">AG1061</f>
        <v>0</v>
      </c>
      <c r="AH1062" s="413">
        <f t="shared" ref="AH1062" si="3224">AH1061</f>
        <v>0</v>
      </c>
      <c r="AI1062" s="413">
        <f t="shared" ref="AI1062" si="3225">AI1061</f>
        <v>0</v>
      </c>
      <c r="AJ1062" s="413">
        <f t="shared" ref="AJ1062" si="3226">AJ1061</f>
        <v>0</v>
      </c>
      <c r="AK1062" s="413">
        <f t="shared" ref="AK1062" si="3227">AK1061</f>
        <v>0</v>
      </c>
      <c r="AL1062" s="413">
        <f t="shared" ref="AL1062" si="3228">AL1061</f>
        <v>0</v>
      </c>
      <c r="AM1062" s="308"/>
    </row>
    <row r="1063" spans="1:39" ht="15" hidden="1" customHeight="1" outlineLevel="1">
      <c r="A1063" s="534"/>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4">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4"/>
      <c r="B1065" s="296" t="s">
        <v>347</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9">Z1064</f>
        <v>0</v>
      </c>
      <c r="AA1065" s="413">
        <f t="shared" ref="AA1065" si="3230">AA1064</f>
        <v>0</v>
      </c>
      <c r="AB1065" s="413">
        <f t="shared" ref="AB1065" si="3231">AB1064</f>
        <v>0</v>
      </c>
      <c r="AC1065" s="413">
        <f t="shared" ref="AC1065" si="3232">AC1064</f>
        <v>0</v>
      </c>
      <c r="AD1065" s="413">
        <f t="shared" ref="AD1065" si="3233">AD1064</f>
        <v>0</v>
      </c>
      <c r="AE1065" s="413">
        <f t="shared" ref="AE1065" si="3234">AE1064</f>
        <v>0</v>
      </c>
      <c r="AF1065" s="413">
        <f t="shared" ref="AF1065" si="3235">AF1064</f>
        <v>0</v>
      </c>
      <c r="AG1065" s="413">
        <f t="shared" ref="AG1065" si="3236">AG1064</f>
        <v>0</v>
      </c>
      <c r="AH1065" s="413">
        <f t="shared" ref="AH1065" si="3237">AH1064</f>
        <v>0</v>
      </c>
      <c r="AI1065" s="413">
        <f t="shared" ref="AI1065" si="3238">AI1064</f>
        <v>0</v>
      </c>
      <c r="AJ1065" s="413">
        <f t="shared" ref="AJ1065" si="3239">AJ1064</f>
        <v>0</v>
      </c>
      <c r="AK1065" s="413">
        <f t="shared" ref="AK1065" si="3240">AK1064</f>
        <v>0</v>
      </c>
      <c r="AL1065" s="413">
        <f t="shared" ref="AL1065" si="3241">AL1064</f>
        <v>0</v>
      </c>
      <c r="AM1065" s="308"/>
    </row>
    <row r="1066" spans="1:39" ht="15" hidden="1" customHeight="1" outlineLevel="1">
      <c r="A1066" s="534"/>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4"/>
      <c r="B1067" s="290" t="s">
        <v>504</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4">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4"/>
      <c r="B1069" s="296" t="s">
        <v>347</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Y1068</f>
        <v>0</v>
      </c>
      <c r="Z1069" s="413">
        <f t="shared" ref="Z1069" si="3242">Z1068</f>
        <v>0</v>
      </c>
      <c r="AA1069" s="413">
        <f t="shared" ref="AA1069" si="3243">AA1068</f>
        <v>0</v>
      </c>
      <c r="AB1069" s="413">
        <f t="shared" ref="AB1069" si="3244">AB1068</f>
        <v>0</v>
      </c>
      <c r="AC1069" s="413">
        <f t="shared" ref="AC1069" si="3245">AC1068</f>
        <v>0</v>
      </c>
      <c r="AD1069" s="413">
        <f t="shared" ref="AD1069" si="3246">AD1068</f>
        <v>0</v>
      </c>
      <c r="AE1069" s="413">
        <f t="shared" ref="AE1069" si="3247">AE1068</f>
        <v>0</v>
      </c>
      <c r="AF1069" s="413">
        <f t="shared" ref="AF1069" si="3248">AF1068</f>
        <v>0</v>
      </c>
      <c r="AG1069" s="413">
        <f t="shared" ref="AG1069" si="3249">AG1068</f>
        <v>0</v>
      </c>
      <c r="AH1069" s="413">
        <f t="shared" ref="AH1069" si="3250">AH1068</f>
        <v>0</v>
      </c>
      <c r="AI1069" s="413">
        <f t="shared" ref="AI1069" si="3251">AI1068</f>
        <v>0</v>
      </c>
      <c r="AJ1069" s="413">
        <f t="shared" ref="AJ1069" si="3252">AJ1068</f>
        <v>0</v>
      </c>
      <c r="AK1069" s="413">
        <f t="shared" ref="AK1069" si="3253">AK1068</f>
        <v>0</v>
      </c>
      <c r="AL1069" s="413">
        <f t="shared" ref="AL1069" si="3254">AL1068</f>
        <v>0</v>
      </c>
      <c r="AM1069" s="308"/>
    </row>
    <row r="1070" spans="1:39" ht="15" hidden="1" customHeight="1" outlineLevel="1">
      <c r="A1070" s="534"/>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4">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4"/>
      <c r="B1072" s="296" t="s">
        <v>347</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5">Z1071</f>
        <v>0</v>
      </c>
      <c r="AA1072" s="413">
        <f t="shared" ref="AA1072" si="3256">AA1071</f>
        <v>0</v>
      </c>
      <c r="AB1072" s="413">
        <f t="shared" ref="AB1072" si="3257">AB1071</f>
        <v>0</v>
      </c>
      <c r="AC1072" s="413">
        <f t="shared" ref="AC1072" si="3258">AC1071</f>
        <v>0</v>
      </c>
      <c r="AD1072" s="413">
        <f t="shared" ref="AD1072" si="3259">AD1071</f>
        <v>0</v>
      </c>
      <c r="AE1072" s="413">
        <f t="shared" ref="AE1072" si="3260">AE1071</f>
        <v>0</v>
      </c>
      <c r="AF1072" s="413">
        <f t="shared" ref="AF1072" si="3261">AF1071</f>
        <v>0</v>
      </c>
      <c r="AG1072" s="413">
        <f t="shared" ref="AG1072" si="3262">AG1071</f>
        <v>0</v>
      </c>
      <c r="AH1072" s="413">
        <f t="shared" ref="AH1072" si="3263">AH1071</f>
        <v>0</v>
      </c>
      <c r="AI1072" s="413">
        <f t="shared" ref="AI1072" si="3264">AI1071</f>
        <v>0</v>
      </c>
      <c r="AJ1072" s="413">
        <f t="shared" ref="AJ1072" si="3265">AJ1071</f>
        <v>0</v>
      </c>
      <c r="AK1072" s="413">
        <f t="shared" ref="AK1072" si="3266">AK1071</f>
        <v>0</v>
      </c>
      <c r="AL1072" s="413">
        <f t="shared" ref="AL1072" si="3267">AL1071</f>
        <v>0</v>
      </c>
      <c r="AM1072" s="308"/>
    </row>
    <row r="1073" spans="1:39" ht="15" hidden="1" customHeight="1" outlineLevel="1">
      <c r="A1073" s="534"/>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4">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4"/>
      <c r="B1075" s="296" t="s">
        <v>347</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8">Z1074</f>
        <v>0</v>
      </c>
      <c r="AA1075" s="413">
        <f t="shared" ref="AA1075" si="3269">AA1074</f>
        <v>0</v>
      </c>
      <c r="AB1075" s="413">
        <f t="shared" ref="AB1075" si="3270">AB1074</f>
        <v>0</v>
      </c>
      <c r="AC1075" s="413">
        <f t="shared" ref="AC1075" si="3271">AC1074</f>
        <v>0</v>
      </c>
      <c r="AD1075" s="413">
        <f t="shared" ref="AD1075" si="3272">AD1074</f>
        <v>0</v>
      </c>
      <c r="AE1075" s="413">
        <f t="shared" ref="AE1075" si="3273">AE1074</f>
        <v>0</v>
      </c>
      <c r="AF1075" s="413">
        <f t="shared" ref="AF1075" si="3274">AF1074</f>
        <v>0</v>
      </c>
      <c r="AG1075" s="413">
        <f t="shared" ref="AG1075" si="3275">AG1074</f>
        <v>0</v>
      </c>
      <c r="AH1075" s="413">
        <f t="shared" ref="AH1075" si="3276">AH1074</f>
        <v>0</v>
      </c>
      <c r="AI1075" s="413">
        <f t="shared" ref="AI1075" si="3277">AI1074</f>
        <v>0</v>
      </c>
      <c r="AJ1075" s="413">
        <f t="shared" ref="AJ1075" si="3278">AJ1074</f>
        <v>0</v>
      </c>
      <c r="AK1075" s="413">
        <f t="shared" ref="AK1075" si="3279">AK1074</f>
        <v>0</v>
      </c>
      <c r="AL1075" s="413">
        <f t="shared" ref="AL1075" si="3280">AL1074</f>
        <v>0</v>
      </c>
      <c r="AM1075" s="308"/>
    </row>
    <row r="1076" spans="1:39" ht="15" hidden="1" customHeight="1" outlineLevel="1">
      <c r="A1076" s="534"/>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4">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4"/>
      <c r="B1078" s="296" t="s">
        <v>347</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81">Z1077</f>
        <v>0</v>
      </c>
      <c r="AA1078" s="413">
        <f t="shared" ref="AA1078" si="3282">AA1077</f>
        <v>0</v>
      </c>
      <c r="AB1078" s="413">
        <f t="shared" ref="AB1078" si="3283">AB1077</f>
        <v>0</v>
      </c>
      <c r="AC1078" s="413">
        <f t="shared" ref="AC1078" si="3284">AC1077</f>
        <v>0</v>
      </c>
      <c r="AD1078" s="413">
        <f t="shared" ref="AD1078" si="3285">AD1077</f>
        <v>0</v>
      </c>
      <c r="AE1078" s="413">
        <f t="shared" ref="AE1078" si="3286">AE1077</f>
        <v>0</v>
      </c>
      <c r="AF1078" s="413">
        <f t="shared" ref="AF1078" si="3287">AF1077</f>
        <v>0</v>
      </c>
      <c r="AG1078" s="413">
        <f t="shared" ref="AG1078" si="3288">AG1077</f>
        <v>0</v>
      </c>
      <c r="AH1078" s="413">
        <f t="shared" ref="AH1078" si="3289">AH1077</f>
        <v>0</v>
      </c>
      <c r="AI1078" s="413">
        <f t="shared" ref="AI1078" si="3290">AI1077</f>
        <v>0</v>
      </c>
      <c r="AJ1078" s="413">
        <f t="shared" ref="AJ1078" si="3291">AJ1077</f>
        <v>0</v>
      </c>
      <c r="AK1078" s="413">
        <f t="shared" ref="AK1078" si="3292">AK1077</f>
        <v>0</v>
      </c>
      <c r="AL1078" s="413">
        <f t="shared" ref="AL1078" si="3293">AL1077</f>
        <v>0</v>
      </c>
      <c r="AM1078" s="308"/>
    </row>
    <row r="1079" spans="1:39" ht="15" hidden="1" customHeight="1" outlineLevel="1">
      <c r="A1079" s="534"/>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4">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4"/>
      <c r="B1081" s="296" t="s">
        <v>347</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4">Z1080</f>
        <v>0</v>
      </c>
      <c r="AA1081" s="413">
        <f t="shared" ref="AA1081" si="3295">AA1080</f>
        <v>0</v>
      </c>
      <c r="AB1081" s="413">
        <f t="shared" ref="AB1081" si="3296">AB1080</f>
        <v>0</v>
      </c>
      <c r="AC1081" s="413">
        <f t="shared" ref="AC1081" si="3297">AC1080</f>
        <v>0</v>
      </c>
      <c r="AD1081" s="413">
        <f t="shared" ref="AD1081" si="3298">AD1080</f>
        <v>0</v>
      </c>
      <c r="AE1081" s="413">
        <f t="shared" ref="AE1081" si="3299">AE1080</f>
        <v>0</v>
      </c>
      <c r="AF1081" s="413">
        <f t="shared" ref="AF1081" si="3300">AF1080</f>
        <v>0</v>
      </c>
      <c r="AG1081" s="413">
        <f t="shared" ref="AG1081" si="3301">AG1080</f>
        <v>0</v>
      </c>
      <c r="AH1081" s="413">
        <f t="shared" ref="AH1081" si="3302">AH1080</f>
        <v>0</v>
      </c>
      <c r="AI1081" s="413">
        <f t="shared" ref="AI1081" si="3303">AI1080</f>
        <v>0</v>
      </c>
      <c r="AJ1081" s="413">
        <f t="shared" ref="AJ1081" si="3304">AJ1080</f>
        <v>0</v>
      </c>
      <c r="AK1081" s="413">
        <f t="shared" ref="AK1081" si="3305">AK1080</f>
        <v>0</v>
      </c>
      <c r="AL1081" s="413">
        <f t="shared" ref="AL1081" si="3306">AL1080</f>
        <v>0</v>
      </c>
      <c r="AM1081" s="308"/>
    </row>
    <row r="1082" spans="1:39" ht="15" hidden="1" customHeight="1" outlineLevel="1">
      <c r="A1082" s="534"/>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4">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4"/>
      <c r="B1084" s="296" t="s">
        <v>347</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7">Z1083</f>
        <v>0</v>
      </c>
      <c r="AA1084" s="413">
        <f t="shared" ref="AA1084" si="3308">AA1083</f>
        <v>0</v>
      </c>
      <c r="AB1084" s="413">
        <f t="shared" ref="AB1084" si="3309">AB1083</f>
        <v>0</v>
      </c>
      <c r="AC1084" s="413">
        <f t="shared" ref="AC1084" si="3310">AC1083</f>
        <v>0</v>
      </c>
      <c r="AD1084" s="413">
        <f t="shared" ref="AD1084" si="3311">AD1083</f>
        <v>0</v>
      </c>
      <c r="AE1084" s="413">
        <f t="shared" ref="AE1084" si="3312">AE1083</f>
        <v>0</v>
      </c>
      <c r="AF1084" s="413">
        <f t="shared" ref="AF1084" si="3313">AF1083</f>
        <v>0</v>
      </c>
      <c r="AG1084" s="413">
        <f t="shared" ref="AG1084" si="3314">AG1083</f>
        <v>0</v>
      </c>
      <c r="AH1084" s="413">
        <f t="shared" ref="AH1084" si="3315">AH1083</f>
        <v>0</v>
      </c>
      <c r="AI1084" s="413">
        <f t="shared" ref="AI1084" si="3316">AI1083</f>
        <v>0</v>
      </c>
      <c r="AJ1084" s="413">
        <f t="shared" ref="AJ1084" si="3317">AJ1083</f>
        <v>0</v>
      </c>
      <c r="AK1084" s="413">
        <f t="shared" ref="AK1084" si="3318">AK1083</f>
        <v>0</v>
      </c>
      <c r="AL1084" s="413">
        <f t="shared" ref="AL1084" si="3319">AL1083</f>
        <v>0</v>
      </c>
      <c r="AM1084" s="308"/>
    </row>
    <row r="1085" spans="1:39" ht="15" hidden="1" customHeight="1" outlineLevel="1">
      <c r="A1085" s="534"/>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4">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4"/>
      <c r="B1087" s="296" t="s">
        <v>347</v>
      </c>
      <c r="C1087" s="293" t="s">
        <v>164</v>
      </c>
      <c r="D1087" s="297"/>
      <c r="E1087" s="297"/>
      <c r="F1087" s="297"/>
      <c r="G1087" s="297"/>
      <c r="H1087" s="297"/>
      <c r="I1087" s="297"/>
      <c r="J1087" s="297"/>
      <c r="K1087" s="297"/>
      <c r="L1087" s="297"/>
      <c r="M1087" s="297"/>
      <c r="N1087" s="470"/>
      <c r="O1087" s="297"/>
      <c r="P1087" s="297"/>
      <c r="Q1087" s="297"/>
      <c r="R1087" s="297"/>
      <c r="S1087" s="297"/>
      <c r="T1087" s="297"/>
      <c r="U1087" s="297"/>
      <c r="V1087" s="297"/>
      <c r="W1087" s="297"/>
      <c r="X1087" s="297"/>
      <c r="Y1087" s="413">
        <f>Y1086</f>
        <v>0</v>
      </c>
      <c r="Z1087" s="413">
        <f t="shared" ref="Z1087" si="3320">Z1086</f>
        <v>0</v>
      </c>
      <c r="AA1087" s="413">
        <f t="shared" ref="AA1087" si="3321">AA1086</f>
        <v>0</v>
      </c>
      <c r="AB1087" s="413">
        <f t="shared" ref="AB1087" si="3322">AB1086</f>
        <v>0</v>
      </c>
      <c r="AC1087" s="413">
        <f t="shared" ref="AC1087" si="3323">AC1086</f>
        <v>0</v>
      </c>
      <c r="AD1087" s="413">
        <f t="shared" ref="AD1087" si="3324">AD1086</f>
        <v>0</v>
      </c>
      <c r="AE1087" s="413">
        <f t="shared" ref="AE1087" si="3325">AE1086</f>
        <v>0</v>
      </c>
      <c r="AF1087" s="413">
        <f t="shared" ref="AF1087" si="3326">AF1086</f>
        <v>0</v>
      </c>
      <c r="AG1087" s="413">
        <f t="shared" ref="AG1087" si="3327">AG1086</f>
        <v>0</v>
      </c>
      <c r="AH1087" s="413">
        <f t="shared" ref="AH1087" si="3328">AH1086</f>
        <v>0</v>
      </c>
      <c r="AI1087" s="413">
        <f t="shared" ref="AI1087" si="3329">AI1086</f>
        <v>0</v>
      </c>
      <c r="AJ1087" s="413">
        <f t="shared" ref="AJ1087" si="3330">AJ1086</f>
        <v>0</v>
      </c>
      <c r="AK1087" s="413">
        <f t="shared" ref="AK1087" si="3331">AK1086</f>
        <v>0</v>
      </c>
      <c r="AL1087" s="413">
        <f t="shared" ref="AL1087" si="3332">AL1086</f>
        <v>0</v>
      </c>
      <c r="AM1087" s="308"/>
    </row>
    <row r="1088" spans="1:39" ht="15" hidden="1" customHeight="1" outlineLevel="1">
      <c r="A1088" s="534"/>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4">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4"/>
      <c r="B1090" s="296" t="s">
        <v>347</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33">Z1089</f>
        <v>0</v>
      </c>
      <c r="AA1090" s="413">
        <f t="shared" ref="AA1090" si="3334">AA1089</f>
        <v>0</v>
      </c>
      <c r="AB1090" s="413">
        <f t="shared" ref="AB1090" si="3335">AB1089</f>
        <v>0</v>
      </c>
      <c r="AC1090" s="413">
        <f t="shared" ref="AC1090" si="3336">AC1089</f>
        <v>0</v>
      </c>
      <c r="AD1090" s="413">
        <f t="shared" ref="AD1090" si="3337">AD1089</f>
        <v>0</v>
      </c>
      <c r="AE1090" s="413">
        <f t="shared" ref="AE1090" si="3338">AE1089</f>
        <v>0</v>
      </c>
      <c r="AF1090" s="413">
        <f t="shared" ref="AF1090" si="3339">AF1089</f>
        <v>0</v>
      </c>
      <c r="AG1090" s="413">
        <f t="shared" ref="AG1090" si="3340">AG1089</f>
        <v>0</v>
      </c>
      <c r="AH1090" s="413">
        <f t="shared" ref="AH1090" si="3341">AH1089</f>
        <v>0</v>
      </c>
      <c r="AI1090" s="413">
        <f t="shared" ref="AI1090" si="3342">AI1089</f>
        <v>0</v>
      </c>
      <c r="AJ1090" s="413">
        <f t="shared" ref="AJ1090" si="3343">AJ1089</f>
        <v>0</v>
      </c>
      <c r="AK1090" s="413">
        <f t="shared" ref="AK1090" si="3344">AK1089</f>
        <v>0</v>
      </c>
      <c r="AL1090" s="413">
        <f t="shared" ref="AL1090" si="3345">AL1089</f>
        <v>0</v>
      </c>
      <c r="AM1090" s="308"/>
    </row>
    <row r="1091" spans="1:39" ht="15" hidden="1" customHeight="1" outlineLevel="1">
      <c r="A1091" s="534"/>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4">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4"/>
      <c r="B1093" s="296" t="s">
        <v>347</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6">Z1092</f>
        <v>0</v>
      </c>
      <c r="AA1093" s="413">
        <f t="shared" ref="AA1093" si="3347">AA1092</f>
        <v>0</v>
      </c>
      <c r="AB1093" s="413">
        <f t="shared" ref="AB1093" si="3348">AB1092</f>
        <v>0</v>
      </c>
      <c r="AC1093" s="413">
        <f t="shared" ref="AC1093" si="3349">AC1092</f>
        <v>0</v>
      </c>
      <c r="AD1093" s="413">
        <f t="shared" ref="AD1093" si="3350">AD1092</f>
        <v>0</v>
      </c>
      <c r="AE1093" s="413">
        <f t="shared" ref="AE1093" si="3351">AE1092</f>
        <v>0</v>
      </c>
      <c r="AF1093" s="413">
        <f t="shared" ref="AF1093" si="3352">AF1092</f>
        <v>0</v>
      </c>
      <c r="AG1093" s="413">
        <f t="shared" ref="AG1093" si="3353">AG1092</f>
        <v>0</v>
      </c>
      <c r="AH1093" s="413">
        <f t="shared" ref="AH1093" si="3354">AH1092</f>
        <v>0</v>
      </c>
      <c r="AI1093" s="413">
        <f t="shared" ref="AI1093" si="3355">AI1092</f>
        <v>0</v>
      </c>
      <c r="AJ1093" s="413">
        <f t="shared" ref="AJ1093" si="3356">AJ1092</f>
        <v>0</v>
      </c>
      <c r="AK1093" s="413">
        <f t="shared" ref="AK1093" si="3357">AK1092</f>
        <v>0</v>
      </c>
      <c r="AL1093" s="413">
        <f t="shared" ref="AL1093" si="3358">AL1092</f>
        <v>0</v>
      </c>
      <c r="AM1093" s="308"/>
    </row>
    <row r="1094" spans="1:39" ht="15" hidden="1" customHeight="1" outlineLevel="1">
      <c r="A1094" s="534"/>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4">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4"/>
      <c r="B1096" s="296" t="s">
        <v>347</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9">Z1095</f>
        <v>0</v>
      </c>
      <c r="AA1096" s="413">
        <f t="shared" ref="AA1096" si="3360">AA1095</f>
        <v>0</v>
      </c>
      <c r="AB1096" s="413">
        <f t="shared" ref="AB1096" si="3361">AB1095</f>
        <v>0</v>
      </c>
      <c r="AC1096" s="413">
        <f t="shared" ref="AC1096" si="3362">AC1095</f>
        <v>0</v>
      </c>
      <c r="AD1096" s="413">
        <f t="shared" ref="AD1096" si="3363">AD1095</f>
        <v>0</v>
      </c>
      <c r="AE1096" s="413">
        <f t="shared" ref="AE1096" si="3364">AE1095</f>
        <v>0</v>
      </c>
      <c r="AF1096" s="413">
        <f t="shared" ref="AF1096" si="3365">AF1095</f>
        <v>0</v>
      </c>
      <c r="AG1096" s="413">
        <f t="shared" ref="AG1096" si="3366">AG1095</f>
        <v>0</v>
      </c>
      <c r="AH1096" s="413">
        <f t="shared" ref="AH1096" si="3367">AH1095</f>
        <v>0</v>
      </c>
      <c r="AI1096" s="413">
        <f t="shared" ref="AI1096" si="3368">AI1095</f>
        <v>0</v>
      </c>
      <c r="AJ1096" s="413">
        <f t="shared" ref="AJ1096" si="3369">AJ1095</f>
        <v>0</v>
      </c>
      <c r="AK1096" s="413">
        <f t="shared" ref="AK1096" si="3370">AK1095</f>
        <v>0</v>
      </c>
      <c r="AL1096" s="413">
        <f t="shared" ref="AL1096" si="3371">AL1095</f>
        <v>0</v>
      </c>
      <c r="AM1096" s="308"/>
    </row>
    <row r="1097" spans="1:39" ht="15" hidden="1" customHeight="1" outlineLevel="1">
      <c r="A1097" s="534"/>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4">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4"/>
      <c r="B1099" s="296" t="s">
        <v>347</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2">Z1098</f>
        <v>0</v>
      </c>
      <c r="AA1099" s="413">
        <f t="shared" ref="AA1099" si="3373">AA1098</f>
        <v>0</v>
      </c>
      <c r="AB1099" s="413">
        <f t="shared" ref="AB1099" si="3374">AB1098</f>
        <v>0</v>
      </c>
      <c r="AC1099" s="413">
        <f t="shared" ref="AC1099" si="3375">AC1098</f>
        <v>0</v>
      </c>
      <c r="AD1099" s="413">
        <f t="shared" ref="AD1099" si="3376">AD1098</f>
        <v>0</v>
      </c>
      <c r="AE1099" s="413">
        <f t="shared" ref="AE1099" si="3377">AE1098</f>
        <v>0</v>
      </c>
      <c r="AF1099" s="413">
        <f t="shared" ref="AF1099" si="3378">AF1098</f>
        <v>0</v>
      </c>
      <c r="AG1099" s="413">
        <f t="shared" ref="AG1099" si="3379">AG1098</f>
        <v>0</v>
      </c>
      <c r="AH1099" s="413">
        <f t="shared" ref="AH1099" si="3380">AH1098</f>
        <v>0</v>
      </c>
      <c r="AI1099" s="413">
        <f t="shared" ref="AI1099" si="3381">AI1098</f>
        <v>0.1</v>
      </c>
      <c r="AJ1099" s="413">
        <f t="shared" ref="AJ1099" si="3382">AJ1098</f>
        <v>0</v>
      </c>
      <c r="AK1099" s="413">
        <f t="shared" ref="AK1099" si="3383">AK1098</f>
        <v>0</v>
      </c>
      <c r="AL1099" s="413">
        <f t="shared" ref="AL1099" si="3384">AL1098</f>
        <v>0</v>
      </c>
      <c r="AM1099" s="308"/>
    </row>
    <row r="1100" spans="1:39" ht="15" hidden="1" customHeight="1" outlineLevel="1">
      <c r="A1100" s="534"/>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4">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4"/>
      <c r="B1102" s="296" t="s">
        <v>347</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5">Z1101</f>
        <v>0</v>
      </c>
      <c r="AA1102" s="413">
        <f t="shared" ref="AA1102" si="3386">AA1101</f>
        <v>0</v>
      </c>
      <c r="AB1102" s="413">
        <f t="shared" ref="AB1102" si="3387">AB1101</f>
        <v>0</v>
      </c>
      <c r="AC1102" s="413">
        <f t="shared" ref="AC1102" si="3388">AC1101</f>
        <v>0</v>
      </c>
      <c r="AD1102" s="413">
        <f t="shared" ref="AD1102" si="3389">AD1101</f>
        <v>0</v>
      </c>
      <c r="AE1102" s="413">
        <f t="shared" ref="AE1102" si="3390">AE1101</f>
        <v>0</v>
      </c>
      <c r="AF1102" s="413">
        <f t="shared" ref="AF1102" si="3391">AF1101</f>
        <v>0</v>
      </c>
      <c r="AG1102" s="413">
        <f t="shared" ref="AG1102" si="3392">AG1101</f>
        <v>0</v>
      </c>
      <c r="AH1102" s="413">
        <f t="shared" ref="AH1102" si="3393">AH1101</f>
        <v>0</v>
      </c>
      <c r="AI1102" s="413">
        <f t="shared" ref="AI1102" si="3394">AI1101</f>
        <v>0</v>
      </c>
      <c r="AJ1102" s="413">
        <f t="shared" ref="AJ1102" si="3395">AJ1101</f>
        <v>0</v>
      </c>
      <c r="AK1102" s="413">
        <f t="shared" ref="AK1102" si="3396">AK1101</f>
        <v>0</v>
      </c>
      <c r="AL1102" s="413">
        <f t="shared" ref="AL1102" si="3397">AL1101</f>
        <v>0</v>
      </c>
      <c r="AM1102" s="308"/>
    </row>
    <row r="1103" spans="1:39" ht="15" hidden="1" customHeight="1" outlineLevel="1">
      <c r="A1103" s="534"/>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4">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4"/>
      <c r="B1105" s="296" t="s">
        <v>347</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8">Z1104</f>
        <v>0</v>
      </c>
      <c r="AA1105" s="413">
        <f t="shared" ref="AA1105" si="3399">AA1104</f>
        <v>0</v>
      </c>
      <c r="AB1105" s="413">
        <f t="shared" ref="AB1105" si="3400">AB1104</f>
        <v>0</v>
      </c>
      <c r="AC1105" s="413">
        <f t="shared" ref="AC1105" si="3401">AC1104</f>
        <v>0</v>
      </c>
      <c r="AD1105" s="413">
        <f t="shared" ref="AD1105" si="3402">AD1104</f>
        <v>0</v>
      </c>
      <c r="AE1105" s="413">
        <f t="shared" ref="AE1105" si="3403">AE1104</f>
        <v>0</v>
      </c>
      <c r="AF1105" s="413">
        <f t="shared" ref="AF1105" si="3404">AF1104</f>
        <v>0</v>
      </c>
      <c r="AG1105" s="413">
        <f t="shared" ref="AG1105" si="3405">AG1104</f>
        <v>0</v>
      </c>
      <c r="AH1105" s="413">
        <f t="shared" ref="AH1105" si="3406">AH1104</f>
        <v>0</v>
      </c>
      <c r="AI1105" s="413">
        <f t="shared" ref="AI1105" si="3407">AI1104</f>
        <v>0</v>
      </c>
      <c r="AJ1105" s="413">
        <f t="shared" ref="AJ1105" si="3408">AJ1104</f>
        <v>0</v>
      </c>
      <c r="AK1105" s="413">
        <f t="shared" ref="AK1105" si="3409">AK1104</f>
        <v>0</v>
      </c>
      <c r="AL1105" s="413">
        <f t="shared" ref="AL1105" si="3410">AL1104</f>
        <v>0</v>
      </c>
      <c r="AM1105" s="308"/>
    </row>
    <row r="1106" spans="1:39" ht="15" hidden="1" customHeight="1" outlineLevel="1">
      <c r="A1106" s="534"/>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4">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4"/>
      <c r="B1108" s="296" t="s">
        <v>347</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11">Z1107</f>
        <v>0</v>
      </c>
      <c r="AA1108" s="413">
        <f t="shared" ref="AA1108" si="3412">AA1107</f>
        <v>0</v>
      </c>
      <c r="AB1108" s="413">
        <f t="shared" ref="AB1108" si="3413">AB1107</f>
        <v>0</v>
      </c>
      <c r="AC1108" s="413">
        <f t="shared" ref="AC1108" si="3414">AC1107</f>
        <v>0</v>
      </c>
      <c r="AD1108" s="413">
        <f t="shared" ref="AD1108" si="3415">AD1107</f>
        <v>0</v>
      </c>
      <c r="AE1108" s="413">
        <f t="shared" ref="AE1108" si="3416">AE1107</f>
        <v>0</v>
      </c>
      <c r="AF1108" s="413">
        <f t="shared" ref="AF1108" si="3417">AF1107</f>
        <v>0</v>
      </c>
      <c r="AG1108" s="413">
        <f t="shared" ref="AG1108" si="3418">AG1107</f>
        <v>0</v>
      </c>
      <c r="AH1108" s="413">
        <f t="shared" ref="AH1108" si="3419">AH1107</f>
        <v>0</v>
      </c>
      <c r="AI1108" s="413">
        <f t="shared" ref="AI1108" si="3420">AI1107</f>
        <v>0</v>
      </c>
      <c r="AJ1108" s="413">
        <f t="shared" ref="AJ1108" si="3421">AJ1107</f>
        <v>0</v>
      </c>
      <c r="AK1108" s="413">
        <f t="shared" ref="AK1108" si="3422">AK1107</f>
        <v>0</v>
      </c>
      <c r="AL1108" s="413">
        <f t="shared" ref="AL1108" si="3423">AL1107</f>
        <v>0</v>
      </c>
      <c r="AM1108" s="308"/>
    </row>
    <row r="1109" spans="1:39" ht="15" hidden="1" customHeight="1" outlineLevel="1">
      <c r="A1109" s="534"/>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collapsed="1">
      <c r="B1110" s="329" t="s">
        <v>348</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c r="B1111" s="393" t="s">
        <v>349</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c r="B1113" s="326" t="s">
        <v>350</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c r="B1114" s="326" t="s">
        <v>354</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31">
        <f t="shared" ref="AM1114:AM1123" si="3424">SUM(Y1114:AL1114)</f>
        <v>0</v>
      </c>
    </row>
    <row r="1115" spans="1:39">
      <c r="B1115" s="326" t="s">
        <v>355</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31">
        <f t="shared" si="3424"/>
        <v>0</v>
      </c>
    </row>
    <row r="1116" spans="1:39">
      <c r="B1116" s="326" t="s">
        <v>356</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31">
        <f t="shared" si="3424"/>
        <v>0</v>
      </c>
    </row>
    <row r="1117" spans="1:39">
      <c r="B1117" s="326" t="s">
        <v>357</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31">
        <f t="shared" si="3424"/>
        <v>0</v>
      </c>
    </row>
    <row r="1118" spans="1:39">
      <c r="B1118" s="326" t="s">
        <v>358</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25">Y212*Y1113</f>
        <v>0</v>
      </c>
      <c r="Z1118" s="380">
        <f t="shared" si="3425"/>
        <v>0</v>
      </c>
      <c r="AA1118" s="380">
        <f t="shared" si="3425"/>
        <v>0</v>
      </c>
      <c r="AB1118" s="380">
        <f t="shared" si="3425"/>
        <v>0</v>
      </c>
      <c r="AC1118" s="380">
        <f t="shared" si="3425"/>
        <v>0</v>
      </c>
      <c r="AD1118" s="380">
        <f t="shared" si="3425"/>
        <v>0</v>
      </c>
      <c r="AE1118" s="380">
        <f t="shared" si="3425"/>
        <v>0</v>
      </c>
      <c r="AF1118" s="380">
        <f t="shared" si="3425"/>
        <v>0</v>
      </c>
      <c r="AG1118" s="380">
        <f t="shared" si="3425"/>
        <v>0</v>
      </c>
      <c r="AH1118" s="380">
        <f t="shared" si="3425"/>
        <v>0</v>
      </c>
      <c r="AI1118" s="380">
        <f t="shared" si="3425"/>
        <v>0</v>
      </c>
      <c r="AJ1118" s="380">
        <f t="shared" si="3425"/>
        <v>0</v>
      </c>
      <c r="AK1118" s="380">
        <f t="shared" si="3425"/>
        <v>0</v>
      </c>
      <c r="AL1118" s="380">
        <f t="shared" si="3425"/>
        <v>0</v>
      </c>
      <c r="AM1118" s="631">
        <f t="shared" si="3424"/>
        <v>0</v>
      </c>
    </row>
    <row r="1119" spans="1:39">
      <c r="B1119" s="326" t="s">
        <v>359</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26">Y395*Y1113</f>
        <v>0</v>
      </c>
      <c r="Z1119" s="380">
        <f t="shared" si="3426"/>
        <v>0</v>
      </c>
      <c r="AA1119" s="380">
        <f t="shared" si="3426"/>
        <v>0</v>
      </c>
      <c r="AB1119" s="380">
        <f t="shared" si="3426"/>
        <v>0</v>
      </c>
      <c r="AC1119" s="380">
        <f t="shared" si="3426"/>
        <v>0</v>
      </c>
      <c r="AD1119" s="380">
        <f t="shared" si="3426"/>
        <v>0</v>
      </c>
      <c r="AE1119" s="380">
        <f t="shared" si="3426"/>
        <v>0</v>
      </c>
      <c r="AF1119" s="380">
        <f t="shared" si="3426"/>
        <v>0</v>
      </c>
      <c r="AG1119" s="380">
        <f t="shared" si="3426"/>
        <v>0</v>
      </c>
      <c r="AH1119" s="380">
        <f t="shared" si="3426"/>
        <v>0</v>
      </c>
      <c r="AI1119" s="380">
        <f t="shared" si="3426"/>
        <v>0</v>
      </c>
      <c r="AJ1119" s="380">
        <f t="shared" si="3426"/>
        <v>0</v>
      </c>
      <c r="AK1119" s="380">
        <f t="shared" si="3426"/>
        <v>0</v>
      </c>
      <c r="AL1119" s="380">
        <f t="shared" si="3426"/>
        <v>0</v>
      </c>
      <c r="AM1119" s="631">
        <f t="shared" si="3424"/>
        <v>0</v>
      </c>
    </row>
    <row r="1120" spans="1:39">
      <c r="B1120" s="326" t="s">
        <v>360</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27">Y578*Y1113</f>
        <v>0</v>
      </c>
      <c r="Z1120" s="380">
        <f t="shared" si="3427"/>
        <v>0</v>
      </c>
      <c r="AA1120" s="380">
        <f t="shared" si="3427"/>
        <v>0</v>
      </c>
      <c r="AB1120" s="380">
        <f t="shared" si="3427"/>
        <v>0</v>
      </c>
      <c r="AC1120" s="380">
        <f t="shared" si="3427"/>
        <v>0</v>
      </c>
      <c r="AD1120" s="380">
        <f t="shared" si="3427"/>
        <v>0</v>
      </c>
      <c r="AE1120" s="380">
        <f t="shared" si="3427"/>
        <v>0</v>
      </c>
      <c r="AF1120" s="380">
        <f t="shared" si="3427"/>
        <v>0</v>
      </c>
      <c r="AG1120" s="380">
        <f t="shared" si="3427"/>
        <v>0</v>
      </c>
      <c r="AH1120" s="380">
        <f t="shared" si="3427"/>
        <v>0</v>
      </c>
      <c r="AI1120" s="380">
        <f t="shared" si="3427"/>
        <v>0</v>
      </c>
      <c r="AJ1120" s="380">
        <f t="shared" si="3427"/>
        <v>0</v>
      </c>
      <c r="AK1120" s="380">
        <f t="shared" si="3427"/>
        <v>0</v>
      </c>
      <c r="AL1120" s="380">
        <f t="shared" si="3427"/>
        <v>0</v>
      </c>
      <c r="AM1120" s="631">
        <f t="shared" si="3424"/>
        <v>0</v>
      </c>
    </row>
    <row r="1121" spans="2:39">
      <c r="B1121" s="326" t="s">
        <v>361</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28">Y761*Y1113</f>
        <v>0</v>
      </c>
      <c r="Z1121" s="380">
        <f t="shared" si="3428"/>
        <v>0</v>
      </c>
      <c r="AA1121" s="380">
        <f t="shared" si="3428"/>
        <v>0</v>
      </c>
      <c r="AB1121" s="380">
        <f t="shared" si="3428"/>
        <v>0</v>
      </c>
      <c r="AC1121" s="380">
        <f t="shared" si="3428"/>
        <v>0</v>
      </c>
      <c r="AD1121" s="380">
        <f t="shared" si="3428"/>
        <v>0</v>
      </c>
      <c r="AE1121" s="380">
        <f t="shared" si="3428"/>
        <v>0</v>
      </c>
      <c r="AF1121" s="380">
        <f t="shared" si="3428"/>
        <v>0</v>
      </c>
      <c r="AG1121" s="380">
        <f t="shared" si="3428"/>
        <v>0</v>
      </c>
      <c r="AH1121" s="380">
        <f t="shared" si="3428"/>
        <v>0</v>
      </c>
      <c r="AI1121" s="380">
        <f t="shared" si="3428"/>
        <v>0</v>
      </c>
      <c r="AJ1121" s="380">
        <f t="shared" si="3428"/>
        <v>0</v>
      </c>
      <c r="AK1121" s="380">
        <f t="shared" si="3428"/>
        <v>0</v>
      </c>
      <c r="AL1121" s="380">
        <f t="shared" si="3428"/>
        <v>0</v>
      </c>
      <c r="AM1121" s="631">
        <f t="shared" si="3424"/>
        <v>0</v>
      </c>
    </row>
    <row r="1122" spans="2:39">
      <c r="B1122" s="326" t="s">
        <v>362</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29">Y944*Y1113</f>
        <v>0</v>
      </c>
      <c r="Z1122" s="380">
        <f t="shared" si="3429"/>
        <v>0</v>
      </c>
      <c r="AA1122" s="380">
        <f t="shared" si="3429"/>
        <v>0</v>
      </c>
      <c r="AB1122" s="380">
        <f t="shared" si="3429"/>
        <v>0</v>
      </c>
      <c r="AC1122" s="380">
        <f t="shared" si="3429"/>
        <v>0</v>
      </c>
      <c r="AD1122" s="380">
        <f t="shared" si="3429"/>
        <v>0</v>
      </c>
      <c r="AE1122" s="380">
        <f t="shared" si="3429"/>
        <v>0</v>
      </c>
      <c r="AF1122" s="380">
        <f t="shared" si="3429"/>
        <v>0</v>
      </c>
      <c r="AG1122" s="380">
        <f t="shared" si="3429"/>
        <v>0</v>
      </c>
      <c r="AH1122" s="380">
        <f t="shared" si="3429"/>
        <v>0</v>
      </c>
      <c r="AI1122" s="380">
        <f t="shared" si="3429"/>
        <v>0</v>
      </c>
      <c r="AJ1122" s="380">
        <f t="shared" si="3429"/>
        <v>0</v>
      </c>
      <c r="AK1122" s="380">
        <f t="shared" si="3429"/>
        <v>0</v>
      </c>
      <c r="AL1122" s="380">
        <f t="shared" si="3429"/>
        <v>0</v>
      </c>
      <c r="AM1122" s="631">
        <f t="shared" si="3424"/>
        <v>0</v>
      </c>
    </row>
    <row r="1123" spans="2:39">
      <c r="B1123" s="326" t="s">
        <v>363</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30">AA1110*AA1113</f>
        <v>0</v>
      </c>
      <c r="AB1123" s="380">
        <f t="shared" si="3430"/>
        <v>0</v>
      </c>
      <c r="AC1123" s="380">
        <f t="shared" si="3430"/>
        <v>0</v>
      </c>
      <c r="AD1123" s="380">
        <f t="shared" si="3430"/>
        <v>0</v>
      </c>
      <c r="AE1123" s="380">
        <f t="shared" si="3430"/>
        <v>0</v>
      </c>
      <c r="AF1123" s="380">
        <f t="shared" si="3430"/>
        <v>0</v>
      </c>
      <c r="AG1123" s="380">
        <f t="shared" si="3430"/>
        <v>0</v>
      </c>
      <c r="AH1123" s="380">
        <f t="shared" si="3430"/>
        <v>0</v>
      </c>
      <c r="AI1123" s="380">
        <f t="shared" si="3430"/>
        <v>0</v>
      </c>
      <c r="AJ1123" s="380">
        <f t="shared" si="3430"/>
        <v>0</v>
      </c>
      <c r="AK1123" s="380">
        <f t="shared" si="3430"/>
        <v>0</v>
      </c>
      <c r="AL1123" s="380">
        <f t="shared" si="3430"/>
        <v>0</v>
      </c>
      <c r="AM1123" s="631">
        <f t="shared" si="3424"/>
        <v>0</v>
      </c>
    </row>
    <row r="1124" spans="2:39" ht="15.75">
      <c r="B1124" s="351" t="s">
        <v>353</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431">SUM(Z1114:Z1123)</f>
        <v>0</v>
      </c>
      <c r="AA1124" s="348">
        <f t="shared" si="3431"/>
        <v>0</v>
      </c>
      <c r="AB1124" s="348">
        <f t="shared" si="3431"/>
        <v>0</v>
      </c>
      <c r="AC1124" s="348">
        <f t="shared" si="3431"/>
        <v>0</v>
      </c>
      <c r="AD1124" s="348">
        <f t="shared" si="3431"/>
        <v>0</v>
      </c>
      <c r="AE1124" s="348">
        <f t="shared" si="3431"/>
        <v>0</v>
      </c>
      <c r="AF1124" s="348">
        <f>SUM(AF1114:AF1123)</f>
        <v>0</v>
      </c>
      <c r="AG1124" s="348">
        <f t="shared" ref="AG1124:AL1124" si="3432">SUM(AG1114:AG1123)</f>
        <v>0</v>
      </c>
      <c r="AH1124" s="348">
        <f t="shared" si="3432"/>
        <v>0</v>
      </c>
      <c r="AI1124" s="348">
        <f t="shared" si="3432"/>
        <v>0</v>
      </c>
      <c r="AJ1124" s="348">
        <f t="shared" si="3432"/>
        <v>0</v>
      </c>
      <c r="AK1124" s="348">
        <f t="shared" si="3432"/>
        <v>0</v>
      </c>
      <c r="AL1124" s="348">
        <f t="shared" si="3432"/>
        <v>0</v>
      </c>
      <c r="AM1124" s="409">
        <f>SUM(AM1114:AM1123)</f>
        <v>0</v>
      </c>
    </row>
    <row r="1125" spans="2:39" ht="15.75">
      <c r="B1125" s="351" t="s">
        <v>352</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433">Z1111*Z1113</f>
        <v>0</v>
      </c>
      <c r="AA1125" s="349">
        <f>AA1111*AA1113</f>
        <v>0</v>
      </c>
      <c r="AB1125" s="349">
        <f t="shared" si="3433"/>
        <v>0</v>
      </c>
      <c r="AC1125" s="349">
        <f t="shared" si="3433"/>
        <v>0</v>
      </c>
      <c r="AD1125" s="349">
        <f t="shared" si="3433"/>
        <v>0</v>
      </c>
      <c r="AE1125" s="349">
        <f t="shared" si="3433"/>
        <v>0</v>
      </c>
      <c r="AF1125" s="349">
        <f t="shared" ref="AF1125:AL1125" si="3434">AF1111*AF1113</f>
        <v>0</v>
      </c>
      <c r="AG1125" s="349">
        <f t="shared" si="3434"/>
        <v>0</v>
      </c>
      <c r="AH1125" s="349">
        <f t="shared" si="3434"/>
        <v>0</v>
      </c>
      <c r="AI1125" s="349">
        <f t="shared" si="3434"/>
        <v>0</v>
      </c>
      <c r="AJ1125" s="349">
        <f t="shared" si="3434"/>
        <v>0</v>
      </c>
      <c r="AK1125" s="349">
        <f t="shared" si="3434"/>
        <v>0</v>
      </c>
      <c r="AL1125" s="349">
        <f t="shared" si="3434"/>
        <v>0</v>
      </c>
      <c r="AM1125" s="409">
        <f>SUM(Y1125:AL1125)</f>
        <v>0</v>
      </c>
    </row>
    <row r="1126" spans="2:39" ht="15.75">
      <c r="B1126" s="351" t="s">
        <v>351</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customHeight="1">
      <c r="B1128" s="370" t="s">
        <v>598</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30" spans="2:39">
      <c r="B1130" s="592" t="s">
        <v>528</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64" zoomScale="90" zoomScaleNormal="90" workbookViewId="0">
      <selection activeCell="E53" sqref="E53"/>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2" t="s">
        <v>553</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507</v>
      </c>
      <c r="C8" s="822" t="s">
        <v>683</v>
      </c>
      <c r="D8" s="822"/>
      <c r="E8" s="822"/>
      <c r="F8" s="822"/>
      <c r="G8" s="822"/>
      <c r="H8" s="822"/>
      <c r="I8" s="822"/>
      <c r="J8" s="822"/>
      <c r="K8" s="822"/>
      <c r="L8" s="822"/>
      <c r="M8" s="822"/>
      <c r="N8" s="822"/>
      <c r="O8" s="822"/>
      <c r="P8" s="822"/>
      <c r="Q8" s="822"/>
      <c r="R8" s="822"/>
      <c r="S8" s="822"/>
      <c r="T8" s="107"/>
      <c r="U8" s="107"/>
      <c r="V8" s="107"/>
      <c r="W8" s="107"/>
    </row>
    <row r="9" spans="1:28" s="9" customFormat="1" ht="45" customHeight="1">
      <c r="B9" s="57"/>
      <c r="C9" s="822" t="s">
        <v>566</v>
      </c>
      <c r="D9" s="822"/>
      <c r="E9" s="822"/>
      <c r="F9" s="822"/>
      <c r="G9" s="822"/>
      <c r="H9" s="822"/>
      <c r="I9" s="822"/>
      <c r="J9" s="822"/>
      <c r="K9" s="822"/>
      <c r="L9" s="822"/>
      <c r="M9" s="822"/>
      <c r="N9" s="822"/>
      <c r="O9" s="822"/>
      <c r="P9" s="822"/>
      <c r="Q9" s="822"/>
      <c r="R9" s="822"/>
      <c r="S9" s="822"/>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21" t="s">
        <v>236</v>
      </c>
      <c r="C12" s="821"/>
      <c r="D12" s="183"/>
      <c r="E12" s="184" t="s">
        <v>237</v>
      </c>
      <c r="F12" s="52"/>
      <c r="G12" s="52"/>
      <c r="H12" s="45"/>
      <c r="I12" s="52"/>
      <c r="K12" s="594" t="s">
        <v>537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474</v>
      </c>
      <c r="D14" s="205"/>
      <c r="E14" s="206" t="s">
        <v>62</v>
      </c>
      <c r="F14" s="206" t="s">
        <v>496</v>
      </c>
      <c r="G14" s="206" t="s">
        <v>63</v>
      </c>
      <c r="H14" s="206" t="s">
        <v>64</v>
      </c>
      <c r="I14" s="206" t="str">
        <f>'1.  LRAMVA Summary'!D50</f>
        <v>Residential</v>
      </c>
      <c r="J14" s="206" t="str">
        <f>'1.  LRAMVA Summary'!E50</f>
        <v>GS&lt;50 kW</v>
      </c>
      <c r="K14" s="206" t="str">
        <f>'1.  LRAMVA Summary'!F50</f>
        <v>GS&gt;50-4999 kW</v>
      </c>
      <c r="L14" s="206" t="str">
        <f>'1.  LRAMVA Summary'!G50</f>
        <v>USL</v>
      </c>
      <c r="M14" s="206" t="str">
        <f>'1.  LRAMVA Summary'!H50</f>
        <v>Sentinel Lighting</v>
      </c>
      <c r="N14" s="206" t="str">
        <f>'1.  LRAMVA Summary'!I50</f>
        <v>Street Lighting</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463</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427</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35"/>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35"/>
      <c r="D42" s="208"/>
      <c r="E42" s="218" t="s">
        <v>464</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c r="D44" s="208"/>
      <c r="E44" s="227" t="s">
        <v>428</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465</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429</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-1.2416088476049443E-2</v>
      </c>
      <c r="J61" s="232">
        <f>(SUM('1.  LRAMVA Summary'!E$52:E$60)+SUM('1.  LRAMVA Summary'!E$61:E$62)*(MONTH($E61)-1)/12)*$H61</f>
        <v>3.811323846464413</v>
      </c>
      <c r="K61" s="232">
        <f>(SUM('1.  LRAMVA Summary'!F$52:F$60)+SUM('1.  LRAMVA Summary'!F$61:F$62)*(MONTH($E61)-1)/12)*$H61</f>
        <v>-0.15401696017325928</v>
      </c>
      <c r="L61" s="232">
        <f>(SUM('1.  LRAMVA Summary'!G$52:G$60)+SUM('1.  LRAMVA Summary'!G$61:G$62)*(MONTH($E61)-1)/12)*$H61</f>
        <v>-6.1515616711423837E-3</v>
      </c>
      <c r="M61" s="232">
        <f>(SUM('1.  LRAMVA Summary'!H$52:H$60)+SUM('1.  LRAMVA Summary'!H$61:H$62)*(MONTH($E61)-1)/12)*$H61</f>
        <v>-7.7280758333333322E-5</v>
      </c>
      <c r="N61" s="232">
        <f>(SUM('1.  LRAMVA Summary'!I$52:I$60)+SUM('1.  LRAMVA Summary'!I$61:I$62)*(MONTH($E61)-1)/12)*$H61</f>
        <v>-1.3022933962499999E-2</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3.6256390214231282</v>
      </c>
    </row>
    <row r="62" spans="1:23" s="9" customFormat="1">
      <c r="B62" s="68"/>
      <c r="E62" s="216">
        <v>41699</v>
      </c>
      <c r="F62" s="216" t="s">
        <v>181</v>
      </c>
      <c r="G62" s="217" t="s">
        <v>65</v>
      </c>
      <c r="H62" s="231">
        <f>C$27/12</f>
        <v>1.225E-3</v>
      </c>
      <c r="I62" s="232">
        <f>(SUM('1.  LRAMVA Summary'!D$52:D$60)+SUM('1.  LRAMVA Summary'!D$61:D$62)*(MONTH($E62)-1)/12)*$H62</f>
        <v>-2.4832176952098887E-2</v>
      </c>
      <c r="J62" s="232">
        <f>(SUM('1.  LRAMVA Summary'!E$52:E$60)+SUM('1.  LRAMVA Summary'!E$61:E$62)*(MONTH($E62)-1)/12)*$H62</f>
        <v>7.622647692928826</v>
      </c>
      <c r="K62" s="232">
        <f>(SUM('1.  LRAMVA Summary'!F$52:F$60)+SUM('1.  LRAMVA Summary'!F$61:F$62)*(MONTH($E62)-1)/12)*$H62</f>
        <v>-0.30803392034651855</v>
      </c>
      <c r="L62" s="232">
        <f>(SUM('1.  LRAMVA Summary'!G$52:G$60)+SUM('1.  LRAMVA Summary'!G$61:G$62)*(MONTH($E62)-1)/12)*$H62</f>
        <v>-1.2303123342284767E-2</v>
      </c>
      <c r="M62" s="232">
        <f>(SUM('1.  LRAMVA Summary'!H$52:H$60)+SUM('1.  LRAMVA Summary'!H$61:H$62)*(MONTH($E62)-1)/12)*$H62</f>
        <v>-1.5456151666666664E-4</v>
      </c>
      <c r="N62" s="232">
        <f>(SUM('1.  LRAMVA Summary'!I$52:I$60)+SUM('1.  LRAMVA Summary'!I$61:I$62)*(MONTH($E62)-1)/12)*$H62</f>
        <v>-2.6045867924999997E-2</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7.2512780428462564</v>
      </c>
    </row>
    <row r="63" spans="1:23" s="9" customFormat="1">
      <c r="B63" s="68"/>
      <c r="E63" s="216">
        <v>41730</v>
      </c>
      <c r="F63" s="216" t="s">
        <v>181</v>
      </c>
      <c r="G63" s="217" t="s">
        <v>66</v>
      </c>
      <c r="H63" s="234">
        <f>C$28/12</f>
        <v>1.225E-3</v>
      </c>
      <c r="I63" s="232">
        <f>(SUM('1.  LRAMVA Summary'!D$52:D$60)+SUM('1.  LRAMVA Summary'!D$61:D$62)*(MONTH($E63)-1)/12)*$H63</f>
        <v>-3.7248265428148325E-2</v>
      </c>
      <c r="J63" s="232">
        <f>(SUM('1.  LRAMVA Summary'!E$52:E$60)+SUM('1.  LRAMVA Summary'!E$61:E$62)*(MONTH($E63)-1)/12)*$H63</f>
        <v>11.433971539393239</v>
      </c>
      <c r="K63" s="232">
        <f>(SUM('1.  LRAMVA Summary'!F$52:F$60)+SUM('1.  LRAMVA Summary'!F$61:F$62)*(MONTH($E63)-1)/12)*$H63</f>
        <v>-0.46205088051977777</v>
      </c>
      <c r="L63" s="232">
        <f>(SUM('1.  LRAMVA Summary'!G$52:G$60)+SUM('1.  LRAMVA Summary'!G$61:G$62)*(MONTH($E63)-1)/12)*$H63</f>
        <v>-1.845468501342715E-2</v>
      </c>
      <c r="M63" s="232">
        <f>(SUM('1.  LRAMVA Summary'!H$52:H$60)+SUM('1.  LRAMVA Summary'!H$61:H$62)*(MONTH($E63)-1)/12)*$H63</f>
        <v>-2.3184227499999997E-4</v>
      </c>
      <c r="N63" s="232">
        <f>(SUM('1.  LRAMVA Summary'!I$52:I$60)+SUM('1.  LRAMVA Summary'!I$61:I$62)*(MONTH($E63)-1)/12)*$H63</f>
        <v>-3.9068801887499997E-2</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10.876917064269385</v>
      </c>
    </row>
    <row r="64" spans="1:23" s="9" customFormat="1">
      <c r="B64" s="68"/>
      <c r="E64" s="216">
        <v>41760</v>
      </c>
      <c r="F64" s="216" t="s">
        <v>181</v>
      </c>
      <c r="G64" s="217" t="s">
        <v>66</v>
      </c>
      <c r="H64" s="231">
        <f>C$28/12</f>
        <v>1.225E-3</v>
      </c>
      <c r="I64" s="232">
        <f>(SUM('1.  LRAMVA Summary'!D$52:D$60)+SUM('1.  LRAMVA Summary'!D$61:D$62)*(MONTH($E64)-1)/12)*$H64</f>
        <v>-4.9664353904197774E-2</v>
      </c>
      <c r="J64" s="232">
        <f>(SUM('1.  LRAMVA Summary'!E$52:E$60)+SUM('1.  LRAMVA Summary'!E$61:E$62)*(MONTH($E64)-1)/12)*$H64</f>
        <v>15.245295385857652</v>
      </c>
      <c r="K64" s="232">
        <f>(SUM('1.  LRAMVA Summary'!F$52:F$60)+SUM('1.  LRAMVA Summary'!F$61:F$62)*(MONTH($E64)-1)/12)*$H64</f>
        <v>-0.61606784069303711</v>
      </c>
      <c r="L64" s="232">
        <f>(SUM('1.  LRAMVA Summary'!G$52:G$60)+SUM('1.  LRAMVA Summary'!G$61:G$62)*(MONTH($E64)-1)/12)*$H64</f>
        <v>-2.4606246684569535E-2</v>
      </c>
      <c r="M64" s="232">
        <f>(SUM('1.  LRAMVA Summary'!H$52:H$60)+SUM('1.  LRAMVA Summary'!H$61:H$62)*(MONTH($E64)-1)/12)*$H64</f>
        <v>-3.0912303333333329E-4</v>
      </c>
      <c r="N64" s="232">
        <f>(SUM('1.  LRAMVA Summary'!I$52:I$60)+SUM('1.  LRAMVA Summary'!I$61:I$62)*(MONTH($E64)-1)/12)*$H64</f>
        <v>-5.2091735849999994E-2</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14.502556085692513</v>
      </c>
    </row>
    <row r="65" spans="2:23" s="9" customFormat="1">
      <c r="B65" s="68"/>
      <c r="E65" s="216">
        <v>41791</v>
      </c>
      <c r="F65" s="216" t="s">
        <v>181</v>
      </c>
      <c r="G65" s="217" t="s">
        <v>66</v>
      </c>
      <c r="H65" s="231">
        <f>C$28/12</f>
        <v>1.225E-3</v>
      </c>
      <c r="I65" s="232">
        <f>(SUM('1.  LRAMVA Summary'!D$52:D$60)+SUM('1.  LRAMVA Summary'!D$61:D$62)*(MONTH($E65)-1)/12)*$H65</f>
        <v>-6.2080442380247208E-2</v>
      </c>
      <c r="J65" s="232">
        <f>(SUM('1.  LRAMVA Summary'!E$52:E$60)+SUM('1.  LRAMVA Summary'!E$61:E$62)*(MONTH($E65)-1)/12)*$H65</f>
        <v>19.056619232322063</v>
      </c>
      <c r="K65" s="232">
        <f>(SUM('1.  LRAMVA Summary'!F$52:F$60)+SUM('1.  LRAMVA Summary'!F$61:F$62)*(MONTH($E65)-1)/12)*$H65</f>
        <v>-0.77008480086629649</v>
      </c>
      <c r="L65" s="232">
        <f>(SUM('1.  LRAMVA Summary'!G$52:G$60)+SUM('1.  LRAMVA Summary'!G$61:G$62)*(MONTH($E65)-1)/12)*$H65</f>
        <v>-3.0757808355711916E-2</v>
      </c>
      <c r="M65" s="232">
        <f>(SUM('1.  LRAMVA Summary'!H$52:H$60)+SUM('1.  LRAMVA Summary'!H$61:H$62)*(MONTH($E65)-1)/12)*$H65</f>
        <v>-3.8640379166666658E-4</v>
      </c>
      <c r="N65" s="232">
        <f>(SUM('1.  LRAMVA Summary'!I$52:I$60)+SUM('1.  LRAMVA Summary'!I$61:I$62)*(MONTH($E65)-1)/12)*$H65</f>
        <v>-6.5114669812499998E-2</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18.128195107115644</v>
      </c>
    </row>
    <row r="66" spans="2:23" s="9" customFormat="1">
      <c r="B66" s="68"/>
      <c r="E66" s="216">
        <v>41821</v>
      </c>
      <c r="F66" s="216" t="s">
        <v>181</v>
      </c>
      <c r="G66" s="217" t="s">
        <v>68</v>
      </c>
      <c r="H66" s="234">
        <f>C$29/12</f>
        <v>1.225E-3</v>
      </c>
      <c r="I66" s="232">
        <f>(SUM('1.  LRAMVA Summary'!D$52:D$60)+SUM('1.  LRAMVA Summary'!D$61:D$62)*(MONTH($E66)-1)/12)*$H66</f>
        <v>-7.449653085629665E-2</v>
      </c>
      <c r="J66" s="232">
        <f>(SUM('1.  LRAMVA Summary'!E$52:E$60)+SUM('1.  LRAMVA Summary'!E$61:E$62)*(MONTH($E66)-1)/12)*$H66</f>
        <v>22.867943078786478</v>
      </c>
      <c r="K66" s="232">
        <f>(SUM('1.  LRAMVA Summary'!F$52:F$60)+SUM('1.  LRAMVA Summary'!F$61:F$62)*(MONTH($E66)-1)/12)*$H66</f>
        <v>-0.92410176103955555</v>
      </c>
      <c r="L66" s="232">
        <f>(SUM('1.  LRAMVA Summary'!G$52:G$60)+SUM('1.  LRAMVA Summary'!G$61:G$62)*(MONTH($E66)-1)/12)*$H66</f>
        <v>-3.69093700268543E-2</v>
      </c>
      <c r="M66" s="232">
        <f>(SUM('1.  LRAMVA Summary'!H$52:H$60)+SUM('1.  LRAMVA Summary'!H$61:H$62)*(MONTH($E66)-1)/12)*$H66</f>
        <v>-4.6368454999999993E-4</v>
      </c>
      <c r="N66" s="232">
        <f>(SUM('1.  LRAMVA Summary'!I$52:I$60)+SUM('1.  LRAMVA Summary'!I$61:I$62)*(MONTH($E66)-1)/12)*$H66</f>
        <v>-7.8137603774999995E-2</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21.75383412853877</v>
      </c>
    </row>
    <row r="67" spans="2:23" s="9" customFormat="1">
      <c r="B67" s="68"/>
      <c r="E67" s="216">
        <v>41852</v>
      </c>
      <c r="F67" s="216" t="s">
        <v>181</v>
      </c>
      <c r="G67" s="217" t="s">
        <v>68</v>
      </c>
      <c r="H67" s="231">
        <f>C$29/12</f>
        <v>1.225E-3</v>
      </c>
      <c r="I67" s="232">
        <f>(SUM('1.  LRAMVA Summary'!D$52:D$60)+SUM('1.  LRAMVA Summary'!D$61:D$62)*(MONTH($E67)-1)/12)*$H67</f>
        <v>-8.6912619332346092E-2</v>
      </c>
      <c r="J67" s="232">
        <f>(SUM('1.  LRAMVA Summary'!E$52:E$60)+SUM('1.  LRAMVA Summary'!E$61:E$62)*(MONTH($E67)-1)/12)*$H67</f>
        <v>26.679266925250889</v>
      </c>
      <c r="K67" s="232">
        <f>(SUM('1.  LRAMVA Summary'!F$52:F$60)+SUM('1.  LRAMVA Summary'!F$61:F$62)*(MONTH($E67)-1)/12)*$H67</f>
        <v>-1.0781187212128149</v>
      </c>
      <c r="L67" s="232">
        <f>(SUM('1.  LRAMVA Summary'!G$52:G$60)+SUM('1.  LRAMVA Summary'!G$61:G$62)*(MONTH($E67)-1)/12)*$H67</f>
        <v>-4.3060931697996685E-2</v>
      </c>
      <c r="M67" s="232">
        <f>(SUM('1.  LRAMVA Summary'!H$52:H$60)+SUM('1.  LRAMVA Summary'!H$61:H$62)*(MONTH($E67)-1)/12)*$H67</f>
        <v>-5.4096530833333328E-4</v>
      </c>
      <c r="N67" s="232">
        <f>(SUM('1.  LRAMVA Summary'!I$52:I$60)+SUM('1.  LRAMVA Summary'!I$61:I$62)*(MONTH($E67)-1)/12)*$H67</f>
        <v>-9.1160537737499991E-2</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25.3794731499619</v>
      </c>
    </row>
    <row r="68" spans="2:23" s="9" customFormat="1">
      <c r="B68" s="68"/>
      <c r="E68" s="216">
        <v>41883</v>
      </c>
      <c r="F68" s="216" t="s">
        <v>181</v>
      </c>
      <c r="G68" s="217" t="s">
        <v>68</v>
      </c>
      <c r="H68" s="231">
        <f>C$29/12</f>
        <v>1.225E-3</v>
      </c>
      <c r="I68" s="232">
        <f>(SUM('1.  LRAMVA Summary'!D$52:D$60)+SUM('1.  LRAMVA Summary'!D$61:D$62)*(MONTH($E68)-1)/12)*$H68</f>
        <v>-9.9328707808395547E-2</v>
      </c>
      <c r="J68" s="232">
        <f>(SUM('1.  LRAMVA Summary'!E$52:E$60)+SUM('1.  LRAMVA Summary'!E$61:E$62)*(MONTH($E68)-1)/12)*$H68</f>
        <v>30.490590771715304</v>
      </c>
      <c r="K68" s="232">
        <f>(SUM('1.  LRAMVA Summary'!F$52:F$60)+SUM('1.  LRAMVA Summary'!F$61:F$62)*(MONTH($E68)-1)/12)*$H68</f>
        <v>-1.2321356813860742</v>
      </c>
      <c r="L68" s="232">
        <f>(SUM('1.  LRAMVA Summary'!G$52:G$60)+SUM('1.  LRAMVA Summary'!G$61:G$62)*(MONTH($E68)-1)/12)*$H68</f>
        <v>-4.921249336913907E-2</v>
      </c>
      <c r="M68" s="232">
        <f>(SUM('1.  LRAMVA Summary'!H$52:H$60)+SUM('1.  LRAMVA Summary'!H$61:H$62)*(MONTH($E68)-1)/12)*$H68</f>
        <v>-6.1824606666666657E-4</v>
      </c>
      <c r="N68" s="232">
        <f>(SUM('1.  LRAMVA Summary'!I$52:I$60)+SUM('1.  LRAMVA Summary'!I$61:I$62)*(MONTH($E68)-1)/12)*$H68</f>
        <v>-0.10418347169999999</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29.005112171385026</v>
      </c>
    </row>
    <row r="69" spans="2:23" s="9" customFormat="1">
      <c r="B69" s="68"/>
      <c r="E69" s="216">
        <v>41913</v>
      </c>
      <c r="F69" s="216" t="s">
        <v>181</v>
      </c>
      <c r="G69" s="217" t="s">
        <v>69</v>
      </c>
      <c r="H69" s="234">
        <f>C$30/12</f>
        <v>1.225E-3</v>
      </c>
      <c r="I69" s="232">
        <f>(SUM('1.  LRAMVA Summary'!D$52:D$60)+SUM('1.  LRAMVA Summary'!D$61:D$62)*(MONTH($E69)-1)/12)*$H69</f>
        <v>-0.11174479628444499</v>
      </c>
      <c r="J69" s="232">
        <f>(SUM('1.  LRAMVA Summary'!E$52:E$60)+SUM('1.  LRAMVA Summary'!E$61:E$62)*(MONTH($E69)-1)/12)*$H69</f>
        <v>34.301914618179715</v>
      </c>
      <c r="K69" s="232">
        <f>(SUM('1.  LRAMVA Summary'!F$52:F$60)+SUM('1.  LRAMVA Summary'!F$61:F$62)*(MONTH($E69)-1)/12)*$H69</f>
        <v>-1.3861526415593337</v>
      </c>
      <c r="L69" s="232">
        <f>(SUM('1.  LRAMVA Summary'!G$52:G$60)+SUM('1.  LRAMVA Summary'!G$61:G$62)*(MONTH($E69)-1)/12)*$H69</f>
        <v>-5.5364055040281447E-2</v>
      </c>
      <c r="M69" s="232">
        <f>(SUM('1.  LRAMVA Summary'!H$52:H$60)+SUM('1.  LRAMVA Summary'!H$61:H$62)*(MONTH($E69)-1)/12)*$H69</f>
        <v>-6.9552682499999998E-4</v>
      </c>
      <c r="N69" s="232">
        <f>(SUM('1.  LRAMVA Summary'!I$52:I$60)+SUM('1.  LRAMVA Summary'!I$61:I$62)*(MONTH($E69)-1)/12)*$H69</f>
        <v>-0.11720640566249999</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32.630751192808155</v>
      </c>
    </row>
    <row r="70" spans="2:23" s="9" customFormat="1">
      <c r="B70" s="68"/>
      <c r="E70" s="216">
        <v>41944</v>
      </c>
      <c r="F70" s="216" t="s">
        <v>181</v>
      </c>
      <c r="G70" s="217" t="s">
        <v>69</v>
      </c>
      <c r="H70" s="231">
        <f>C$30/12</f>
        <v>1.225E-3</v>
      </c>
      <c r="I70" s="232">
        <f>(SUM('1.  LRAMVA Summary'!D$52:D$60)+SUM('1.  LRAMVA Summary'!D$61:D$62)*(MONTH($E70)-1)/12)*$H70</f>
        <v>-0.12416088476049442</v>
      </c>
      <c r="J70" s="232">
        <f>(SUM('1.  LRAMVA Summary'!E$52:E$60)+SUM('1.  LRAMVA Summary'!E$61:E$62)*(MONTH($E70)-1)/12)*$H70</f>
        <v>38.113238464644127</v>
      </c>
      <c r="K70" s="232">
        <f>(SUM('1.  LRAMVA Summary'!F$52:F$60)+SUM('1.  LRAMVA Summary'!F$61:F$62)*(MONTH($E70)-1)/12)*$H70</f>
        <v>-1.540169601732593</v>
      </c>
      <c r="L70" s="232">
        <f>(SUM('1.  LRAMVA Summary'!G$52:G$60)+SUM('1.  LRAMVA Summary'!G$61:G$62)*(MONTH($E70)-1)/12)*$H70</f>
        <v>-6.1515616711423832E-2</v>
      </c>
      <c r="M70" s="232">
        <f>(SUM('1.  LRAMVA Summary'!H$52:H$60)+SUM('1.  LRAMVA Summary'!H$61:H$62)*(MONTH($E70)-1)/12)*$H70</f>
        <v>-7.7280758333333316E-4</v>
      </c>
      <c r="N70" s="232">
        <f>(SUM('1.  LRAMVA Summary'!I$52:I$60)+SUM('1.  LRAMVA Summary'!I$61:I$62)*(MONTH($E70)-1)/12)*$H70</f>
        <v>-0.130229339625</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36.256390214231288</v>
      </c>
    </row>
    <row r="71" spans="2:23" s="9" customFormat="1">
      <c r="B71" s="68"/>
      <c r="E71" s="216">
        <v>41974</v>
      </c>
      <c r="F71" s="216" t="s">
        <v>181</v>
      </c>
      <c r="G71" s="217" t="s">
        <v>69</v>
      </c>
      <c r="H71" s="231">
        <f>C$30/12</f>
        <v>1.225E-3</v>
      </c>
      <c r="I71" s="232">
        <f>(SUM('1.  LRAMVA Summary'!D$52:D$60)+SUM('1.  LRAMVA Summary'!D$61:D$62)*(MONTH($E71)-1)/12)*$H71</f>
        <v>-0.13657697323654389</v>
      </c>
      <c r="J71" s="232">
        <f>(SUM('1.  LRAMVA Summary'!E$52:E$60)+SUM('1.  LRAMVA Summary'!E$61:E$62)*(MONTH($E71)-1)/12)*$H71</f>
        <v>41.924562311108545</v>
      </c>
      <c r="K71" s="232">
        <f>(SUM('1.  LRAMVA Summary'!F$52:F$60)+SUM('1.  LRAMVA Summary'!F$61:F$62)*(MONTH($E71)-1)/12)*$H71</f>
        <v>-1.6941865619058523</v>
      </c>
      <c r="L71" s="232">
        <f>(SUM('1.  LRAMVA Summary'!G$52:G$60)+SUM('1.  LRAMVA Summary'!G$61:G$62)*(MONTH($E71)-1)/12)*$H71</f>
        <v>-6.7667178382566223E-2</v>
      </c>
      <c r="M71" s="232">
        <f>(SUM('1.  LRAMVA Summary'!H$52:H$60)+SUM('1.  LRAMVA Summary'!H$61:H$62)*(MONTH($E71)-1)/12)*$H71</f>
        <v>-8.5008834166666657E-4</v>
      </c>
      <c r="N71" s="232">
        <f>(SUM('1.  LRAMVA Summary'!I$52:I$60)+SUM('1.  LRAMVA Summary'!I$61:I$62)*(MONTH($E71)-1)/12)*$H71</f>
        <v>-0.14325227358749998</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39.882029235654421</v>
      </c>
    </row>
    <row r="72" spans="2:23" s="9" customFormat="1" ht="15.75" thickBot="1">
      <c r="B72" s="68"/>
      <c r="E72" s="218" t="s">
        <v>466</v>
      </c>
      <c r="F72" s="218"/>
      <c r="G72" s="219"/>
      <c r="H72" s="220"/>
      <c r="I72" s="221">
        <f>SUM(I59:I71)</f>
        <v>-0.8194618394192632</v>
      </c>
      <c r="J72" s="221">
        <f t="shared" ref="J72:V72" si="16">SUM(J59:J71)</f>
        <v>251.54737386665124</v>
      </c>
      <c r="K72" s="221">
        <f t="shared" si="16"/>
        <v>-10.165119371435113</v>
      </c>
      <c r="L72" s="221">
        <f t="shared" si="16"/>
        <v>-0.40600307029539728</v>
      </c>
      <c r="M72" s="221">
        <f t="shared" si="16"/>
        <v>-5.1005300499999996E-3</v>
      </c>
      <c r="N72" s="221">
        <f t="shared" si="16"/>
        <v>-0.85951364152499976</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239.29217541392649</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430</v>
      </c>
      <c r="F74" s="227"/>
      <c r="G74" s="228"/>
      <c r="H74" s="229"/>
      <c r="I74" s="230">
        <f t="shared" ref="I74:O74" si="17">I72+I73</f>
        <v>-0.8194618394192632</v>
      </c>
      <c r="J74" s="230">
        <f t="shared" si="17"/>
        <v>251.54737386665124</v>
      </c>
      <c r="K74" s="230">
        <f t="shared" si="17"/>
        <v>-10.165119371435113</v>
      </c>
      <c r="L74" s="230">
        <f t="shared" si="17"/>
        <v>-0.40600307029539728</v>
      </c>
      <c r="M74" s="230">
        <f t="shared" si="17"/>
        <v>-5.1005300499999996E-3</v>
      </c>
      <c r="N74" s="230">
        <f t="shared" si="17"/>
        <v>-0.85951364152499976</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239.29217541392649</v>
      </c>
    </row>
    <row r="75" spans="2:23" s="9" customFormat="1">
      <c r="B75" s="68"/>
      <c r="E75" s="216">
        <v>42005</v>
      </c>
      <c r="F75" s="216" t="s">
        <v>182</v>
      </c>
      <c r="G75" s="217" t="s">
        <v>65</v>
      </c>
      <c r="H75" s="231">
        <f>C$31/12</f>
        <v>1.225E-3</v>
      </c>
      <c r="I75" s="232">
        <f>(SUM('1.  LRAMVA Summary'!D$52:D$63)+SUM('1.  LRAMVA Summary'!D$64:D$65)*(MONTH($E75)-1)/12)*$H75</f>
        <v>-0.1489930617125933</v>
      </c>
      <c r="J75" s="232">
        <f>(SUM('1.  LRAMVA Summary'!E$52:E$63)+SUM('1.  LRAMVA Summary'!E$64:E$65)*(MONTH($E75)-1)/12)*$H75</f>
        <v>45.735886157572956</v>
      </c>
      <c r="K75" s="232">
        <f>(SUM('1.  LRAMVA Summary'!F$52:F$63)+SUM('1.  LRAMVA Summary'!F$64:F$65)*(MONTH($E75)-1)/12)*$H75</f>
        <v>-1.8482035220791115</v>
      </c>
      <c r="L75" s="232">
        <f>(SUM('1.  LRAMVA Summary'!G$52:G$63)+SUM('1.  LRAMVA Summary'!G$64:G$65)*(MONTH($E75)-1)/12)*$H75</f>
        <v>-7.3818740053708601E-2</v>
      </c>
      <c r="M75" s="232">
        <f>(SUM('1.  LRAMVA Summary'!H$52:H$63)+SUM('1.  LRAMVA Summary'!H$64:H$65)*(MONTH($E75)-1)/12)*$H75</f>
        <v>-9.2736909999999986E-4</v>
      </c>
      <c r="N75" s="232">
        <f>(SUM('1.  LRAMVA Summary'!I$52:I$63)+SUM('1.  LRAMVA Summary'!I$64:I$65)*(MONTH($E75)-1)/12)*$H75</f>
        <v>-0.15627520754999999</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43.50766825707754</v>
      </c>
    </row>
    <row r="76" spans="2:23" s="240" customFormat="1">
      <c r="B76" s="239"/>
      <c r="E76" s="216">
        <v>42036</v>
      </c>
      <c r="F76" s="216" t="s">
        <v>182</v>
      </c>
      <c r="G76" s="217" t="s">
        <v>65</v>
      </c>
      <c r="H76" s="231">
        <f t="shared" ref="H76:H77" si="19">C$31/12</f>
        <v>1.225E-3</v>
      </c>
      <c r="I76" s="232">
        <f>(SUM('1.  LRAMVA Summary'!D$52:D$63)+SUM('1.  LRAMVA Summary'!D$64:D$65)*(MONTH($E76)-1)/12)*$H76</f>
        <v>1.3959906834760925</v>
      </c>
      <c r="J76" s="232">
        <f>(SUM('1.  LRAMVA Summary'!E$52:E$63)+SUM('1.  LRAMVA Summary'!E$64:E$65)*(MONTH($E76)-1)/12)*$H76</f>
        <v>54.960141341518955</v>
      </c>
      <c r="K76" s="232">
        <f>(SUM('1.  LRAMVA Summary'!F$52:F$63)+SUM('1.  LRAMVA Summary'!F$64:F$65)*(MONTH($E76)-1)/12)*$H76</f>
        <v>-2.0286491984045374</v>
      </c>
      <c r="L76" s="232">
        <f>(SUM('1.  LRAMVA Summary'!G$52:G$63)+SUM('1.  LRAMVA Summary'!G$64:G$65)*(MONTH($E76)-1)/12)*$H76</f>
        <v>-8.3127024161358268E-2</v>
      </c>
      <c r="M76" s="232">
        <f>(SUM('1.  LRAMVA Summary'!H$52:H$63)+SUM('1.  LRAMVA Summary'!H$64:H$65)*(MONTH($E76)-1)/12)*$H76</f>
        <v>-1.0442953499999999E-3</v>
      </c>
      <c r="N76" s="232">
        <f>(SUM('1.  LRAMVA Summary'!I$52:I$63)+SUM('1.  LRAMVA Summary'!I$64:I$65)*(MONTH($E76)-1)/12)*$H76</f>
        <v>-0.17597896903124999</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54.067332538047907</v>
      </c>
    </row>
    <row r="77" spans="2:23" s="9" customFormat="1">
      <c r="B77" s="68"/>
      <c r="E77" s="216">
        <v>42064</v>
      </c>
      <c r="F77" s="216" t="s">
        <v>182</v>
      </c>
      <c r="G77" s="217" t="s">
        <v>65</v>
      </c>
      <c r="H77" s="231">
        <f t="shared" si="19"/>
        <v>1.225E-3</v>
      </c>
      <c r="I77" s="232">
        <f>(SUM('1.  LRAMVA Summary'!D$52:D$63)+SUM('1.  LRAMVA Summary'!D$64:D$65)*(MONTH($E77)-1)/12)*$H77</f>
        <v>2.9409744286647781</v>
      </c>
      <c r="J77" s="232">
        <f>(SUM('1.  LRAMVA Summary'!E$52:E$63)+SUM('1.  LRAMVA Summary'!E$64:E$65)*(MONTH($E77)-1)/12)*$H77</f>
        <v>64.184396525464962</v>
      </c>
      <c r="K77" s="232">
        <f>(SUM('1.  LRAMVA Summary'!F$52:F$63)+SUM('1.  LRAMVA Summary'!F$64:F$65)*(MONTH($E77)-1)/12)*$H77</f>
        <v>-2.2090948747299635</v>
      </c>
      <c r="L77" s="232">
        <f>(SUM('1.  LRAMVA Summary'!G$52:G$63)+SUM('1.  LRAMVA Summary'!G$64:G$65)*(MONTH($E77)-1)/12)*$H77</f>
        <v>-9.2435308269007921E-2</v>
      </c>
      <c r="M77" s="232">
        <f>(SUM('1.  LRAMVA Summary'!H$52:H$63)+SUM('1.  LRAMVA Summary'!H$64:H$65)*(MONTH($E77)-1)/12)*$H77</f>
        <v>-1.1612216E-3</v>
      </c>
      <c r="N77" s="232">
        <f>(SUM('1.  LRAMVA Summary'!I$52:I$63)+SUM('1.  LRAMVA Summary'!I$64:I$65)*(MONTH($E77)-1)/12)*$H77</f>
        <v>-0.19568273051249999</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64.626996819018274</v>
      </c>
    </row>
    <row r="78" spans="2:23" s="9" customFormat="1">
      <c r="B78" s="68"/>
      <c r="E78" s="216">
        <v>42095</v>
      </c>
      <c r="F78" s="216" t="s">
        <v>182</v>
      </c>
      <c r="G78" s="217" t="s">
        <v>66</v>
      </c>
      <c r="H78" s="231">
        <f>C$32/12</f>
        <v>9.1666666666666665E-4</v>
      </c>
      <c r="I78" s="232">
        <f>(SUM('1.  LRAMVA Summary'!D$52:D$63)+SUM('1.  LRAMVA Summary'!D$64:D$65)*(MONTH($E78)-1)/12)*$H78</f>
        <v>3.3568394498223197</v>
      </c>
      <c r="J78" s="232">
        <f>(SUM('1.  LRAMVA Summary'!E$52:E$63)+SUM('1.  LRAMVA Summary'!E$64:E$65)*(MONTH($E78)-1)/12)*$H78</f>
        <v>54.931644136293919</v>
      </c>
      <c r="K78" s="232">
        <f>(SUM('1.  LRAMVA Summary'!F$52:F$63)+SUM('1.  LRAMVA Summary'!F$64:F$65)*(MONTH($E78)-1)/12)*$H78</f>
        <v>-1.7880915688169581</v>
      </c>
      <c r="L78" s="232">
        <f>(SUM('1.  LRAMVA Summary'!G$52:G$63)+SUM('1.  LRAMVA Summary'!G$64:G$65)*(MONTH($E78)-1)/12)*$H78</f>
        <v>-7.613466096212472E-2</v>
      </c>
      <c r="M78" s="232">
        <f>(SUM('1.  LRAMVA Summary'!H$52:H$63)+SUM('1.  LRAMVA Summary'!H$64:H$65)*(MONTH($E78)-1)/12)*$H78</f>
        <v>-9.5643716666666656E-4</v>
      </c>
      <c r="N78" s="232">
        <f>(SUM('1.  LRAMVA Summary'!I$52:I$63)+SUM('1.  LRAMVA Summary'!I$64:I$65)*(MONTH($E78)-1)/12)*$H78</f>
        <v>-0.1611735654375</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56.262127353732986</v>
      </c>
    </row>
    <row r="79" spans="2:23" s="9" customFormat="1">
      <c r="B79" s="68"/>
      <c r="E79" s="216">
        <v>42125</v>
      </c>
      <c r="F79" s="216" t="s">
        <v>182</v>
      </c>
      <c r="G79" s="217" t="s">
        <v>66</v>
      </c>
      <c r="H79" s="231">
        <f t="shared" ref="H79:H80" si="21">C$32/12</f>
        <v>9.1666666666666665E-4</v>
      </c>
      <c r="I79" s="232">
        <f>(SUM('1.  LRAMVA Summary'!D$52:D$63)+SUM('1.  LRAMVA Summary'!D$64:D$65)*(MONTH($E79)-1)/12)*$H79</f>
        <v>4.5129497353376626</v>
      </c>
      <c r="J79" s="232">
        <f>(SUM('1.  LRAMVA Summary'!E$52:E$63)+SUM('1.  LRAMVA Summary'!E$64:E$65)*(MONTH($E79)-1)/12)*$H79</f>
        <v>61.834148015437187</v>
      </c>
      <c r="K79" s="232">
        <f>(SUM('1.  LRAMVA Summary'!F$52:F$63)+SUM('1.  LRAMVA Summary'!F$64:F$65)*(MONTH($E79)-1)/12)*$H79</f>
        <v>-1.9231189456591133</v>
      </c>
      <c r="L79" s="232">
        <f>(SUM('1.  LRAMVA Summary'!G$52:G$63)+SUM('1.  LRAMVA Summary'!G$64:G$65)*(MONTH($E79)-1)/12)*$H79</f>
        <v>-8.3100043627712894E-2</v>
      </c>
      <c r="M79" s="232">
        <f>(SUM('1.  LRAMVA Summary'!H$52:H$63)+SUM('1.  LRAMVA Summary'!H$64:H$65)*(MONTH($E79)-1)/12)*$H79</f>
        <v>-1.0439329999999999E-3</v>
      </c>
      <c r="N79" s="232">
        <f>(SUM('1.  LRAMVA Summary'!I$52:I$63)+SUM('1.  LRAMVA Summary'!I$64:I$65)*(MONTH($E79)-1)/12)*$H79</f>
        <v>-0.17591787675000001</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64.163916951738017</v>
      </c>
    </row>
    <row r="80" spans="2:23" s="9" customFormat="1">
      <c r="B80" s="68"/>
      <c r="E80" s="216">
        <v>42156</v>
      </c>
      <c r="F80" s="216" t="s">
        <v>182</v>
      </c>
      <c r="G80" s="217" t="s">
        <v>66</v>
      </c>
      <c r="H80" s="231">
        <f t="shared" si="21"/>
        <v>9.1666666666666665E-4</v>
      </c>
      <c r="I80" s="232">
        <f>(SUM('1.  LRAMVA Summary'!D$52:D$63)+SUM('1.  LRAMVA Summary'!D$64:D$65)*(MONTH($E80)-1)/12)*$H80</f>
        <v>5.6690600208530064</v>
      </c>
      <c r="J80" s="232">
        <f>(SUM('1.  LRAMVA Summary'!E$52:E$63)+SUM('1.  LRAMVA Summary'!E$64:E$65)*(MONTH($E80)-1)/12)*$H80</f>
        <v>68.736651894580461</v>
      </c>
      <c r="K80" s="232">
        <f>(SUM('1.  LRAMVA Summary'!F$52:F$63)+SUM('1.  LRAMVA Summary'!F$64:F$65)*(MONTH($E80)-1)/12)*$H80</f>
        <v>-2.0581463225012691</v>
      </c>
      <c r="L80" s="232">
        <f>(SUM('1.  LRAMVA Summary'!G$52:G$63)+SUM('1.  LRAMVA Summary'!G$64:G$65)*(MONTH($E80)-1)/12)*$H80</f>
        <v>-9.0065426293301068E-2</v>
      </c>
      <c r="M80" s="232">
        <f>(SUM('1.  LRAMVA Summary'!H$52:H$63)+SUM('1.  LRAMVA Summary'!H$64:H$65)*(MONTH($E80)-1)/12)*$H80</f>
        <v>-1.1314288333333334E-3</v>
      </c>
      <c r="N80" s="232">
        <f>(SUM('1.  LRAMVA Summary'!I$52:I$63)+SUM('1.  LRAMVA Summary'!I$64:I$65)*(MONTH($E80)-1)/12)*$H80</f>
        <v>-0.19066218806249996</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72.065706549743055</v>
      </c>
    </row>
    <row r="81" spans="2:23" s="9" customFormat="1">
      <c r="B81" s="68"/>
      <c r="E81" s="216">
        <v>42186</v>
      </c>
      <c r="F81" s="216" t="s">
        <v>182</v>
      </c>
      <c r="G81" s="217" t="s">
        <v>68</v>
      </c>
      <c r="H81" s="231">
        <f>C$33/12</f>
        <v>9.1666666666666665E-4</v>
      </c>
      <c r="I81" s="232">
        <f>(SUM('1.  LRAMVA Summary'!D$52:D$63)+SUM('1.  LRAMVA Summary'!D$64:D$65)*(MONTH($E81)-1)/12)*$H81</f>
        <v>6.8251703063683493</v>
      </c>
      <c r="J81" s="232">
        <f>(SUM('1.  LRAMVA Summary'!E$52:E$63)+SUM('1.  LRAMVA Summary'!E$64:E$65)*(MONTH($E81)-1)/12)*$H81</f>
        <v>75.639155773723743</v>
      </c>
      <c r="K81" s="232">
        <f>(SUM('1.  LRAMVA Summary'!F$52:F$63)+SUM('1.  LRAMVA Summary'!F$64:F$65)*(MONTH($E81)-1)/12)*$H81</f>
        <v>-2.1931736993434248</v>
      </c>
      <c r="L81" s="232">
        <f>(SUM('1.  LRAMVA Summary'!G$52:G$63)+SUM('1.  LRAMVA Summary'!G$64:G$65)*(MONTH($E81)-1)/12)*$H81</f>
        <v>-9.703080895888927E-2</v>
      </c>
      <c r="M81" s="232">
        <f>(SUM('1.  LRAMVA Summary'!H$52:H$63)+SUM('1.  LRAMVA Summary'!H$64:H$65)*(MONTH($E81)-1)/12)*$H81</f>
        <v>-1.2189246666666667E-3</v>
      </c>
      <c r="N81" s="232">
        <f>(SUM('1.  LRAMVA Summary'!I$52:I$63)+SUM('1.  LRAMVA Summary'!I$64:I$65)*(MONTH($E81)-1)/12)*$H81</f>
        <v>-0.205406499375</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79.967496147748108</v>
      </c>
    </row>
    <row r="82" spans="2:23" s="9" customFormat="1">
      <c r="B82" s="68"/>
      <c r="E82" s="216">
        <v>42217</v>
      </c>
      <c r="F82" s="216" t="s">
        <v>182</v>
      </c>
      <c r="G82" s="217" t="s">
        <v>68</v>
      </c>
      <c r="H82" s="231">
        <f t="shared" ref="H82:H83" si="22">C$33/12</f>
        <v>9.1666666666666665E-4</v>
      </c>
      <c r="I82" s="232">
        <f>(SUM('1.  LRAMVA Summary'!D$52:D$63)+SUM('1.  LRAMVA Summary'!D$64:D$65)*(MONTH($E82)-1)/12)*$H82</f>
        <v>7.9812805918836922</v>
      </c>
      <c r="J82" s="232">
        <f>(SUM('1.  LRAMVA Summary'!E$52:E$63)+SUM('1.  LRAMVA Summary'!E$64:E$65)*(MONTH($E82)-1)/12)*$H82</f>
        <v>82.541659652866997</v>
      </c>
      <c r="K82" s="232">
        <f>(SUM('1.  LRAMVA Summary'!F$52:F$63)+SUM('1.  LRAMVA Summary'!F$64:F$65)*(MONTH($E82)-1)/12)*$H82</f>
        <v>-2.32820107618558</v>
      </c>
      <c r="L82" s="232">
        <f>(SUM('1.  LRAMVA Summary'!G$52:G$63)+SUM('1.  LRAMVA Summary'!G$64:G$65)*(MONTH($E82)-1)/12)*$H82</f>
        <v>-0.10399619162447744</v>
      </c>
      <c r="M82" s="232">
        <f>(SUM('1.  LRAMVA Summary'!H$52:H$63)+SUM('1.  LRAMVA Summary'!H$64:H$65)*(MONTH($E82)-1)/12)*$H82</f>
        <v>-1.3064204999999999E-3</v>
      </c>
      <c r="N82" s="232">
        <f>(SUM('1.  LRAMVA Summary'!I$52:I$63)+SUM('1.  LRAMVA Summary'!I$64:I$65)*(MONTH($E82)-1)/12)*$H82</f>
        <v>-0.2201508106875</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87.869285745753132</v>
      </c>
    </row>
    <row r="83" spans="2:23" s="9" customFormat="1">
      <c r="B83" s="68"/>
      <c r="E83" s="216">
        <v>42248</v>
      </c>
      <c r="F83" s="216" t="s">
        <v>182</v>
      </c>
      <c r="G83" s="217" t="s">
        <v>68</v>
      </c>
      <c r="H83" s="231">
        <f t="shared" si="22"/>
        <v>9.1666666666666665E-4</v>
      </c>
      <c r="I83" s="232">
        <f>(SUM('1.  LRAMVA Summary'!D$52:D$63)+SUM('1.  LRAMVA Summary'!D$64:D$65)*(MONTH($E83)-1)/12)*$H83</f>
        <v>9.1373908773990351</v>
      </c>
      <c r="J83" s="232">
        <f>(SUM('1.  LRAMVA Summary'!E$52:E$63)+SUM('1.  LRAMVA Summary'!E$64:E$65)*(MONTH($E83)-1)/12)*$H83</f>
        <v>89.444163532010279</v>
      </c>
      <c r="K83" s="232">
        <f>(SUM('1.  LRAMVA Summary'!F$52:F$63)+SUM('1.  LRAMVA Summary'!F$64:F$65)*(MONTH($E83)-1)/12)*$H83</f>
        <v>-2.4632284530277353</v>
      </c>
      <c r="L83" s="232">
        <f>(SUM('1.  LRAMVA Summary'!G$52:G$63)+SUM('1.  LRAMVA Summary'!G$64:G$65)*(MONTH($E83)-1)/12)*$H83</f>
        <v>-0.11096157429006562</v>
      </c>
      <c r="M83" s="232">
        <f>(SUM('1.  LRAMVA Summary'!H$52:H$63)+SUM('1.  LRAMVA Summary'!H$64:H$65)*(MONTH($E83)-1)/12)*$H83</f>
        <v>-1.3939163333333334E-3</v>
      </c>
      <c r="N83" s="232">
        <f>(SUM('1.  LRAMVA Summary'!I$52:I$63)+SUM('1.  LRAMVA Summary'!I$64:I$65)*(MONTH($E83)-1)/12)*$H83</f>
        <v>-0.23489512200000001</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95.771075343758184</v>
      </c>
    </row>
    <row r="84" spans="2:23" s="9" customFormat="1">
      <c r="B84" s="68"/>
      <c r="E84" s="216">
        <v>42278</v>
      </c>
      <c r="F84" s="216" t="s">
        <v>182</v>
      </c>
      <c r="G84" s="217" t="s">
        <v>69</v>
      </c>
      <c r="H84" s="231">
        <f>C$34/12</f>
        <v>9.1666666666666665E-4</v>
      </c>
      <c r="I84" s="232">
        <f>(SUM('1.  LRAMVA Summary'!D$52:D$63)+SUM('1.  LRAMVA Summary'!D$64:D$65)*(MONTH($E84)-1)/12)*$H84</f>
        <v>10.293501162914376</v>
      </c>
      <c r="J84" s="232">
        <f>(SUM('1.  LRAMVA Summary'!E$52:E$63)+SUM('1.  LRAMVA Summary'!E$64:E$65)*(MONTH($E84)-1)/12)*$H84</f>
        <v>96.346667411153547</v>
      </c>
      <c r="K84" s="232">
        <f>(SUM('1.  LRAMVA Summary'!F$52:F$63)+SUM('1.  LRAMVA Summary'!F$64:F$65)*(MONTH($E84)-1)/12)*$H84</f>
        <v>-2.5982558298698906</v>
      </c>
      <c r="L84" s="232">
        <f>(SUM('1.  LRAMVA Summary'!G$52:G$63)+SUM('1.  LRAMVA Summary'!G$64:G$65)*(MONTH($E84)-1)/12)*$H84</f>
        <v>-0.11792695695565379</v>
      </c>
      <c r="M84" s="232">
        <f>(SUM('1.  LRAMVA Summary'!H$52:H$63)+SUM('1.  LRAMVA Summary'!H$64:H$65)*(MONTH($E84)-1)/12)*$H84</f>
        <v>-1.4814121666666667E-3</v>
      </c>
      <c r="N84" s="232">
        <f>(SUM('1.  LRAMVA Summary'!I$52:I$63)+SUM('1.  LRAMVA Summary'!I$64:I$65)*(MONTH($E84)-1)/12)*$H84</f>
        <v>-0.24963943331249999</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103.67286494176322</v>
      </c>
    </row>
    <row r="85" spans="2:23" s="9" customFormat="1">
      <c r="B85" s="68"/>
      <c r="E85" s="216">
        <v>42309</v>
      </c>
      <c r="F85" s="216" t="s">
        <v>182</v>
      </c>
      <c r="G85" s="217" t="s">
        <v>69</v>
      </c>
      <c r="H85" s="231">
        <f t="shared" ref="H85:H86" si="23">C$34/12</f>
        <v>9.1666666666666665E-4</v>
      </c>
      <c r="I85" s="232">
        <f>(SUM('1.  LRAMVA Summary'!D$52:D$63)+SUM('1.  LRAMVA Summary'!D$64:D$65)*(MONTH($E85)-1)/12)*$H85</f>
        <v>11.449611448429721</v>
      </c>
      <c r="J85" s="232">
        <f>(SUM('1.  LRAMVA Summary'!E$52:E$63)+SUM('1.  LRAMVA Summary'!E$64:E$65)*(MONTH($E85)-1)/12)*$H85</f>
        <v>103.24917129029681</v>
      </c>
      <c r="K85" s="232">
        <f>(SUM('1.  LRAMVA Summary'!F$52:F$63)+SUM('1.  LRAMVA Summary'!F$64:F$65)*(MONTH($E85)-1)/12)*$H85</f>
        <v>-2.7332832067120458</v>
      </c>
      <c r="L85" s="232">
        <f>(SUM('1.  LRAMVA Summary'!G$52:G$63)+SUM('1.  LRAMVA Summary'!G$64:G$65)*(MONTH($E85)-1)/12)*$H85</f>
        <v>-0.12489233962124198</v>
      </c>
      <c r="M85" s="232">
        <f>(SUM('1.  LRAMVA Summary'!H$52:H$63)+SUM('1.  LRAMVA Summary'!H$64:H$65)*(MONTH($E85)-1)/12)*$H85</f>
        <v>-1.5689080000000002E-3</v>
      </c>
      <c r="N85" s="232">
        <f>(SUM('1.  LRAMVA Summary'!I$52:I$63)+SUM('1.  LRAMVA Summary'!I$64:I$65)*(MONTH($E85)-1)/12)*$H85</f>
        <v>-0.26438374462499997</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111.57465453976826</v>
      </c>
    </row>
    <row r="86" spans="2:23" s="9" customFormat="1">
      <c r="B86" s="68"/>
      <c r="E86" s="216">
        <v>42339</v>
      </c>
      <c r="F86" s="216" t="s">
        <v>182</v>
      </c>
      <c r="G86" s="217" t="s">
        <v>69</v>
      </c>
      <c r="H86" s="231">
        <f t="shared" si="23"/>
        <v>9.1666666666666665E-4</v>
      </c>
      <c r="I86" s="232">
        <f>(SUM('1.  LRAMVA Summary'!D$52:D$63)+SUM('1.  LRAMVA Summary'!D$64:D$65)*(MONTH($E86)-1)/12)*$H86</f>
        <v>12.605721733945066</v>
      </c>
      <c r="J86" s="232">
        <f>(SUM('1.  LRAMVA Summary'!E$52:E$63)+SUM('1.  LRAMVA Summary'!E$64:E$65)*(MONTH($E86)-1)/12)*$H86</f>
        <v>110.15167516944008</v>
      </c>
      <c r="K86" s="232">
        <f>(SUM('1.  LRAMVA Summary'!F$52:F$63)+SUM('1.  LRAMVA Summary'!F$64:F$65)*(MONTH($E86)-1)/12)*$H86</f>
        <v>-2.8683105835542015</v>
      </c>
      <c r="L86" s="232">
        <f>(SUM('1.  LRAMVA Summary'!G$52:G$63)+SUM('1.  LRAMVA Summary'!G$64:G$65)*(MONTH($E86)-1)/12)*$H86</f>
        <v>-0.13185772228683015</v>
      </c>
      <c r="M86" s="232">
        <f>(SUM('1.  LRAMVA Summary'!H$52:H$63)+SUM('1.  LRAMVA Summary'!H$64:H$65)*(MONTH($E86)-1)/12)*$H86</f>
        <v>-1.6564038333333334E-3</v>
      </c>
      <c r="N86" s="232">
        <f>(SUM('1.  LRAMVA Summary'!I$52:I$63)+SUM('1.  LRAMVA Summary'!I$64:I$65)*(MONTH($E86)-1)/12)*$H86</f>
        <v>-0.27912805593750001</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119.47644413777327</v>
      </c>
    </row>
    <row r="87" spans="2:23" s="9" customFormat="1" ht="15.75" thickBot="1">
      <c r="B87" s="68"/>
      <c r="E87" s="218" t="s">
        <v>467</v>
      </c>
      <c r="F87" s="218"/>
      <c r="G87" s="219"/>
      <c r="H87" s="220"/>
      <c r="I87" s="221">
        <f>SUM(I74:I86)</f>
        <v>75.200035537962236</v>
      </c>
      <c r="J87" s="221">
        <f>SUM(J74:J86)</f>
        <v>1159.3027347670111</v>
      </c>
      <c r="K87" s="221">
        <f t="shared" ref="K87:O87" si="24">SUM(K74:K86)</f>
        <v>-37.204876652318944</v>
      </c>
      <c r="L87" s="221">
        <f t="shared" si="24"/>
        <v>-1.591349867399769</v>
      </c>
      <c r="M87" s="221">
        <f t="shared" si="24"/>
        <v>-1.9991200600000002E-2</v>
      </c>
      <c r="N87" s="221">
        <f t="shared" si="24"/>
        <v>-3.3688078448062497</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1192.3177447398484</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431</v>
      </c>
      <c r="F89" s="227"/>
      <c r="G89" s="228"/>
      <c r="H89" s="229"/>
      <c r="I89" s="230">
        <f>I87+I88</f>
        <v>75.200035537962236</v>
      </c>
      <c r="J89" s="230">
        <f t="shared" ref="J89" si="26">J87+J88</f>
        <v>1159.3027347670111</v>
      </c>
      <c r="K89" s="230">
        <f t="shared" ref="K89" si="27">K87+K88</f>
        <v>-37.204876652318944</v>
      </c>
      <c r="L89" s="230">
        <f t="shared" ref="L89" si="28">L87+L88</f>
        <v>-1.591349867399769</v>
      </c>
      <c r="M89" s="230">
        <f t="shared" ref="M89" si="29">M87+M88</f>
        <v>-1.9991200600000002E-2</v>
      </c>
      <c r="N89" s="230">
        <f t="shared" ref="N89" si="30">N87+N88</f>
        <v>-3.3688078448062497</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1192.3177447398484</v>
      </c>
    </row>
    <row r="90" spans="2:23" s="9" customFormat="1">
      <c r="B90" s="68"/>
      <c r="E90" s="216">
        <v>42370</v>
      </c>
      <c r="F90" s="216" t="s">
        <v>184</v>
      </c>
      <c r="G90" s="217" t="s">
        <v>65</v>
      </c>
      <c r="H90" s="231">
        <f>$C$35/12</f>
        <v>9.1666666666666665E-4</v>
      </c>
      <c r="I90" s="232">
        <f>(SUM('1.  LRAMVA Summary'!D$52:D$66)+SUM('1.  LRAMVA Summary'!D$67:D$68)*(MONTH($E90)-1)/12)*$H90</f>
        <v>13.76183201946041</v>
      </c>
      <c r="J90" s="232">
        <f>(SUM('1.  LRAMVA Summary'!E$52:E$66)+SUM('1.  LRAMVA Summary'!E$67:E$68)*(MONTH($E90)-1)/12)*$H90</f>
        <v>117.05417904858335</v>
      </c>
      <c r="K90" s="232">
        <f>(SUM('1.  LRAMVA Summary'!F$52:F$66)+SUM('1.  LRAMVA Summary'!F$67:F$68)*(MONTH($E90)-1)/12)*$H90</f>
        <v>-3.0033379603963573</v>
      </c>
      <c r="L90" s="232">
        <f>(SUM('1.  LRAMVA Summary'!G$52:G$66)+SUM('1.  LRAMVA Summary'!G$67:G$68)*(MONTH($E90)-1)/12)*$H90</f>
        <v>-0.13882310495241834</v>
      </c>
      <c r="M90" s="232">
        <f>(SUM('1.  LRAMVA Summary'!H$52:H$66)+SUM('1.  LRAMVA Summary'!H$67:H$68)*(MONTH($E90)-1)/12)*$H90</f>
        <v>-1.7438996666666669E-3</v>
      </c>
      <c r="N90" s="232">
        <f>(SUM('1.  LRAMVA Summary'!I$52:I$66)+SUM('1.  LRAMVA Summary'!I$67:I$68)*(MONTH($E90)-1)/12)*$H90</f>
        <v>-0.29387236724999999</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127.37823373577832</v>
      </c>
    </row>
    <row r="91" spans="2:23" s="9" customFormat="1">
      <c r="B91" s="68"/>
      <c r="E91" s="216">
        <v>42401</v>
      </c>
      <c r="F91" s="216" t="s">
        <v>184</v>
      </c>
      <c r="G91" s="217" t="s">
        <v>65</v>
      </c>
      <c r="H91" s="231">
        <f t="shared" ref="H91:H92" si="34">$C$35/12</f>
        <v>9.1666666666666665E-4</v>
      </c>
      <c r="I91" s="232">
        <f>(SUM('1.  LRAMVA Summary'!D$52:D$66)+SUM('1.  LRAMVA Summary'!D$67:D$68)*(MONTH($E91)-1)/12)*$H91</f>
        <v>16.785358091536299</v>
      </c>
      <c r="J91" s="232">
        <f>(SUM('1.  LRAMVA Summary'!E$52:E$66)+SUM('1.  LRAMVA Summary'!E$67:E$68)*(MONTH($E91)-1)/12)*$H91</f>
        <v>123.15959328826811</v>
      </c>
      <c r="K91" s="232">
        <f>(SUM('1.  LRAMVA Summary'!F$52:F$66)+SUM('1.  LRAMVA Summary'!F$67:F$68)*(MONTH($E91)-1)/12)*$H91</f>
        <v>-3.1858707018548347</v>
      </c>
      <c r="L91" s="232">
        <f>(SUM('1.  LRAMVA Summary'!G$52:G$66)+SUM('1.  LRAMVA Summary'!G$67:G$68)*(MONTH($E91)-1)/12)*$H91</f>
        <v>-0.14590962470784283</v>
      </c>
      <c r="M91" s="232">
        <f>(SUM('1.  LRAMVA Summary'!H$52:H$66)+SUM('1.  LRAMVA Summary'!H$67:H$68)*(MONTH($E91)-1)/12)*$H91</f>
        <v>-1.8328258055555558E-3</v>
      </c>
      <c r="N91" s="232">
        <f>(SUM('1.  LRAMVA Summary'!I$52:I$66)+SUM('1.  LRAMVA Summary'!I$67:I$68)*(MONTH($E91)-1)/12)*$H91</f>
        <v>-0.30885771262499995</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136.30248051481115</v>
      </c>
    </row>
    <row r="92" spans="2:23" s="9" customFormat="1" ht="14.25" customHeight="1">
      <c r="B92" s="68"/>
      <c r="E92" s="216">
        <v>42430</v>
      </c>
      <c r="F92" s="216" t="s">
        <v>184</v>
      </c>
      <c r="G92" s="217" t="s">
        <v>65</v>
      </c>
      <c r="H92" s="231">
        <f t="shared" si="34"/>
        <v>9.1666666666666665E-4</v>
      </c>
      <c r="I92" s="232">
        <f>(SUM('1.  LRAMVA Summary'!D$52:D$66)+SUM('1.  LRAMVA Summary'!D$67:D$68)*(MONTH($E92)-1)/12)*$H92</f>
        <v>19.808884163612184</v>
      </c>
      <c r="J92" s="232">
        <f>(SUM('1.  LRAMVA Summary'!E$52:E$66)+SUM('1.  LRAMVA Summary'!E$67:E$68)*(MONTH($E92)-1)/12)*$H92</f>
        <v>129.26500752795283</v>
      </c>
      <c r="K92" s="232">
        <f>(SUM('1.  LRAMVA Summary'!F$52:F$66)+SUM('1.  LRAMVA Summary'!F$67:F$68)*(MONTH($E92)-1)/12)*$H92</f>
        <v>-3.3684034433133117</v>
      </c>
      <c r="L92" s="232">
        <f>(SUM('1.  LRAMVA Summary'!G$52:G$66)+SUM('1.  LRAMVA Summary'!G$67:G$68)*(MONTH($E92)-1)/12)*$H92</f>
        <v>-0.15299614446326731</v>
      </c>
      <c r="M92" s="232">
        <f>(SUM('1.  LRAMVA Summary'!H$52:H$66)+SUM('1.  LRAMVA Summary'!H$67:H$68)*(MONTH($E92)-1)/12)*$H92</f>
        <v>-1.9217519444444447E-3</v>
      </c>
      <c r="N92" s="232">
        <f>(SUM('1.  LRAMVA Summary'!I$52:I$66)+SUM('1.  LRAMVA Summary'!I$67:I$68)*(MONTH($E92)-1)/12)*$H92</f>
        <v>-0.32384305799999996</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145.22672729384402</v>
      </c>
    </row>
    <row r="93" spans="2:23" s="8" customFormat="1">
      <c r="B93" s="241"/>
      <c r="D93" s="9"/>
      <c r="E93" s="216">
        <v>42461</v>
      </c>
      <c r="F93" s="216" t="s">
        <v>184</v>
      </c>
      <c r="G93" s="217" t="s">
        <v>66</v>
      </c>
      <c r="H93" s="231">
        <f>$C$36/12</f>
        <v>9.1666666666666665E-4</v>
      </c>
      <c r="I93" s="232">
        <f>(SUM('1.  LRAMVA Summary'!D$52:D$66)+SUM('1.  LRAMVA Summary'!D$67:D$68)*(MONTH($E93)-1)/12)*$H93</f>
        <v>22.832410235688069</v>
      </c>
      <c r="J93" s="232">
        <f>(SUM('1.  LRAMVA Summary'!E$52:E$66)+SUM('1.  LRAMVA Summary'!E$67:E$68)*(MONTH($E93)-1)/12)*$H93</f>
        <v>135.37042176763759</v>
      </c>
      <c r="K93" s="232">
        <f>(SUM('1.  LRAMVA Summary'!F$52:F$66)+SUM('1.  LRAMVA Summary'!F$67:F$68)*(MONTH($E93)-1)/12)*$H93</f>
        <v>-3.5509361847717891</v>
      </c>
      <c r="L93" s="232">
        <f>(SUM('1.  LRAMVA Summary'!G$52:G$66)+SUM('1.  LRAMVA Summary'!G$67:G$68)*(MONTH($E93)-1)/12)*$H93</f>
        <v>-0.16008266421869183</v>
      </c>
      <c r="M93" s="232">
        <f>(SUM('1.  LRAMVA Summary'!H$52:H$66)+SUM('1.  LRAMVA Summary'!H$67:H$68)*(MONTH($E93)-1)/12)*$H93</f>
        <v>-2.0106780833333334E-3</v>
      </c>
      <c r="N93" s="232">
        <f>(SUM('1.  LRAMVA Summary'!I$52:I$66)+SUM('1.  LRAMVA Summary'!I$67:I$68)*(MONTH($E93)-1)/12)*$H93</f>
        <v>-0.33882840337499998</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154.15097407287683</v>
      </c>
    </row>
    <row r="94" spans="2:23" s="9" customFormat="1">
      <c r="B94" s="68"/>
      <c r="E94" s="216">
        <v>42491</v>
      </c>
      <c r="F94" s="216" t="s">
        <v>184</v>
      </c>
      <c r="G94" s="217" t="s">
        <v>66</v>
      </c>
      <c r="H94" s="231">
        <f t="shared" ref="H94:H95" si="36">$C$36/12</f>
        <v>9.1666666666666665E-4</v>
      </c>
      <c r="I94" s="232">
        <f>(SUM('1.  LRAMVA Summary'!D$52:D$66)+SUM('1.  LRAMVA Summary'!D$67:D$68)*(MONTH($E94)-1)/12)*$H94</f>
        <v>25.855936307763955</v>
      </c>
      <c r="J94" s="232">
        <f>(SUM('1.  LRAMVA Summary'!E$52:E$66)+SUM('1.  LRAMVA Summary'!E$67:E$68)*(MONTH($E94)-1)/12)*$H94</f>
        <v>141.47583600732233</v>
      </c>
      <c r="K94" s="232">
        <f>(SUM('1.  LRAMVA Summary'!F$52:F$66)+SUM('1.  LRAMVA Summary'!F$67:F$68)*(MONTH($E94)-1)/12)*$H94</f>
        <v>-3.733468926230266</v>
      </c>
      <c r="L94" s="232">
        <f>(SUM('1.  LRAMVA Summary'!G$52:G$66)+SUM('1.  LRAMVA Summary'!G$67:G$68)*(MONTH($E94)-1)/12)*$H94</f>
        <v>-0.16716918397411631</v>
      </c>
      <c r="M94" s="232">
        <f>(SUM('1.  LRAMVA Summary'!H$52:H$66)+SUM('1.  LRAMVA Summary'!H$67:H$68)*(MONTH($E94)-1)/12)*$H94</f>
        <v>-2.0996042222222221E-3</v>
      </c>
      <c r="N94" s="232">
        <f>(SUM('1.  LRAMVA Summary'!I$52:I$66)+SUM('1.  LRAMVA Summary'!I$67:I$68)*(MONTH($E94)-1)/12)*$H94</f>
        <v>-0.35381374874999999</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163.07522085190965</v>
      </c>
    </row>
    <row r="95" spans="2:23" s="240" customFormat="1">
      <c r="B95" s="239"/>
      <c r="D95" s="9"/>
      <c r="E95" s="216">
        <v>42522</v>
      </c>
      <c r="F95" s="216" t="s">
        <v>184</v>
      </c>
      <c r="G95" s="217" t="s">
        <v>66</v>
      </c>
      <c r="H95" s="231">
        <f t="shared" si="36"/>
        <v>9.1666666666666665E-4</v>
      </c>
      <c r="I95" s="232">
        <f>(SUM('1.  LRAMVA Summary'!D$52:D$66)+SUM('1.  LRAMVA Summary'!D$67:D$68)*(MONTH($E95)-1)/12)*$H95</f>
        <v>28.87946237983984</v>
      </c>
      <c r="J95" s="232">
        <f>(SUM('1.  LRAMVA Summary'!E$52:E$66)+SUM('1.  LRAMVA Summary'!E$67:E$68)*(MONTH($E95)-1)/12)*$H95</f>
        <v>147.58125024700709</v>
      </c>
      <c r="K95" s="232">
        <f>(SUM('1.  LRAMVA Summary'!F$52:F$66)+SUM('1.  LRAMVA Summary'!F$67:F$68)*(MONTH($E95)-1)/12)*$H95</f>
        <v>-3.9160016676887435</v>
      </c>
      <c r="L95" s="232">
        <f>(SUM('1.  LRAMVA Summary'!G$52:G$66)+SUM('1.  LRAMVA Summary'!G$67:G$68)*(MONTH($E95)-1)/12)*$H95</f>
        <v>-0.17425570372954083</v>
      </c>
      <c r="M95" s="232">
        <f>(SUM('1.  LRAMVA Summary'!H$52:H$66)+SUM('1.  LRAMVA Summary'!H$67:H$68)*(MONTH($E95)-1)/12)*$H95</f>
        <v>-2.1885303611111112E-3</v>
      </c>
      <c r="N95" s="232">
        <f>(SUM('1.  LRAMVA Summary'!I$52:I$66)+SUM('1.  LRAMVA Summary'!I$67:I$68)*(MONTH($E95)-1)/12)*$H95</f>
        <v>-0.368799094125</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171.99946763094258</v>
      </c>
    </row>
    <row r="96" spans="2:23" s="9" customFormat="1">
      <c r="B96" s="68"/>
      <c r="E96" s="216">
        <v>42552</v>
      </c>
      <c r="F96" s="216" t="s">
        <v>184</v>
      </c>
      <c r="G96" s="217" t="s">
        <v>68</v>
      </c>
      <c r="H96" s="231">
        <f>$C$37/12</f>
        <v>9.1666666666666665E-4</v>
      </c>
      <c r="I96" s="232">
        <f>(SUM('1.  LRAMVA Summary'!D$52:D$66)+SUM('1.  LRAMVA Summary'!D$67:D$68)*(MONTH($E96)-1)/12)*$H96</f>
        <v>31.902988451915721</v>
      </c>
      <c r="J96" s="232">
        <f>(SUM('1.  LRAMVA Summary'!E$52:E$66)+SUM('1.  LRAMVA Summary'!E$67:E$68)*(MONTH($E96)-1)/12)*$H96</f>
        <v>153.68666448669183</v>
      </c>
      <c r="K96" s="232">
        <f>(SUM('1.  LRAMVA Summary'!F$52:F$66)+SUM('1.  LRAMVA Summary'!F$67:F$68)*(MONTH($E96)-1)/12)*$H96</f>
        <v>-4.0985344091472209</v>
      </c>
      <c r="L96" s="232">
        <f>(SUM('1.  LRAMVA Summary'!G$52:G$66)+SUM('1.  LRAMVA Summary'!G$67:G$68)*(MONTH($E96)-1)/12)*$H96</f>
        <v>-0.18134222348496531</v>
      </c>
      <c r="M96" s="232">
        <f>(SUM('1.  LRAMVA Summary'!H$52:H$66)+SUM('1.  LRAMVA Summary'!H$67:H$68)*(MONTH($E96)-1)/12)*$H96</f>
        <v>-2.2774565000000004E-3</v>
      </c>
      <c r="N96" s="232">
        <f>(SUM('1.  LRAMVA Summary'!I$52:I$66)+SUM('1.  LRAMVA Summary'!I$67:I$68)*(MONTH($E96)-1)/12)*$H96</f>
        <v>-0.38378443949999996</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180.92371440997536</v>
      </c>
    </row>
    <row r="97" spans="2:23" s="9" customFormat="1">
      <c r="B97" s="68"/>
      <c r="E97" s="216">
        <v>42583</v>
      </c>
      <c r="F97" s="216" t="s">
        <v>184</v>
      </c>
      <c r="G97" s="217" t="s">
        <v>68</v>
      </c>
      <c r="H97" s="231">
        <f t="shared" ref="H97:H98" si="37">$C$37/12</f>
        <v>9.1666666666666665E-4</v>
      </c>
      <c r="I97" s="232">
        <f>(SUM('1.  LRAMVA Summary'!D$52:D$66)+SUM('1.  LRAMVA Summary'!D$67:D$68)*(MONTH($E97)-1)/12)*$H97</f>
        <v>34.926514523991607</v>
      </c>
      <c r="J97" s="232">
        <f>(SUM('1.  LRAMVA Summary'!E$52:E$66)+SUM('1.  LRAMVA Summary'!E$67:E$68)*(MONTH($E97)-1)/12)*$H97</f>
        <v>159.79207872637659</v>
      </c>
      <c r="K97" s="232">
        <f>(SUM('1.  LRAMVA Summary'!F$52:F$66)+SUM('1.  LRAMVA Summary'!F$67:F$68)*(MONTH($E97)-1)/12)*$H97</f>
        <v>-4.2810671506056979</v>
      </c>
      <c r="L97" s="232">
        <f>(SUM('1.  LRAMVA Summary'!G$52:G$66)+SUM('1.  LRAMVA Summary'!G$67:G$68)*(MONTH($E97)-1)/12)*$H97</f>
        <v>-0.18842874324038983</v>
      </c>
      <c r="M97" s="232">
        <f>(SUM('1.  LRAMVA Summary'!H$52:H$66)+SUM('1.  LRAMVA Summary'!H$67:H$68)*(MONTH($E97)-1)/12)*$H97</f>
        <v>-2.366382638888889E-3</v>
      </c>
      <c r="N97" s="232">
        <f>(SUM('1.  LRAMVA Summary'!I$52:I$66)+SUM('1.  LRAMVA Summary'!I$67:I$68)*(MONTH($E97)-1)/12)*$H97</f>
        <v>-0.39876978487499998</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189.84796118900823</v>
      </c>
    </row>
    <row r="98" spans="2:23" s="9" customFormat="1">
      <c r="B98" s="68"/>
      <c r="E98" s="216">
        <v>42614</v>
      </c>
      <c r="F98" s="216" t="s">
        <v>184</v>
      </c>
      <c r="G98" s="217" t="s">
        <v>68</v>
      </c>
      <c r="H98" s="231">
        <f t="shared" si="37"/>
        <v>9.1666666666666665E-4</v>
      </c>
      <c r="I98" s="232">
        <f>(SUM('1.  LRAMVA Summary'!D$52:D$66)+SUM('1.  LRAMVA Summary'!D$67:D$68)*(MONTH($E98)-1)/12)*$H98</f>
        <v>37.950040596067495</v>
      </c>
      <c r="J98" s="232">
        <f>(SUM('1.  LRAMVA Summary'!E$52:E$66)+SUM('1.  LRAMVA Summary'!E$67:E$68)*(MONTH($E98)-1)/12)*$H98</f>
        <v>165.89749296606132</v>
      </c>
      <c r="K98" s="232">
        <f>(SUM('1.  LRAMVA Summary'!F$52:F$66)+SUM('1.  LRAMVA Summary'!F$67:F$68)*(MONTH($E98)-1)/12)*$H98</f>
        <v>-4.4635998920641748</v>
      </c>
      <c r="L98" s="232">
        <f>(SUM('1.  LRAMVA Summary'!G$52:G$66)+SUM('1.  LRAMVA Summary'!G$67:G$68)*(MONTH($E98)-1)/12)*$H98</f>
        <v>-0.19551526299581429</v>
      </c>
      <c r="M98" s="232">
        <f>(SUM('1.  LRAMVA Summary'!H$52:H$66)+SUM('1.  LRAMVA Summary'!H$67:H$68)*(MONTH($E98)-1)/12)*$H98</f>
        <v>-2.4553087777777782E-3</v>
      </c>
      <c r="N98" s="232">
        <f>(SUM('1.  LRAMVA Summary'!I$52:I$66)+SUM('1.  LRAMVA Summary'!I$67:I$68)*(MONTH($E98)-1)/12)*$H98</f>
        <v>-0.41375513024999999</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198.77220796804107</v>
      </c>
    </row>
    <row r="99" spans="2:23" s="9" customFormat="1">
      <c r="B99" s="68"/>
      <c r="E99" s="216">
        <v>42644</v>
      </c>
      <c r="F99" s="216" t="s">
        <v>184</v>
      </c>
      <c r="G99" s="217" t="s">
        <v>69</v>
      </c>
      <c r="H99" s="212">
        <f>$C$38/12</f>
        <v>9.1666666666666665E-4</v>
      </c>
      <c r="I99" s="232">
        <f>(SUM('1.  LRAMVA Summary'!D$52:D$66)+SUM('1.  LRAMVA Summary'!D$67:D$68)*(MONTH($E99)-1)/12)*$H99</f>
        <v>40.973566668143384</v>
      </c>
      <c r="J99" s="232">
        <f>(SUM('1.  LRAMVA Summary'!E$52:E$66)+SUM('1.  LRAMVA Summary'!E$67:E$68)*(MONTH($E99)-1)/12)*$H99</f>
        <v>172.00290720574608</v>
      </c>
      <c r="K99" s="232">
        <f>(SUM('1.  LRAMVA Summary'!F$52:F$66)+SUM('1.  LRAMVA Summary'!F$67:F$68)*(MONTH($E99)-1)/12)*$H99</f>
        <v>-4.6461326335226518</v>
      </c>
      <c r="L99" s="232">
        <f>(SUM('1.  LRAMVA Summary'!G$52:G$66)+SUM('1.  LRAMVA Summary'!G$67:G$68)*(MONTH($E99)-1)/12)*$H99</f>
        <v>-0.2026017827512388</v>
      </c>
      <c r="M99" s="232">
        <f>(SUM('1.  LRAMVA Summary'!H$52:H$66)+SUM('1.  LRAMVA Summary'!H$67:H$68)*(MONTH($E99)-1)/12)*$H99</f>
        <v>-2.5442349166666673E-3</v>
      </c>
      <c r="N99" s="232">
        <f>(SUM('1.  LRAMVA Summary'!I$52:I$66)+SUM('1.  LRAMVA Summary'!I$67:I$68)*(MONTH($E99)-1)/12)*$H99</f>
        <v>-0.42874047562500001</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207.69645474707391</v>
      </c>
    </row>
    <row r="100" spans="2:23" s="9" customFormat="1">
      <c r="B100" s="68"/>
      <c r="E100" s="216">
        <v>42675</v>
      </c>
      <c r="F100" s="216" t="s">
        <v>184</v>
      </c>
      <c r="G100" s="217" t="s">
        <v>69</v>
      </c>
      <c r="H100" s="212">
        <f t="shared" ref="H100:H101" si="38">$C$38/12</f>
        <v>9.1666666666666665E-4</v>
      </c>
      <c r="I100" s="232">
        <f>(SUM('1.  LRAMVA Summary'!D$52:D$66)+SUM('1.  LRAMVA Summary'!D$67:D$68)*(MONTH($E100)-1)/12)*$H100</f>
        <v>43.997092740219266</v>
      </c>
      <c r="J100" s="232">
        <f>(SUM('1.  LRAMVA Summary'!E$52:E$66)+SUM('1.  LRAMVA Summary'!E$67:E$68)*(MONTH($E100)-1)/12)*$H100</f>
        <v>178.10832144543082</v>
      </c>
      <c r="K100" s="232">
        <f>(SUM('1.  LRAMVA Summary'!F$52:F$66)+SUM('1.  LRAMVA Summary'!F$67:F$68)*(MONTH($E100)-1)/12)*$H100</f>
        <v>-4.8286653749811297</v>
      </c>
      <c r="L100" s="232">
        <f>(SUM('1.  LRAMVA Summary'!G$52:G$66)+SUM('1.  LRAMVA Summary'!G$67:G$68)*(MONTH($E100)-1)/12)*$H100</f>
        <v>-0.20968830250666332</v>
      </c>
      <c r="M100" s="232">
        <f>(SUM('1.  LRAMVA Summary'!H$52:H$66)+SUM('1.  LRAMVA Summary'!H$67:H$68)*(MONTH($E100)-1)/12)*$H100</f>
        <v>-2.6331610555555556E-3</v>
      </c>
      <c r="N100" s="232">
        <f>(SUM('1.  LRAMVA Summary'!I$52:I$66)+SUM('1.  LRAMVA Summary'!I$67:I$68)*(MONTH($E100)-1)/12)*$H100</f>
        <v>-0.44372582099999996</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216.62070152610676</v>
      </c>
    </row>
    <row r="101" spans="2:23" s="9" customFormat="1">
      <c r="B101" s="68"/>
      <c r="E101" s="216">
        <v>42705</v>
      </c>
      <c r="F101" s="216" t="s">
        <v>184</v>
      </c>
      <c r="G101" s="217" t="s">
        <v>69</v>
      </c>
      <c r="H101" s="212">
        <f t="shared" si="38"/>
        <v>9.1666666666666665E-4</v>
      </c>
      <c r="I101" s="232">
        <f>(SUM('1.  LRAMVA Summary'!D$52:D$66)+SUM('1.  LRAMVA Summary'!D$67:D$68)*(MONTH($E101)-1)/12)*$H101</f>
        <v>47.020618812295154</v>
      </c>
      <c r="J101" s="232">
        <f>(SUM('1.  LRAMVA Summary'!E$52:E$66)+SUM('1.  LRAMVA Summary'!E$67:E$68)*(MONTH($E101)-1)/12)*$H101</f>
        <v>184.21373568511558</v>
      </c>
      <c r="K101" s="232">
        <f>(SUM('1.  LRAMVA Summary'!F$52:F$66)+SUM('1.  LRAMVA Summary'!F$67:F$68)*(MONTH($E101)-1)/12)*$H101</f>
        <v>-5.0111981164396058</v>
      </c>
      <c r="L101" s="232">
        <f>(SUM('1.  LRAMVA Summary'!G$52:G$66)+SUM('1.  LRAMVA Summary'!G$67:G$68)*(MONTH($E101)-1)/12)*$H101</f>
        <v>-0.2167748222620878</v>
      </c>
      <c r="M101" s="232">
        <f>(SUM('1.  LRAMVA Summary'!H$52:H$66)+SUM('1.  LRAMVA Summary'!H$67:H$68)*(MONTH($E101)-1)/12)*$H101</f>
        <v>-2.7220871944444447E-3</v>
      </c>
      <c r="N101" s="232">
        <f>(SUM('1.  LRAMVA Summary'!I$52:I$66)+SUM('1.  LRAMVA Summary'!I$67:I$68)*(MONTH($E101)-1)/12)*$H101</f>
        <v>-0.45871116637499998</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225.54494830513957</v>
      </c>
    </row>
    <row r="102" spans="2:23" s="9" customFormat="1" ht="15.75" thickBot="1">
      <c r="B102" s="68"/>
      <c r="E102" s="218" t="s">
        <v>468</v>
      </c>
      <c r="F102" s="218"/>
      <c r="G102" s="219"/>
      <c r="H102" s="220"/>
      <c r="I102" s="221">
        <f>SUM(I89:I101)</f>
        <v>439.89474052849562</v>
      </c>
      <c r="J102" s="221">
        <f>SUM(J89:J101)</f>
        <v>2966.9102231692041</v>
      </c>
      <c r="K102" s="221">
        <f t="shared" ref="K102:O102" si="39">SUM(K89:K101)</f>
        <v>-85.29209311333473</v>
      </c>
      <c r="L102" s="221">
        <f t="shared" si="39"/>
        <v>-3.7249374306868055</v>
      </c>
      <c r="M102" s="221">
        <f t="shared" si="39"/>
        <v>-4.6787121766666662E-2</v>
      </c>
      <c r="N102" s="221">
        <f t="shared" si="39"/>
        <v>-7.8843090465562522</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3309.856836985356</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hidden="1">
      <c r="B104" s="68"/>
      <c r="E104" s="227" t="s">
        <v>432</v>
      </c>
      <c r="F104" s="227"/>
      <c r="G104" s="228"/>
      <c r="H104" s="229"/>
      <c r="I104" s="230">
        <f>I102+I103</f>
        <v>439.89474052849562</v>
      </c>
      <c r="J104" s="230">
        <f t="shared" ref="J104" si="41">J102+J103</f>
        <v>2966.9102231692041</v>
      </c>
      <c r="K104" s="230">
        <f t="shared" ref="K104" si="42">K102+K103</f>
        <v>-85.29209311333473</v>
      </c>
      <c r="L104" s="230">
        <f t="shared" ref="L104" si="43">L102+L103</f>
        <v>-3.7249374306868055</v>
      </c>
      <c r="M104" s="230">
        <f t="shared" ref="M104" si="44">M102+M103</f>
        <v>-4.6787121766666662E-2</v>
      </c>
      <c r="N104" s="230">
        <f t="shared" ref="N104" si="45">N102+N103</f>
        <v>-7.8843090465562522</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3309.856836985356</v>
      </c>
    </row>
    <row r="105" spans="2:23" s="9" customFormat="1" hidden="1">
      <c r="B105" s="68"/>
      <c r="E105" s="216">
        <v>42736</v>
      </c>
      <c r="F105" s="216" t="s">
        <v>185</v>
      </c>
      <c r="G105" s="217" t="s">
        <v>65</v>
      </c>
      <c r="H105" s="242">
        <f>$C$39/12</f>
        <v>9.1666666666666665E-4</v>
      </c>
      <c r="I105" s="232">
        <f>(SUM('1.  LRAMVA Summary'!D$52:D$69)+SUM('1.  LRAMVA Summary'!D$70:D$71)*(MONTH($E105)-1)/12)*$H105</f>
        <v>50.04414488437105</v>
      </c>
      <c r="J105" s="232">
        <f>(SUM('1.  LRAMVA Summary'!E$52:E$69)+SUM('1.  LRAMVA Summary'!E$70:E$71)*(MONTH($E105)-1)/12)*$H105</f>
        <v>190.31914992480031</v>
      </c>
      <c r="K105" s="232">
        <f>(SUM('1.  LRAMVA Summary'!F$52:F$69)+SUM('1.  LRAMVA Summary'!F$70:F$71)*(MONTH($E105)-1)/12)*$H105</f>
        <v>-5.1937308578980845</v>
      </c>
      <c r="L105" s="232">
        <f>(SUM('1.  LRAMVA Summary'!G$52:G$69)+SUM('1.  LRAMVA Summary'!G$70:G$71)*(MONTH($E105)-1)/12)*$H105</f>
        <v>-0.22386134201751229</v>
      </c>
      <c r="M105" s="232">
        <f>(SUM('1.  LRAMVA Summary'!H$52:H$69)+SUM('1.  LRAMVA Summary'!H$70:H$71)*(MONTH($E105)-1)/12)*$H105</f>
        <v>-2.8110133333333338E-3</v>
      </c>
      <c r="N105" s="232">
        <f>(SUM('1.  LRAMVA Summary'!I$52:I$69)+SUM('1.  LRAMVA Summary'!I$70:I$71)*(MONTH($E105)-1)/12)*$H105</f>
        <v>-0.47369651174999994</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234.46919508417241</v>
      </c>
    </row>
    <row r="106" spans="2:23" s="9" customFormat="1" hidden="1">
      <c r="B106" s="68"/>
      <c r="E106" s="216">
        <v>42767</v>
      </c>
      <c r="F106" s="216" t="s">
        <v>185</v>
      </c>
      <c r="G106" s="217" t="s">
        <v>65</v>
      </c>
      <c r="H106" s="242">
        <f t="shared" ref="H106:H107" si="48">$C$39/12</f>
        <v>9.1666666666666665E-4</v>
      </c>
      <c r="I106" s="232">
        <f>(SUM('1.  LRAMVA Summary'!D$52:D$69)+SUM('1.  LRAMVA Summary'!D$70:D$71)*(MONTH($E106)-1)/12)*$H106</f>
        <v>54.189060963356454</v>
      </c>
      <c r="J106" s="232">
        <f>(SUM('1.  LRAMVA Summary'!E$52:E$69)+SUM('1.  LRAMVA Summary'!E$70:E$71)*(MONTH($E106)-1)/12)*$H106</f>
        <v>192.70411763132026</v>
      </c>
      <c r="K106" s="232">
        <f>(SUM('1.  LRAMVA Summary'!F$52:F$69)+SUM('1.  LRAMVA Summary'!F$70:F$71)*(MONTH($E106)-1)/12)*$H106</f>
        <v>-5.1804442960478356</v>
      </c>
      <c r="L106" s="232">
        <f>(SUM('1.  LRAMVA Summary'!G$52:G$69)+SUM('1.  LRAMVA Summary'!G$70:G$71)*(MONTH($E106)-1)/12)*$H106</f>
        <v>-0.22386134201751229</v>
      </c>
      <c r="M106" s="232">
        <f>(SUM('1.  LRAMVA Summary'!H$52:H$69)+SUM('1.  LRAMVA Summary'!H$70:H$71)*(MONTH($E106)-1)/12)*$H106</f>
        <v>-2.8110133333333338E-3</v>
      </c>
      <c r="N106" s="232">
        <f>(SUM('1.  LRAMVA Summary'!I$52:I$69)+SUM('1.  LRAMVA Summary'!I$70:I$71)*(MONTH($E106)-1)/12)*$H106</f>
        <v>-0.47369651174999994</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241.01236543152805</v>
      </c>
    </row>
    <row r="107" spans="2:23" s="9" customFormat="1" hidden="1">
      <c r="B107" s="68"/>
      <c r="E107" s="216">
        <v>42795</v>
      </c>
      <c r="F107" s="216" t="s">
        <v>185</v>
      </c>
      <c r="G107" s="217" t="s">
        <v>65</v>
      </c>
      <c r="H107" s="242">
        <f t="shared" si="48"/>
        <v>9.1666666666666665E-4</v>
      </c>
      <c r="I107" s="232">
        <f>(SUM('1.  LRAMVA Summary'!D$52:D$69)+SUM('1.  LRAMVA Summary'!D$70:D$71)*(MONTH($E107)-1)/12)*$H107</f>
        <v>58.33397704234185</v>
      </c>
      <c r="J107" s="232">
        <f>(SUM('1.  LRAMVA Summary'!E$52:E$69)+SUM('1.  LRAMVA Summary'!E$70:E$71)*(MONTH($E107)-1)/12)*$H107</f>
        <v>195.08908533784023</v>
      </c>
      <c r="K107" s="232">
        <f>(SUM('1.  LRAMVA Summary'!F$52:F$69)+SUM('1.  LRAMVA Summary'!F$70:F$71)*(MONTH($E107)-1)/12)*$H107</f>
        <v>-5.1671577341975876</v>
      </c>
      <c r="L107" s="232">
        <f>(SUM('1.  LRAMVA Summary'!G$52:G$69)+SUM('1.  LRAMVA Summary'!G$70:G$71)*(MONTH($E107)-1)/12)*$H107</f>
        <v>-0.22386134201751229</v>
      </c>
      <c r="M107" s="232">
        <f>(SUM('1.  LRAMVA Summary'!H$52:H$69)+SUM('1.  LRAMVA Summary'!H$70:H$71)*(MONTH($E107)-1)/12)*$H107</f>
        <v>-2.8110133333333338E-3</v>
      </c>
      <c r="N107" s="232">
        <f>(SUM('1.  LRAMVA Summary'!I$52:I$69)+SUM('1.  LRAMVA Summary'!I$70:I$71)*(MONTH($E107)-1)/12)*$H107</f>
        <v>-0.47369651174999994</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247.55553577888364</v>
      </c>
    </row>
    <row r="108" spans="2:23" s="8" customFormat="1" hidden="1">
      <c r="B108" s="241"/>
      <c r="E108" s="216">
        <v>42826</v>
      </c>
      <c r="F108" s="216" t="s">
        <v>185</v>
      </c>
      <c r="G108" s="217" t="s">
        <v>66</v>
      </c>
      <c r="H108" s="242">
        <f>$C$40/12</f>
        <v>9.1666666666666665E-4</v>
      </c>
      <c r="I108" s="232">
        <f>(SUM('1.  LRAMVA Summary'!D$52:D$69)+SUM('1.  LRAMVA Summary'!D$70:D$71)*(MONTH($E108)-1)/12)*$H108</f>
        <v>62.478893121327246</v>
      </c>
      <c r="J108" s="232">
        <f>(SUM('1.  LRAMVA Summary'!E$52:E$69)+SUM('1.  LRAMVA Summary'!E$70:E$71)*(MONTH($E108)-1)/12)*$H108</f>
        <v>197.47405304436018</v>
      </c>
      <c r="K108" s="232">
        <f>(SUM('1.  LRAMVA Summary'!F$52:F$69)+SUM('1.  LRAMVA Summary'!F$70:F$71)*(MONTH($E108)-1)/12)*$H108</f>
        <v>-5.1538711723473387</v>
      </c>
      <c r="L108" s="232">
        <f>(SUM('1.  LRAMVA Summary'!G$52:G$69)+SUM('1.  LRAMVA Summary'!G$70:G$71)*(MONTH($E108)-1)/12)*$H108</f>
        <v>-0.22386134201751229</v>
      </c>
      <c r="M108" s="232">
        <f>(SUM('1.  LRAMVA Summary'!H$52:H$69)+SUM('1.  LRAMVA Summary'!H$70:H$71)*(MONTH($E108)-1)/12)*$H108</f>
        <v>-2.8110133333333338E-3</v>
      </c>
      <c r="N108" s="232">
        <f>(SUM('1.  LRAMVA Summary'!I$52:I$69)+SUM('1.  LRAMVA Summary'!I$70:I$71)*(MONTH($E108)-1)/12)*$H108</f>
        <v>-0.47369651174999994</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254.09870612623922</v>
      </c>
    </row>
    <row r="109" spans="2:23" s="9" customFormat="1" hidden="1">
      <c r="B109" s="68"/>
      <c r="E109" s="216">
        <v>42856</v>
      </c>
      <c r="F109" s="216" t="s">
        <v>185</v>
      </c>
      <c r="G109" s="217" t="s">
        <v>66</v>
      </c>
      <c r="H109" s="242">
        <f t="shared" ref="H109:H110" si="50">$C$40/12</f>
        <v>9.1666666666666665E-4</v>
      </c>
      <c r="I109" s="232">
        <f>(SUM('1.  LRAMVA Summary'!D$52:D$69)+SUM('1.  LRAMVA Summary'!D$70:D$71)*(MONTH($E109)-1)/12)*$H109</f>
        <v>66.62380920031265</v>
      </c>
      <c r="J109" s="232">
        <f>(SUM('1.  LRAMVA Summary'!E$52:E$69)+SUM('1.  LRAMVA Summary'!E$70:E$71)*(MONTH($E109)-1)/12)*$H109</f>
        <v>199.85902075088012</v>
      </c>
      <c r="K109" s="232">
        <f>(SUM('1.  LRAMVA Summary'!F$52:F$69)+SUM('1.  LRAMVA Summary'!F$70:F$71)*(MONTH($E109)-1)/12)*$H109</f>
        <v>-5.1405846104970898</v>
      </c>
      <c r="L109" s="232">
        <f>(SUM('1.  LRAMVA Summary'!G$52:G$69)+SUM('1.  LRAMVA Summary'!G$70:G$71)*(MONTH($E109)-1)/12)*$H109</f>
        <v>-0.22386134201751229</v>
      </c>
      <c r="M109" s="232">
        <f>(SUM('1.  LRAMVA Summary'!H$52:H$69)+SUM('1.  LRAMVA Summary'!H$70:H$71)*(MONTH($E109)-1)/12)*$H109</f>
        <v>-2.8110133333333338E-3</v>
      </c>
      <c r="N109" s="232">
        <f>(SUM('1.  LRAMVA Summary'!I$52:I$69)+SUM('1.  LRAMVA Summary'!I$70:I$71)*(MONTH($E109)-1)/12)*$H109</f>
        <v>-0.47369651174999994</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260.64187647359483</v>
      </c>
    </row>
    <row r="110" spans="2:23" s="240" customFormat="1" hidden="1">
      <c r="B110" s="239"/>
      <c r="E110" s="216">
        <v>42887</v>
      </c>
      <c r="F110" s="216" t="s">
        <v>185</v>
      </c>
      <c r="G110" s="217" t="s">
        <v>66</v>
      </c>
      <c r="H110" s="242">
        <f t="shared" si="50"/>
        <v>9.1666666666666665E-4</v>
      </c>
      <c r="I110" s="232">
        <f>(SUM('1.  LRAMVA Summary'!D$52:D$69)+SUM('1.  LRAMVA Summary'!D$70:D$71)*(MONTH($E110)-1)/12)*$H110</f>
        <v>70.768725279298053</v>
      </c>
      <c r="J110" s="232">
        <f>(SUM('1.  LRAMVA Summary'!E$52:E$69)+SUM('1.  LRAMVA Summary'!E$70:E$71)*(MONTH($E110)-1)/12)*$H110</f>
        <v>202.24398845740009</v>
      </c>
      <c r="K110" s="232">
        <f>(SUM('1.  LRAMVA Summary'!F$52:F$69)+SUM('1.  LRAMVA Summary'!F$70:F$71)*(MONTH($E110)-1)/12)*$H110</f>
        <v>-5.1272980486468418</v>
      </c>
      <c r="L110" s="232">
        <f>(SUM('1.  LRAMVA Summary'!G$52:G$69)+SUM('1.  LRAMVA Summary'!G$70:G$71)*(MONTH($E110)-1)/12)*$H110</f>
        <v>-0.22386134201751229</v>
      </c>
      <c r="M110" s="232">
        <f>(SUM('1.  LRAMVA Summary'!H$52:H$69)+SUM('1.  LRAMVA Summary'!H$70:H$71)*(MONTH($E110)-1)/12)*$H110</f>
        <v>-2.8110133333333338E-3</v>
      </c>
      <c r="N110" s="232">
        <f>(SUM('1.  LRAMVA Summary'!I$52:I$69)+SUM('1.  LRAMVA Summary'!I$70:I$71)*(MONTH($E110)-1)/12)*$H110</f>
        <v>-0.47369651174999994</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267.1850468209505</v>
      </c>
    </row>
    <row r="111" spans="2:23" s="9" customFormat="1" hidden="1">
      <c r="B111" s="68"/>
      <c r="E111" s="216">
        <v>42917</v>
      </c>
      <c r="F111" s="216" t="s">
        <v>185</v>
      </c>
      <c r="G111" s="217" t="s">
        <v>68</v>
      </c>
      <c r="H111" s="242">
        <f>$C$41/12</f>
        <v>0</v>
      </c>
      <c r="I111" s="232">
        <f>(SUM('1.  LRAMVA Summary'!D$52:D$69)+SUM('1.  LRAMVA Summary'!D$70:D$71)*(MONTH($E111)-1)/12)*$H111</f>
        <v>0</v>
      </c>
      <c r="J111" s="232">
        <f>(SUM('1.  LRAMVA Summary'!E$52:E$69)+SUM('1.  LRAMVA Summary'!E$70:E$71)*(MONTH($E111)-1)/12)*$H111</f>
        <v>0</v>
      </c>
      <c r="K111" s="232">
        <f>(SUM('1.  LRAMVA Summary'!F$52:F$69)+SUM('1.  LRAMVA Summary'!F$70:F$71)*(MONTH($E111)-1)/12)*$H111</f>
        <v>0</v>
      </c>
      <c r="L111" s="232">
        <f>(SUM('1.  LRAMVA Summary'!G$52:G$69)+SUM('1.  LRAMVA Summary'!G$70:G$71)*(MONTH($E111)-1)/12)*$H111</f>
        <v>0</v>
      </c>
      <c r="M111" s="232">
        <f>(SUM('1.  LRAMVA Summary'!H$52:H$69)+SUM('1.  LRAMVA Summary'!H$70:H$71)*(MONTH($E111)-1)/12)*$H111</f>
        <v>0</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0</v>
      </c>
    </row>
    <row r="112" spans="2:23" s="9" customFormat="1" hidden="1">
      <c r="B112" s="68"/>
      <c r="E112" s="216">
        <v>42948</v>
      </c>
      <c r="F112" s="216" t="s">
        <v>185</v>
      </c>
      <c r="G112" s="217" t="s">
        <v>68</v>
      </c>
      <c r="H112" s="242">
        <f t="shared" ref="H112:H113" si="51">$C$41/12</f>
        <v>0</v>
      </c>
      <c r="I112" s="232">
        <f>(SUM('1.  LRAMVA Summary'!D$52:D$69)+SUM('1.  LRAMVA Summary'!D$70:D$71)*(MONTH($E112)-1)/12)*$H112</f>
        <v>0</v>
      </c>
      <c r="J112" s="232">
        <f>(SUM('1.  LRAMVA Summary'!E$52:E$69)+SUM('1.  LRAMVA Summary'!E$70:E$71)*(MONTH($E112)-1)/12)*$H112</f>
        <v>0</v>
      </c>
      <c r="K112" s="232">
        <f>(SUM('1.  LRAMVA Summary'!F$52:F$69)+SUM('1.  LRAMVA Summary'!F$70:F$71)*(MONTH($E112)-1)/12)*$H112</f>
        <v>0</v>
      </c>
      <c r="L112" s="232">
        <f>(SUM('1.  LRAMVA Summary'!G$52:G$69)+SUM('1.  LRAMVA Summary'!G$70:G$71)*(MONTH($E112)-1)/12)*$H112</f>
        <v>0</v>
      </c>
      <c r="M112" s="232">
        <f>(SUM('1.  LRAMVA Summary'!H$52:H$69)+SUM('1.  LRAMVA Summary'!H$70:H$71)*(MONTH($E112)-1)/12)*$H112</f>
        <v>0</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0</v>
      </c>
    </row>
    <row r="113" spans="2:23" s="9" customFormat="1" hidden="1">
      <c r="B113" s="68"/>
      <c r="E113" s="216">
        <v>42979</v>
      </c>
      <c r="F113" s="216" t="s">
        <v>185</v>
      </c>
      <c r="G113" s="217" t="s">
        <v>68</v>
      </c>
      <c r="H113" s="242">
        <f t="shared" si="51"/>
        <v>0</v>
      </c>
      <c r="I113" s="232">
        <f>(SUM('1.  LRAMVA Summary'!D$52:D$69)+SUM('1.  LRAMVA Summary'!D$70:D$71)*(MONTH($E113)-1)/12)*$H113</f>
        <v>0</v>
      </c>
      <c r="J113" s="232">
        <f>(SUM('1.  LRAMVA Summary'!E$52:E$69)+SUM('1.  LRAMVA Summary'!E$70:E$71)*(MONTH($E113)-1)/12)*$H113</f>
        <v>0</v>
      </c>
      <c r="K113" s="232">
        <f>(SUM('1.  LRAMVA Summary'!F$52:F$69)+SUM('1.  LRAMVA Summary'!F$70:F$71)*(MONTH($E113)-1)/12)*$H113</f>
        <v>0</v>
      </c>
      <c r="L113" s="232">
        <f>(SUM('1.  LRAMVA Summary'!G$52:G$69)+SUM('1.  LRAMVA Summary'!G$70:G$71)*(MONTH($E113)-1)/12)*$H113</f>
        <v>0</v>
      </c>
      <c r="M113" s="232">
        <f>(SUM('1.  LRAMVA Summary'!H$52:H$69)+SUM('1.  LRAMVA Summary'!H$70:H$71)*(MONTH($E113)-1)/12)*$H113</f>
        <v>0</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0</v>
      </c>
    </row>
    <row r="114" spans="2:23" s="9" customFormat="1" hidden="1">
      <c r="B114" s="68"/>
      <c r="E114" s="216">
        <v>43009</v>
      </c>
      <c r="F114" s="216" t="s">
        <v>185</v>
      </c>
      <c r="G114" s="217" t="s">
        <v>69</v>
      </c>
      <c r="H114" s="242">
        <f>$C$42/12</f>
        <v>0</v>
      </c>
      <c r="I114" s="232">
        <f>(SUM('1.  LRAMVA Summary'!D$52:D$69)+SUM('1.  LRAMVA Summary'!D$70:D$71)*(MONTH($E114)-1)/12)*$H114</f>
        <v>0</v>
      </c>
      <c r="J114" s="232">
        <f>(SUM('1.  LRAMVA Summary'!E$52:E$69)+SUM('1.  LRAMVA Summary'!E$70:E$71)*(MONTH($E114)-1)/12)*$H114</f>
        <v>0</v>
      </c>
      <c r="K114" s="232">
        <f>(SUM('1.  LRAMVA Summary'!F$52:F$69)+SUM('1.  LRAMVA Summary'!F$70:F$71)*(MONTH($E114)-1)/12)*$H114</f>
        <v>0</v>
      </c>
      <c r="L114" s="232">
        <f>(SUM('1.  LRAMVA Summary'!G$52:G$69)+SUM('1.  LRAMVA Summary'!G$70:G$71)*(MONTH($E114)-1)/12)*$H114</f>
        <v>0</v>
      </c>
      <c r="M114" s="232">
        <f>(SUM('1.  LRAMVA Summary'!H$52:H$69)+SUM('1.  LRAMVA Summary'!H$70:H$71)*(MONTH($E114)-1)/12)*$H114</f>
        <v>0</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0</v>
      </c>
    </row>
    <row r="115" spans="2:23" s="9" customFormat="1" hidden="1">
      <c r="B115" s="68"/>
      <c r="E115" s="216">
        <v>43040</v>
      </c>
      <c r="F115" s="216" t="s">
        <v>185</v>
      </c>
      <c r="G115" s="217" t="s">
        <v>69</v>
      </c>
      <c r="H115" s="242">
        <f t="shared" ref="H115:H116" si="52">$C$42/12</f>
        <v>0</v>
      </c>
      <c r="I115" s="232">
        <f>(SUM('1.  LRAMVA Summary'!D$52:D$69)+SUM('1.  LRAMVA Summary'!D$70:D$71)*(MONTH($E115)-1)/12)*$H115</f>
        <v>0</v>
      </c>
      <c r="J115" s="232">
        <f>(SUM('1.  LRAMVA Summary'!E$52:E$69)+SUM('1.  LRAMVA Summary'!E$70:E$71)*(MONTH($E115)-1)/12)*$H115</f>
        <v>0</v>
      </c>
      <c r="K115" s="232">
        <f>(SUM('1.  LRAMVA Summary'!F$52:F$69)+SUM('1.  LRAMVA Summary'!F$70:F$71)*(MONTH($E115)-1)/12)*$H115</f>
        <v>0</v>
      </c>
      <c r="L115" s="232">
        <f>(SUM('1.  LRAMVA Summary'!G$52:G$69)+SUM('1.  LRAMVA Summary'!G$70:G$71)*(MONTH($E115)-1)/12)*$H115</f>
        <v>0</v>
      </c>
      <c r="M115" s="232">
        <f>(SUM('1.  LRAMVA Summary'!H$52:H$69)+SUM('1.  LRAMVA Summary'!H$70:H$71)*(MONTH($E115)-1)/12)*$H115</f>
        <v>0</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0</v>
      </c>
    </row>
    <row r="116" spans="2:23" s="9" customFormat="1" hidden="1">
      <c r="B116" s="68"/>
      <c r="E116" s="216">
        <v>43070</v>
      </c>
      <c r="F116" s="216" t="s">
        <v>185</v>
      </c>
      <c r="G116" s="217" t="s">
        <v>69</v>
      </c>
      <c r="H116" s="242">
        <f t="shared" si="52"/>
        <v>0</v>
      </c>
      <c r="I116" s="232">
        <f>(SUM('1.  LRAMVA Summary'!D$52:D$69)+SUM('1.  LRAMVA Summary'!D$70:D$71)*(MONTH($E116)-1)/12)*$H116</f>
        <v>0</v>
      </c>
      <c r="J116" s="232">
        <f>(SUM('1.  LRAMVA Summary'!E$52:E$69)+SUM('1.  LRAMVA Summary'!E$70:E$71)*(MONTH($E116)-1)/12)*$H116</f>
        <v>0</v>
      </c>
      <c r="K116" s="232">
        <f>(SUM('1.  LRAMVA Summary'!F$52:F$69)+SUM('1.  LRAMVA Summary'!F$70:F$71)*(MONTH($E116)-1)/12)*$H116</f>
        <v>0</v>
      </c>
      <c r="L116" s="232">
        <f>(SUM('1.  LRAMVA Summary'!G$52:G$69)+SUM('1.  LRAMVA Summary'!G$70:G$71)*(MONTH($E116)-1)/12)*$H116</f>
        <v>0</v>
      </c>
      <c r="M116" s="232">
        <f>(SUM('1.  LRAMVA Summary'!H$52:H$69)+SUM('1.  LRAMVA Summary'!H$70:H$71)*(MONTH($E116)-1)/12)*$H116</f>
        <v>0</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0</v>
      </c>
    </row>
    <row r="117" spans="2:23" s="9" customFormat="1" ht="15.75" hidden="1" thickBot="1">
      <c r="B117" s="68"/>
      <c r="E117" s="218" t="s">
        <v>469</v>
      </c>
      <c r="F117" s="218"/>
      <c r="G117" s="219"/>
      <c r="H117" s="220"/>
      <c r="I117" s="221">
        <f>SUM(I104:I116)</f>
        <v>802.33335101950297</v>
      </c>
      <c r="J117" s="221">
        <f>SUM(J104:J116)</f>
        <v>4144.5996383158054</v>
      </c>
      <c r="K117" s="221">
        <f t="shared" ref="K117:O117" si="53">SUM(K104:K116)</f>
        <v>-116.2551798329695</v>
      </c>
      <c r="L117" s="221">
        <f t="shared" si="53"/>
        <v>-5.0681054827918794</v>
      </c>
      <c r="M117" s="221">
        <f t="shared" si="53"/>
        <v>-6.3653201766666667E-2</v>
      </c>
      <c r="N117" s="221">
        <f t="shared" si="53"/>
        <v>-10.726488117056247</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4814.8195627007244</v>
      </c>
    </row>
    <row r="118" spans="2:23" s="9" customFormat="1" ht="15.75" hidden="1"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hidden="1">
      <c r="B119" s="68"/>
      <c r="E119" s="227" t="s">
        <v>433</v>
      </c>
      <c r="F119" s="227"/>
      <c r="G119" s="228"/>
      <c r="H119" s="229"/>
      <c r="I119" s="230">
        <f>I117+I118</f>
        <v>802.33335101950297</v>
      </c>
      <c r="J119" s="230">
        <f t="shared" ref="J119" si="55">J117+J118</f>
        <v>4144.5996383158054</v>
      </c>
      <c r="K119" s="230">
        <f t="shared" ref="K119" si="56">K117+K118</f>
        <v>-116.2551798329695</v>
      </c>
      <c r="L119" s="230">
        <f t="shared" ref="L119" si="57">L117+L118</f>
        <v>-5.0681054827918794</v>
      </c>
      <c r="M119" s="230">
        <f t="shared" ref="M119" si="58">M117+M118</f>
        <v>-6.3653201766666667E-2</v>
      </c>
      <c r="N119" s="230">
        <f t="shared" ref="N119" si="59">N117+N118</f>
        <v>-10.726488117056247</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4814.8195627007244</v>
      </c>
    </row>
    <row r="120" spans="2:23" s="9" customFormat="1" hidden="1">
      <c r="B120" s="68"/>
      <c r="E120" s="216">
        <v>43101</v>
      </c>
      <c r="F120" s="216" t="s">
        <v>186</v>
      </c>
      <c r="G120" s="217" t="s">
        <v>65</v>
      </c>
      <c r="H120" s="242">
        <f>$C$43/12</f>
        <v>0</v>
      </c>
      <c r="I120" s="232">
        <f>(SUM('1.  LRAMVA Summary'!D$52:D$72)+SUM('1.  LRAMVA Summary'!D$73:D$74)*(MONTH($E120)-1)/12)*$H120</f>
        <v>0</v>
      </c>
      <c r="J120" s="232">
        <f>(SUM('1.  LRAMVA Summary'!E$52:E$72)+SUM('1.  LRAMVA Summary'!E$73:E$74)*(MONTH($E120)-1)/12)*$H120</f>
        <v>0</v>
      </c>
      <c r="K120" s="232">
        <f>(SUM('1.  LRAMVA Summary'!F$52:F$72)+SUM('1.  LRAMVA Summary'!F$73:F$74)*(MONTH($E120)-1)/12)*$H120</f>
        <v>0</v>
      </c>
      <c r="L120" s="232">
        <f>(SUM('1.  LRAMVA Summary'!G$52:G$72)+SUM('1.  LRAMVA Summary'!G$73:G$74)*(MONTH($E120)-1)/12)*$H120</f>
        <v>0</v>
      </c>
      <c r="M120" s="232">
        <f>(SUM('1.  LRAMVA Summary'!H$52:H$72)+SUM('1.  LRAMVA Summary'!H$73:H$74)*(MONTH($E120)-1)/12)*$H120</f>
        <v>0</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0</v>
      </c>
    </row>
    <row r="121" spans="2:23" s="9" customFormat="1" hidden="1">
      <c r="B121" s="68"/>
      <c r="E121" s="216">
        <v>43132</v>
      </c>
      <c r="F121" s="216" t="s">
        <v>186</v>
      </c>
      <c r="G121" s="217" t="s">
        <v>65</v>
      </c>
      <c r="H121" s="242">
        <f t="shared" ref="H121:H122" si="62">$C$43/12</f>
        <v>0</v>
      </c>
      <c r="I121" s="232">
        <f>(SUM('1.  LRAMVA Summary'!D$52:D$72)+SUM('1.  LRAMVA Summary'!D$73:D$74)*(MONTH($E121)-1)/12)*$H121</f>
        <v>0</v>
      </c>
      <c r="J121" s="232">
        <f>(SUM('1.  LRAMVA Summary'!E$52:E$72)+SUM('1.  LRAMVA Summary'!E$73:E$74)*(MONTH($E121)-1)/12)*$H121</f>
        <v>0</v>
      </c>
      <c r="K121" s="232">
        <f>(SUM('1.  LRAMVA Summary'!F$52:F$72)+SUM('1.  LRAMVA Summary'!F$73:F$74)*(MONTH($E121)-1)/12)*$H121</f>
        <v>0</v>
      </c>
      <c r="L121" s="232">
        <f>(SUM('1.  LRAMVA Summary'!G$52:G$72)+SUM('1.  LRAMVA Summary'!G$73:G$74)*(MONTH($E121)-1)/12)*$H121</f>
        <v>0</v>
      </c>
      <c r="M121" s="232">
        <f>(SUM('1.  LRAMVA Summary'!H$52:H$72)+SUM('1.  LRAMVA Summary'!H$73:H$74)*(MONTH($E121)-1)/12)*$H121</f>
        <v>0</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0</v>
      </c>
    </row>
    <row r="122" spans="2:23" s="9" customFormat="1" hidden="1">
      <c r="B122" s="68"/>
      <c r="E122" s="216">
        <v>43160</v>
      </c>
      <c r="F122" s="216" t="s">
        <v>186</v>
      </c>
      <c r="G122" s="217" t="s">
        <v>65</v>
      </c>
      <c r="H122" s="242">
        <f t="shared" si="62"/>
        <v>0</v>
      </c>
      <c r="I122" s="232">
        <f>(SUM('1.  LRAMVA Summary'!D$52:D$72)+SUM('1.  LRAMVA Summary'!D$73:D$74)*(MONTH($E122)-1)/12)*$H122</f>
        <v>0</v>
      </c>
      <c r="J122" s="232">
        <f>(SUM('1.  LRAMVA Summary'!E$52:E$72)+SUM('1.  LRAMVA Summary'!E$73:E$74)*(MONTH($E122)-1)/12)*$H122</f>
        <v>0</v>
      </c>
      <c r="K122" s="232">
        <f>(SUM('1.  LRAMVA Summary'!F$52:F$72)+SUM('1.  LRAMVA Summary'!F$73:F$74)*(MONTH($E122)-1)/12)*$H122</f>
        <v>0</v>
      </c>
      <c r="L122" s="232">
        <f>(SUM('1.  LRAMVA Summary'!G$52:G$72)+SUM('1.  LRAMVA Summary'!G$73:G$74)*(MONTH($E122)-1)/12)*$H122</f>
        <v>0</v>
      </c>
      <c r="M122" s="232">
        <f>(SUM('1.  LRAMVA Summary'!H$52:H$72)+SUM('1.  LRAMVA Summary'!H$73:H$74)*(MONTH($E122)-1)/12)*$H122</f>
        <v>0</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0</v>
      </c>
    </row>
    <row r="123" spans="2:23" s="8" customFormat="1" hidden="1">
      <c r="B123" s="241"/>
      <c r="E123" s="216">
        <v>43191</v>
      </c>
      <c r="F123" s="216" t="s">
        <v>186</v>
      </c>
      <c r="G123" s="217" t="s">
        <v>66</v>
      </c>
      <c r="H123" s="242">
        <f>$C$44/12</f>
        <v>0</v>
      </c>
      <c r="I123" s="232">
        <f>(SUM('1.  LRAMVA Summary'!D$52:D$72)+SUM('1.  LRAMVA Summary'!D$73:D$74)*(MONTH($E123)-1)/12)*$H123</f>
        <v>0</v>
      </c>
      <c r="J123" s="232">
        <f>(SUM('1.  LRAMVA Summary'!E$52:E$72)+SUM('1.  LRAMVA Summary'!E$73:E$74)*(MONTH($E123)-1)/12)*$H123</f>
        <v>0</v>
      </c>
      <c r="K123" s="232">
        <f>(SUM('1.  LRAMVA Summary'!F$52:F$72)+SUM('1.  LRAMVA Summary'!F$73:F$74)*(MONTH($E123)-1)/12)*$H123</f>
        <v>0</v>
      </c>
      <c r="L123" s="232">
        <f>(SUM('1.  LRAMVA Summary'!G$52:G$72)+SUM('1.  LRAMVA Summary'!G$73:G$74)*(MONTH($E123)-1)/12)*$H123</f>
        <v>0</v>
      </c>
      <c r="M123" s="232">
        <f>(SUM('1.  LRAMVA Summary'!H$52:H$72)+SUM('1.  LRAMVA Summary'!H$73:H$74)*(MONTH($E123)-1)/12)*$H123</f>
        <v>0</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0</v>
      </c>
    </row>
    <row r="124" spans="2:23" s="9" customFormat="1" hidden="1">
      <c r="B124" s="68"/>
      <c r="E124" s="216">
        <v>43221</v>
      </c>
      <c r="F124" s="216" t="s">
        <v>186</v>
      </c>
      <c r="G124" s="217" t="s">
        <v>66</v>
      </c>
      <c r="H124" s="242">
        <f t="shared" ref="H124:H125" si="64">$C$44/12</f>
        <v>0</v>
      </c>
      <c r="I124" s="232">
        <f>(SUM('1.  LRAMVA Summary'!D$52:D$72)+SUM('1.  LRAMVA Summary'!D$73:D$74)*(MONTH($E124)-1)/12)*$H124</f>
        <v>0</v>
      </c>
      <c r="J124" s="232">
        <f>(SUM('1.  LRAMVA Summary'!E$52:E$72)+SUM('1.  LRAMVA Summary'!E$73:E$74)*(MONTH($E124)-1)/12)*$H124</f>
        <v>0</v>
      </c>
      <c r="K124" s="232">
        <f>(SUM('1.  LRAMVA Summary'!F$52:F$72)+SUM('1.  LRAMVA Summary'!F$73:F$74)*(MONTH($E124)-1)/12)*$H124</f>
        <v>0</v>
      </c>
      <c r="L124" s="232">
        <f>(SUM('1.  LRAMVA Summary'!G$52:G$72)+SUM('1.  LRAMVA Summary'!G$73:G$74)*(MONTH($E124)-1)/12)*$H124</f>
        <v>0</v>
      </c>
      <c r="M124" s="232">
        <f>(SUM('1.  LRAMVA Summary'!H$52:H$72)+SUM('1.  LRAMVA Summary'!H$73:H$74)*(MONTH($E124)-1)/12)*$H124</f>
        <v>0</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0</v>
      </c>
    </row>
    <row r="125" spans="2:23" s="240" customFormat="1" hidden="1">
      <c r="B125" s="239"/>
      <c r="E125" s="216">
        <v>43252</v>
      </c>
      <c r="F125" s="216" t="s">
        <v>186</v>
      </c>
      <c r="G125" s="217" t="s">
        <v>66</v>
      </c>
      <c r="H125" s="242">
        <f t="shared" si="64"/>
        <v>0</v>
      </c>
      <c r="I125" s="232">
        <f>(SUM('1.  LRAMVA Summary'!D$52:D$72)+SUM('1.  LRAMVA Summary'!D$73:D$74)*(MONTH($E125)-1)/12)*$H125</f>
        <v>0</v>
      </c>
      <c r="J125" s="232">
        <f>(SUM('1.  LRAMVA Summary'!E$52:E$72)+SUM('1.  LRAMVA Summary'!E$73:E$74)*(MONTH($E125)-1)/12)*$H125</f>
        <v>0</v>
      </c>
      <c r="K125" s="232">
        <f>(SUM('1.  LRAMVA Summary'!F$52:F$72)+SUM('1.  LRAMVA Summary'!F$73:F$74)*(MONTH($E125)-1)/12)*$H125</f>
        <v>0</v>
      </c>
      <c r="L125" s="232">
        <f>(SUM('1.  LRAMVA Summary'!G$52:G$72)+SUM('1.  LRAMVA Summary'!G$73:G$74)*(MONTH($E125)-1)/12)*$H125</f>
        <v>0</v>
      </c>
      <c r="M125" s="232">
        <f>(SUM('1.  LRAMVA Summary'!H$52:H$72)+SUM('1.  LRAMVA Summary'!H$73:H$74)*(MONTH($E125)-1)/12)*$H125</f>
        <v>0</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0</v>
      </c>
    </row>
    <row r="126" spans="2:23" s="9" customFormat="1" hidden="1">
      <c r="B126" s="68"/>
      <c r="E126" s="216">
        <v>43282</v>
      </c>
      <c r="F126" s="216" t="s">
        <v>186</v>
      </c>
      <c r="G126" s="217" t="s">
        <v>68</v>
      </c>
      <c r="H126" s="242">
        <f>$C$45/12</f>
        <v>0</v>
      </c>
      <c r="I126" s="232">
        <f>(SUM('1.  LRAMVA Summary'!D$52:D$72)+SUM('1.  LRAMVA Summary'!D$73:D$74)*(MONTH($E126)-1)/12)*$H126</f>
        <v>0</v>
      </c>
      <c r="J126" s="232">
        <f>(SUM('1.  LRAMVA Summary'!E$52:E$72)+SUM('1.  LRAMVA Summary'!E$73:E$74)*(MONTH($E126)-1)/12)*$H126</f>
        <v>0</v>
      </c>
      <c r="K126" s="232">
        <f>(SUM('1.  LRAMVA Summary'!F$52:F$72)+SUM('1.  LRAMVA Summary'!F$73:F$74)*(MONTH($E126)-1)/12)*$H126</f>
        <v>0</v>
      </c>
      <c r="L126" s="232">
        <f>(SUM('1.  LRAMVA Summary'!G$52:G$72)+SUM('1.  LRAMVA Summary'!G$73:G$74)*(MONTH($E126)-1)/12)*$H126</f>
        <v>0</v>
      </c>
      <c r="M126" s="232">
        <f>(SUM('1.  LRAMVA Summary'!H$52:H$72)+SUM('1.  LRAMVA Summary'!H$73:H$74)*(MONTH($E126)-1)/12)*$H126</f>
        <v>0</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0</v>
      </c>
    </row>
    <row r="127" spans="2:23" s="9" customFormat="1" hidden="1">
      <c r="B127" s="68"/>
      <c r="E127" s="216">
        <v>43313</v>
      </c>
      <c r="F127" s="216" t="s">
        <v>186</v>
      </c>
      <c r="G127" s="217" t="s">
        <v>68</v>
      </c>
      <c r="H127" s="242">
        <f t="shared" ref="H127:H128" si="65">$C$45/12</f>
        <v>0</v>
      </c>
      <c r="I127" s="232">
        <f>(SUM('1.  LRAMVA Summary'!D$52:D$72)+SUM('1.  LRAMVA Summary'!D$73:D$74)*(MONTH($E127)-1)/12)*$H127</f>
        <v>0</v>
      </c>
      <c r="J127" s="232">
        <f>(SUM('1.  LRAMVA Summary'!E$52:E$72)+SUM('1.  LRAMVA Summary'!E$73:E$74)*(MONTH($E127)-1)/12)*$H127</f>
        <v>0</v>
      </c>
      <c r="K127" s="232">
        <f>(SUM('1.  LRAMVA Summary'!F$52:F$72)+SUM('1.  LRAMVA Summary'!F$73:F$74)*(MONTH($E127)-1)/12)*$H127</f>
        <v>0</v>
      </c>
      <c r="L127" s="232">
        <f>(SUM('1.  LRAMVA Summary'!G$52:G$72)+SUM('1.  LRAMVA Summary'!G$73:G$74)*(MONTH($E127)-1)/12)*$H127</f>
        <v>0</v>
      </c>
      <c r="M127" s="232">
        <f>(SUM('1.  LRAMVA Summary'!H$52:H$72)+SUM('1.  LRAMVA Summary'!H$73:H$74)*(MONTH($E127)-1)/12)*$H127</f>
        <v>0</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0</v>
      </c>
    </row>
    <row r="128" spans="2:23" s="9" customFormat="1" hidden="1">
      <c r="B128" s="68"/>
      <c r="E128" s="216">
        <v>43344</v>
      </c>
      <c r="F128" s="216" t="s">
        <v>186</v>
      </c>
      <c r="G128" s="217" t="s">
        <v>68</v>
      </c>
      <c r="H128" s="242">
        <f t="shared" si="65"/>
        <v>0</v>
      </c>
      <c r="I128" s="232">
        <f>(SUM('1.  LRAMVA Summary'!D$52:D$72)+SUM('1.  LRAMVA Summary'!D$73:D$74)*(MONTH($E128)-1)/12)*$H128</f>
        <v>0</v>
      </c>
      <c r="J128" s="232">
        <f>(SUM('1.  LRAMVA Summary'!E$52:E$72)+SUM('1.  LRAMVA Summary'!E$73:E$74)*(MONTH($E128)-1)/12)*$H128</f>
        <v>0</v>
      </c>
      <c r="K128" s="232">
        <f>(SUM('1.  LRAMVA Summary'!F$52:F$72)+SUM('1.  LRAMVA Summary'!F$73:F$74)*(MONTH($E128)-1)/12)*$H128</f>
        <v>0</v>
      </c>
      <c r="L128" s="232">
        <f>(SUM('1.  LRAMVA Summary'!G$52:G$72)+SUM('1.  LRAMVA Summary'!G$73:G$74)*(MONTH($E128)-1)/12)*$H128</f>
        <v>0</v>
      </c>
      <c r="M128" s="232">
        <f>(SUM('1.  LRAMVA Summary'!H$52:H$72)+SUM('1.  LRAMVA Summary'!H$73:H$74)*(MONTH($E128)-1)/12)*$H128</f>
        <v>0</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0</v>
      </c>
    </row>
    <row r="129" spans="2:23" s="9" customFormat="1" hidden="1">
      <c r="B129" s="68"/>
      <c r="E129" s="216">
        <v>43374</v>
      </c>
      <c r="F129" s="216" t="s">
        <v>186</v>
      </c>
      <c r="G129" s="217" t="s">
        <v>69</v>
      </c>
      <c r="H129" s="242">
        <f>$C$46/12</f>
        <v>0</v>
      </c>
      <c r="I129" s="232">
        <f>(SUM('1.  LRAMVA Summary'!D$52:D$72)+SUM('1.  LRAMVA Summary'!D$73:D$74)*(MONTH($E129)-1)/12)*$H129</f>
        <v>0</v>
      </c>
      <c r="J129" s="232">
        <f>(SUM('1.  LRAMVA Summary'!E$52:E$72)+SUM('1.  LRAMVA Summary'!E$73:E$74)*(MONTH($E129)-1)/12)*$H129</f>
        <v>0</v>
      </c>
      <c r="K129" s="232">
        <f>(SUM('1.  LRAMVA Summary'!F$52:F$72)+SUM('1.  LRAMVA Summary'!F$73:F$74)*(MONTH($E129)-1)/12)*$H129</f>
        <v>0</v>
      </c>
      <c r="L129" s="232">
        <f>(SUM('1.  LRAMVA Summary'!G$52:G$72)+SUM('1.  LRAMVA Summary'!G$73:G$74)*(MONTH($E129)-1)/12)*$H129</f>
        <v>0</v>
      </c>
      <c r="M129" s="232">
        <f>(SUM('1.  LRAMVA Summary'!H$52:H$72)+SUM('1.  LRAMVA Summary'!H$73:H$74)*(MONTH($E129)-1)/12)*$H129</f>
        <v>0</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0</v>
      </c>
    </row>
    <row r="130" spans="2:23" s="9" customFormat="1" hidden="1">
      <c r="B130" s="68"/>
      <c r="E130" s="216">
        <v>43405</v>
      </c>
      <c r="F130" s="216" t="s">
        <v>186</v>
      </c>
      <c r="G130" s="217" t="s">
        <v>69</v>
      </c>
      <c r="H130" s="242">
        <f t="shared" ref="H130:H131" si="66">$C$46/12</f>
        <v>0</v>
      </c>
      <c r="I130" s="232">
        <f>(SUM('1.  LRAMVA Summary'!D$52:D$72)+SUM('1.  LRAMVA Summary'!D$73:D$74)*(MONTH($E130)-1)/12)*$H130</f>
        <v>0</v>
      </c>
      <c r="J130" s="232">
        <f>(SUM('1.  LRAMVA Summary'!E$52:E$72)+SUM('1.  LRAMVA Summary'!E$73:E$74)*(MONTH($E130)-1)/12)*$H130</f>
        <v>0</v>
      </c>
      <c r="K130" s="232">
        <f>(SUM('1.  LRAMVA Summary'!F$52:F$72)+SUM('1.  LRAMVA Summary'!F$73:F$74)*(MONTH($E130)-1)/12)*$H130</f>
        <v>0</v>
      </c>
      <c r="L130" s="232">
        <f>(SUM('1.  LRAMVA Summary'!G$52:G$72)+SUM('1.  LRAMVA Summary'!G$73:G$74)*(MONTH($E130)-1)/12)*$H130</f>
        <v>0</v>
      </c>
      <c r="M130" s="232">
        <f>(SUM('1.  LRAMVA Summary'!H$52:H$72)+SUM('1.  LRAMVA Summary'!H$73:H$74)*(MONTH($E130)-1)/12)*$H130</f>
        <v>0</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0</v>
      </c>
    </row>
    <row r="131" spans="2:23" s="9" customFormat="1" hidden="1">
      <c r="B131" s="68"/>
      <c r="E131" s="216">
        <v>43435</v>
      </c>
      <c r="F131" s="216" t="s">
        <v>186</v>
      </c>
      <c r="G131" s="217" t="s">
        <v>69</v>
      </c>
      <c r="H131" s="242">
        <f t="shared" si="66"/>
        <v>0</v>
      </c>
      <c r="I131" s="232">
        <f>(SUM('1.  LRAMVA Summary'!D$52:D$72)+SUM('1.  LRAMVA Summary'!D$73:D$74)*(MONTH($E131)-1)/12)*$H131</f>
        <v>0</v>
      </c>
      <c r="J131" s="232">
        <f>(SUM('1.  LRAMVA Summary'!E$52:E$72)+SUM('1.  LRAMVA Summary'!E$73:E$74)*(MONTH($E131)-1)/12)*$H131</f>
        <v>0</v>
      </c>
      <c r="K131" s="232">
        <f>(SUM('1.  LRAMVA Summary'!F$52:F$72)+SUM('1.  LRAMVA Summary'!F$73:F$74)*(MONTH($E131)-1)/12)*$H131</f>
        <v>0</v>
      </c>
      <c r="L131" s="232">
        <f>(SUM('1.  LRAMVA Summary'!G$52:G$72)+SUM('1.  LRAMVA Summary'!G$73:G$74)*(MONTH($E131)-1)/12)*$H131</f>
        <v>0</v>
      </c>
      <c r="M131" s="232">
        <f>(SUM('1.  LRAMVA Summary'!H$52:H$72)+SUM('1.  LRAMVA Summary'!H$73:H$74)*(MONTH($E131)-1)/12)*$H131</f>
        <v>0</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0</v>
      </c>
    </row>
    <row r="132" spans="2:23" s="9" customFormat="1" ht="15.75" hidden="1" thickBot="1">
      <c r="B132" s="68"/>
      <c r="E132" s="218" t="s">
        <v>470</v>
      </c>
      <c r="F132" s="218"/>
      <c r="G132" s="219"/>
      <c r="H132" s="220"/>
      <c r="I132" s="221">
        <f>SUM(I119:I131)</f>
        <v>802.33335101950297</v>
      </c>
      <c r="J132" s="221">
        <f>SUM(J119:J131)</f>
        <v>4144.5996383158054</v>
      </c>
      <c r="K132" s="221">
        <f t="shared" ref="K132:O132" si="67">SUM(K119:K131)</f>
        <v>-116.2551798329695</v>
      </c>
      <c r="L132" s="221">
        <f t="shared" si="67"/>
        <v>-5.0681054827918794</v>
      </c>
      <c r="M132" s="221">
        <f t="shared" si="67"/>
        <v>-6.3653201766666667E-2</v>
      </c>
      <c r="N132" s="221">
        <f t="shared" si="67"/>
        <v>-10.726488117056247</v>
      </c>
      <c r="O132" s="221">
        <f t="shared" si="67"/>
        <v>0</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4814.8195627007244</v>
      </c>
    </row>
    <row r="133" spans="2:23" s="9" customFormat="1" ht="15.7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434</v>
      </c>
      <c r="F134" s="227"/>
      <c r="G134" s="228"/>
      <c r="H134" s="229"/>
      <c r="I134" s="230">
        <f>I132+I133</f>
        <v>802.33335101950297</v>
      </c>
      <c r="J134" s="230">
        <f t="shared" ref="J134" si="69">J132+J133</f>
        <v>4144.5996383158054</v>
      </c>
      <c r="K134" s="230">
        <f t="shared" ref="K134" si="70">K132+K133</f>
        <v>-116.2551798329695</v>
      </c>
      <c r="L134" s="230">
        <f t="shared" ref="L134" si="71">L132+L133</f>
        <v>-5.0681054827918794</v>
      </c>
      <c r="M134" s="230">
        <f t="shared" ref="M134" si="72">M132+M133</f>
        <v>-6.3653201766666667E-2</v>
      </c>
      <c r="N134" s="230">
        <f t="shared" ref="N134" si="73">N132+N133</f>
        <v>-10.726488117056247</v>
      </c>
      <c r="O134" s="230">
        <f t="shared" ref="O134:V134" si="74">O132+O133</f>
        <v>0</v>
      </c>
      <c r="P134" s="230">
        <f t="shared" si="74"/>
        <v>0</v>
      </c>
      <c r="Q134" s="230">
        <f t="shared" si="74"/>
        <v>0</v>
      </c>
      <c r="R134" s="230">
        <f t="shared" si="74"/>
        <v>0</v>
      </c>
      <c r="S134" s="230">
        <f t="shared" si="74"/>
        <v>0</v>
      </c>
      <c r="T134" s="230">
        <f t="shared" si="74"/>
        <v>0</v>
      </c>
      <c r="U134" s="230">
        <f t="shared" si="74"/>
        <v>0</v>
      </c>
      <c r="V134" s="230">
        <f t="shared" si="74"/>
        <v>0</v>
      </c>
      <c r="W134" s="230">
        <f>W132+W133</f>
        <v>4814.8195627007244</v>
      </c>
    </row>
    <row r="135" spans="2:23" s="9" customFormat="1" hidden="1">
      <c r="B135" s="68"/>
      <c r="E135" s="216">
        <v>43466</v>
      </c>
      <c r="F135" s="216" t="s">
        <v>187</v>
      </c>
      <c r="G135" s="217" t="s">
        <v>65</v>
      </c>
      <c r="H135" s="242">
        <f>$C$47/12</f>
        <v>0</v>
      </c>
      <c r="I135" s="232">
        <f>(SUM('1.  LRAMVA Summary'!D$52:D$75)+SUM('1.  LRAMVA Summary'!D$76:D$77)*(MONTH($E135)-1)/12)*$H135</f>
        <v>0</v>
      </c>
      <c r="J135" s="232">
        <f>(SUM('1.  LRAMVA Summary'!E$52:E$75)+SUM('1.  LRAMVA Summary'!E$76:E$77)*(MONTH($E135)-1)/12)*$H135</f>
        <v>0</v>
      </c>
      <c r="K135" s="232">
        <f>(SUM('1.  LRAMVA Summary'!F$52:F$75)+SUM('1.  LRAMVA Summary'!F$76:F$77)*(MONTH($E135)-1)/12)*$H135</f>
        <v>0</v>
      </c>
      <c r="L135" s="232">
        <f>(SUM('1.  LRAMVA Summary'!G$52:G$75)+SUM('1.  LRAMVA Summary'!G$76:G$77)*(MONTH($E135)-1)/12)*$H135</f>
        <v>0</v>
      </c>
      <c r="M135" s="232">
        <f>(SUM('1.  LRAMVA Summary'!H$52:H$75)+SUM('1.  LRAMVA Summary'!H$76:H$77)*(MONTH($E135)-1)/12)*$H135</f>
        <v>0</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0</v>
      </c>
    </row>
    <row r="136" spans="2:23" s="9" customFormat="1" hidden="1">
      <c r="B136" s="68"/>
      <c r="E136" s="216">
        <v>43497</v>
      </c>
      <c r="F136" s="216" t="s">
        <v>187</v>
      </c>
      <c r="G136" s="217" t="s">
        <v>65</v>
      </c>
      <c r="H136" s="242">
        <f t="shared" ref="H136:H137" si="75">$C$47/12</f>
        <v>0</v>
      </c>
      <c r="I136" s="232">
        <f>(SUM('1.  LRAMVA Summary'!D$52:D$75)+SUM('1.  LRAMVA Summary'!D$76:D$77)*(MONTH($E136)-1)/12)*$H136</f>
        <v>0</v>
      </c>
      <c r="J136" s="232">
        <f>(SUM('1.  LRAMVA Summary'!E$52:E$75)+SUM('1.  LRAMVA Summary'!E$76:E$77)*(MONTH($E136)-1)/12)*$H136</f>
        <v>0</v>
      </c>
      <c r="K136" s="232">
        <f>(SUM('1.  LRAMVA Summary'!F$52:F$75)+SUM('1.  LRAMVA Summary'!F$76:F$77)*(MONTH($E136)-1)/12)*$H136</f>
        <v>0</v>
      </c>
      <c r="L136" s="232">
        <f>(SUM('1.  LRAMVA Summary'!G$52:G$75)+SUM('1.  LRAMVA Summary'!G$76:G$77)*(MONTH($E136)-1)/12)*$H136</f>
        <v>0</v>
      </c>
      <c r="M136" s="232">
        <f>(SUM('1.  LRAMVA Summary'!H$52:H$75)+SUM('1.  LRAMVA Summary'!H$76:H$77)*(MONTH($E136)-1)/12)*$H136</f>
        <v>0</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0</v>
      </c>
    </row>
    <row r="137" spans="2:23" s="9" customFormat="1" hidden="1">
      <c r="B137" s="68"/>
      <c r="E137" s="216">
        <v>43525</v>
      </c>
      <c r="F137" s="216" t="s">
        <v>187</v>
      </c>
      <c r="G137" s="217" t="s">
        <v>65</v>
      </c>
      <c r="H137" s="242">
        <f t="shared" si="75"/>
        <v>0</v>
      </c>
      <c r="I137" s="232">
        <f>(SUM('1.  LRAMVA Summary'!D$52:D$75)+SUM('1.  LRAMVA Summary'!D$76:D$77)*(MONTH($E137)-1)/12)*$H137</f>
        <v>0</v>
      </c>
      <c r="J137" s="232">
        <f>(SUM('1.  LRAMVA Summary'!E$52:E$75)+SUM('1.  LRAMVA Summary'!E$76:E$77)*(MONTH($E137)-1)/12)*$H137</f>
        <v>0</v>
      </c>
      <c r="K137" s="232">
        <f>(SUM('1.  LRAMVA Summary'!F$52:F$75)+SUM('1.  LRAMVA Summary'!F$76:F$77)*(MONTH($E137)-1)/12)*$H137</f>
        <v>0</v>
      </c>
      <c r="L137" s="232">
        <f>(SUM('1.  LRAMVA Summary'!G$52:G$75)+SUM('1.  LRAMVA Summary'!G$76:G$77)*(MONTH($E137)-1)/12)*$H137</f>
        <v>0</v>
      </c>
      <c r="M137" s="232">
        <f>(SUM('1.  LRAMVA Summary'!H$52:H$75)+SUM('1.  LRAMVA Summary'!H$76:H$77)*(MONTH($E137)-1)/12)*$H137</f>
        <v>0</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0</v>
      </c>
    </row>
    <row r="138" spans="2:23" s="8" customFormat="1" hidden="1">
      <c r="B138" s="241"/>
      <c r="E138" s="216">
        <v>43556</v>
      </c>
      <c r="F138" s="216" t="s">
        <v>187</v>
      </c>
      <c r="G138" s="217" t="s">
        <v>66</v>
      </c>
      <c r="H138" s="242">
        <f>$C$48/12</f>
        <v>0</v>
      </c>
      <c r="I138" s="232">
        <f>(SUM('1.  LRAMVA Summary'!D$52:D$75)+SUM('1.  LRAMVA Summary'!D$76:D$77)*(MONTH($E138)-1)/12)*$H138</f>
        <v>0</v>
      </c>
      <c r="J138" s="232">
        <f>(SUM('1.  LRAMVA Summary'!E$52:E$75)+SUM('1.  LRAMVA Summary'!E$76:E$77)*(MONTH($E138)-1)/12)*$H138</f>
        <v>0</v>
      </c>
      <c r="K138" s="232">
        <f>(SUM('1.  LRAMVA Summary'!F$52:F$75)+SUM('1.  LRAMVA Summary'!F$76:F$77)*(MONTH($E138)-1)/12)*$H138</f>
        <v>0</v>
      </c>
      <c r="L138" s="232">
        <f>(SUM('1.  LRAMVA Summary'!G$52:G$75)+SUM('1.  LRAMVA Summary'!G$76:G$77)*(MONTH($E138)-1)/12)*$H138</f>
        <v>0</v>
      </c>
      <c r="M138" s="232">
        <f>(SUM('1.  LRAMVA Summary'!H$52:H$75)+SUM('1.  LRAMVA Summary'!H$76:H$77)*(MONTH($E138)-1)/12)*$H138</f>
        <v>0</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0</v>
      </c>
    </row>
    <row r="139" spans="2:23" s="9" customFormat="1" hidden="1">
      <c r="B139" s="68"/>
      <c r="E139" s="216">
        <v>43586</v>
      </c>
      <c r="F139" s="216" t="s">
        <v>187</v>
      </c>
      <c r="G139" s="217" t="s">
        <v>66</v>
      </c>
      <c r="H139" s="242">
        <f>$C$48/12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0</v>
      </c>
    </row>
    <row r="140" spans="2:23" s="9" customFormat="1" hidden="1">
      <c r="B140" s="68"/>
      <c r="E140" s="216">
        <v>43617</v>
      </c>
      <c r="F140" s="216" t="s">
        <v>187</v>
      </c>
      <c r="G140" s="217" t="s">
        <v>66</v>
      </c>
      <c r="H140" s="242">
        <f t="shared" ref="H140" si="77">$C$48/12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0</v>
      </c>
    </row>
    <row r="141" spans="2:23" s="9" customFormat="1" hidden="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hidden="1">
      <c r="B142" s="68"/>
      <c r="E142" s="216">
        <v>43678</v>
      </c>
      <c r="F142" s="216" t="s">
        <v>187</v>
      </c>
      <c r="G142" s="217" t="s">
        <v>68</v>
      </c>
      <c r="H142" s="242">
        <f t="shared" ref="H142" si="78">$C$49/12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hidden="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hidden="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hidden="1">
      <c r="B145" s="68"/>
      <c r="E145" s="216">
        <v>43770</v>
      </c>
      <c r="F145" s="216" t="s">
        <v>187</v>
      </c>
      <c r="G145" s="217" t="s">
        <v>69</v>
      </c>
      <c r="H145" s="242">
        <f t="shared" ref="H145:H146" si="79">$C$50/12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hidden="1">
      <c r="B146" s="68"/>
      <c r="E146" s="216">
        <v>43800</v>
      </c>
      <c r="F146" s="216" t="s">
        <v>187</v>
      </c>
      <c r="G146" s="217" t="s">
        <v>69</v>
      </c>
      <c r="H146" s="242">
        <f t="shared" si="79"/>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hidden="1" thickBot="1">
      <c r="B147" s="68"/>
      <c r="E147" s="218" t="s">
        <v>471</v>
      </c>
      <c r="F147" s="218"/>
      <c r="G147" s="219"/>
      <c r="H147" s="220"/>
      <c r="I147" s="221">
        <f>SUM(I134:I146)</f>
        <v>802.33335101950297</v>
      </c>
      <c r="J147" s="221">
        <f>SUM(J134:J146)</f>
        <v>4144.5996383158054</v>
      </c>
      <c r="K147" s="221">
        <f t="shared" ref="K147:O147" si="80">SUM(K134:K146)</f>
        <v>-116.2551798329695</v>
      </c>
      <c r="L147" s="221">
        <f t="shared" si="80"/>
        <v>-5.0681054827918794</v>
      </c>
      <c r="M147" s="221">
        <f t="shared" si="80"/>
        <v>-6.3653201766666667E-2</v>
      </c>
      <c r="N147" s="221">
        <f t="shared" si="80"/>
        <v>-10.726488117056247</v>
      </c>
      <c r="O147" s="221">
        <f t="shared" si="80"/>
        <v>0</v>
      </c>
      <c r="P147" s="221">
        <f t="shared" ref="P147:V147" si="81">SUM(P134:P146)</f>
        <v>0</v>
      </c>
      <c r="Q147" s="221">
        <f t="shared" si="81"/>
        <v>0</v>
      </c>
      <c r="R147" s="221">
        <f t="shared" si="81"/>
        <v>0</v>
      </c>
      <c r="S147" s="221">
        <f t="shared" si="81"/>
        <v>0</v>
      </c>
      <c r="T147" s="221">
        <f t="shared" si="81"/>
        <v>0</v>
      </c>
      <c r="U147" s="221">
        <f t="shared" si="81"/>
        <v>0</v>
      </c>
      <c r="V147" s="221">
        <f t="shared" si="81"/>
        <v>0</v>
      </c>
      <c r="W147" s="221">
        <f>SUM(W134:W146)</f>
        <v>4814.8195627007244</v>
      </c>
    </row>
    <row r="148" spans="2:23" s="9" customFormat="1" ht="15.7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435</v>
      </c>
      <c r="F149" s="227"/>
      <c r="G149" s="228"/>
      <c r="H149" s="229"/>
      <c r="I149" s="230">
        <f>I147+I148</f>
        <v>802.33335101950297</v>
      </c>
      <c r="J149" s="230">
        <f t="shared" ref="J149" si="82">J147+J148</f>
        <v>4144.5996383158054</v>
      </c>
      <c r="K149" s="230">
        <f t="shared" ref="K149" si="83">K147+K148</f>
        <v>-116.2551798329695</v>
      </c>
      <c r="L149" s="230">
        <f t="shared" ref="L149" si="84">L147+L148</f>
        <v>-5.0681054827918794</v>
      </c>
      <c r="M149" s="230">
        <f t="shared" ref="M149" si="85">M147+M148</f>
        <v>-6.3653201766666667E-2</v>
      </c>
      <c r="N149" s="230">
        <f t="shared" ref="N149" si="86">N147+N148</f>
        <v>-10.726488117056247</v>
      </c>
      <c r="O149" s="230">
        <f t="shared" ref="O149:V149" si="87">O147+O148</f>
        <v>0</v>
      </c>
      <c r="P149" s="230">
        <f t="shared" si="87"/>
        <v>0</v>
      </c>
      <c r="Q149" s="230">
        <f t="shared" si="87"/>
        <v>0</v>
      </c>
      <c r="R149" s="230">
        <f t="shared" si="87"/>
        <v>0</v>
      </c>
      <c r="S149" s="230">
        <f t="shared" si="87"/>
        <v>0</v>
      </c>
      <c r="T149" s="230">
        <f t="shared" si="87"/>
        <v>0</v>
      </c>
      <c r="U149" s="230">
        <f t="shared" si="87"/>
        <v>0</v>
      </c>
      <c r="V149" s="230">
        <f t="shared" si="87"/>
        <v>0</v>
      </c>
      <c r="W149" s="230">
        <f>W147+W148</f>
        <v>4814.8195627007244</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88">$C$51/12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9">SUM(I151:V151)</f>
        <v>0</v>
      </c>
    </row>
    <row r="152" spans="2:23" s="9" customFormat="1" hidden="1">
      <c r="B152" s="68"/>
      <c r="E152" s="216">
        <v>43891</v>
      </c>
      <c r="F152" s="216" t="s">
        <v>188</v>
      </c>
      <c r="G152" s="217" t="s">
        <v>65</v>
      </c>
      <c r="H152" s="242">
        <f t="shared" si="88"/>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9"/>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9"/>
        <v>0</v>
      </c>
    </row>
    <row r="154" spans="2:23" s="9" customFormat="1" hidden="1">
      <c r="B154" s="68"/>
      <c r="E154" s="216">
        <v>43952</v>
      </c>
      <c r="F154" s="216" t="s">
        <v>188</v>
      </c>
      <c r="G154" s="217" t="s">
        <v>66</v>
      </c>
      <c r="H154" s="242">
        <f t="shared" ref="H154:H155" si="90">$C$52/12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9"/>
        <v>0</v>
      </c>
    </row>
    <row r="155" spans="2:23" s="9" customFormat="1" hidden="1">
      <c r="B155" s="68"/>
      <c r="E155" s="216">
        <v>43983</v>
      </c>
      <c r="F155" s="216" t="s">
        <v>188</v>
      </c>
      <c r="G155" s="217" t="s">
        <v>66</v>
      </c>
      <c r="H155" s="242">
        <f t="shared" si="90"/>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9"/>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9"/>
        <v>0</v>
      </c>
    </row>
    <row r="157" spans="2:23" s="9" customFormat="1" hidden="1">
      <c r="B157" s="68"/>
      <c r="E157" s="216">
        <v>44044</v>
      </c>
      <c r="F157" s="216" t="s">
        <v>188</v>
      </c>
      <c r="G157" s="217" t="s">
        <v>68</v>
      </c>
      <c r="H157" s="242">
        <f t="shared" ref="H157:H158" si="91">$C$53/12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9"/>
        <v>0</v>
      </c>
    </row>
    <row r="158" spans="2:23" s="9" customFormat="1" hidden="1">
      <c r="B158" s="68"/>
      <c r="E158" s="216">
        <v>44075</v>
      </c>
      <c r="F158" s="216" t="s">
        <v>188</v>
      </c>
      <c r="G158" s="217" t="s">
        <v>68</v>
      </c>
      <c r="H158" s="242">
        <f t="shared" si="91"/>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9"/>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9"/>
        <v>0</v>
      </c>
    </row>
    <row r="160" spans="2:23" s="9" customFormat="1" hidden="1">
      <c r="B160" s="68"/>
      <c r="E160" s="216">
        <v>44136</v>
      </c>
      <c r="F160" s="216" t="s">
        <v>188</v>
      </c>
      <c r="G160" s="217" t="s">
        <v>69</v>
      </c>
      <c r="H160" s="242">
        <f t="shared" ref="H160:H161" si="92">$C$54/12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9"/>
        <v>0</v>
      </c>
    </row>
    <row r="161" spans="2:23" s="9" customFormat="1" hidden="1">
      <c r="B161" s="68"/>
      <c r="E161" s="216">
        <v>44166</v>
      </c>
      <c r="F161" s="216" t="s">
        <v>188</v>
      </c>
      <c r="G161" s="217" t="s">
        <v>69</v>
      </c>
      <c r="H161" s="242">
        <f t="shared" si="92"/>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472</v>
      </c>
      <c r="F162" s="218"/>
      <c r="G162" s="219"/>
      <c r="H162" s="220"/>
      <c r="I162" s="221">
        <f>SUM(I149:I161)</f>
        <v>802.33335101950297</v>
      </c>
      <c r="J162" s="221">
        <f>SUM(J149:J161)</f>
        <v>4144.5996383158054</v>
      </c>
      <c r="K162" s="221">
        <f t="shared" ref="K162:O162" si="93">SUM(K149:K161)</f>
        <v>-116.2551798329695</v>
      </c>
      <c r="L162" s="221">
        <f t="shared" si="93"/>
        <v>-5.0681054827918794</v>
      </c>
      <c r="M162" s="221">
        <f t="shared" si="93"/>
        <v>-6.3653201766666667E-2</v>
      </c>
      <c r="N162" s="221">
        <f t="shared" si="93"/>
        <v>-10.726488117056247</v>
      </c>
      <c r="O162" s="221">
        <f t="shared" si="93"/>
        <v>0</v>
      </c>
      <c r="P162" s="221">
        <f t="shared" ref="P162:V162" si="94">SUM(P149:P161)</f>
        <v>0</v>
      </c>
      <c r="Q162" s="221">
        <f t="shared" si="94"/>
        <v>0</v>
      </c>
      <c r="R162" s="221">
        <f t="shared" si="94"/>
        <v>0</v>
      </c>
      <c r="S162" s="221">
        <f t="shared" si="94"/>
        <v>0</v>
      </c>
      <c r="T162" s="221">
        <f t="shared" si="94"/>
        <v>0</v>
      </c>
      <c r="U162" s="221">
        <f t="shared" si="94"/>
        <v>0</v>
      </c>
      <c r="V162" s="221">
        <f t="shared" si="94"/>
        <v>0</v>
      </c>
      <c r="W162" s="221">
        <f>SUM(W149:W161)</f>
        <v>4814.8195627007244</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91" t="s">
        <v>528</v>
      </c>
    </row>
  </sheetData>
  <mergeCells count="3">
    <mergeCell ref="B12:C12"/>
    <mergeCell ref="C8:S8"/>
    <mergeCell ref="C9:S9"/>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topLeftCell="A16" zoomScale="90" zoomScaleNormal="90" workbookViewId="0">
      <selection activeCell="C18" sqref="C18"/>
    </sheetView>
  </sheetViews>
  <sheetFormatPr defaultColWidth="9.140625" defaultRowHeight="15" outlineLevelRow="1"/>
  <cols>
    <col min="1" max="1" width="5.85546875" style="12" customWidth="1"/>
    <col min="2" max="2" width="24.28515625" style="12" customWidth="1"/>
    <col min="3" max="3" width="71.5703125" style="12" bestFit="1" customWidth="1"/>
    <col min="4" max="4" width="37.7109375" style="12" customWidth="1"/>
    <col min="5" max="5" width="35.140625" style="12" customWidth="1"/>
    <col min="6" max="6" width="26.7109375" style="12" customWidth="1"/>
    <col min="7" max="7" width="17" style="12" customWidth="1"/>
    <col min="8" max="8" width="19.42578125" style="12" customWidth="1"/>
    <col min="9" max="10" width="23" style="637" customWidth="1"/>
    <col min="11" max="11" width="2" style="16" customWidth="1"/>
    <col min="12" max="41" width="9.140625" style="12" customWidth="1"/>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3"/>
      <c r="D13" s="639" t="s">
        <v>408</v>
      </c>
      <c r="E13" s="17"/>
      <c r="F13" s="179"/>
      <c r="G13" s="180"/>
      <c r="H13" s="181"/>
      <c r="K13" s="181"/>
      <c r="L13" s="179"/>
      <c r="M13" s="179"/>
      <c r="N13" s="179"/>
      <c r="O13" s="179"/>
      <c r="P13" s="179"/>
      <c r="Q13" s="182"/>
    </row>
    <row r="14" spans="2:73" ht="30" customHeight="1" outlineLevel="1" thickBot="1">
      <c r="B14" s="92"/>
      <c r="D14" s="612" t="s">
        <v>553</v>
      </c>
      <c r="I14" s="12"/>
      <c r="J14" s="12"/>
      <c r="BU14" s="12"/>
    </row>
    <row r="15" spans="2:73" ht="26.25" customHeight="1" outlineLevel="1">
      <c r="C15" s="92"/>
      <c r="I15" s="12"/>
      <c r="J15" s="12"/>
    </row>
    <row r="16" spans="2:73" ht="23.25" customHeight="1" outlineLevel="1">
      <c r="B16" s="118" t="s">
        <v>507</v>
      </c>
      <c r="C16" s="92"/>
      <c r="D16" s="617" t="s">
        <v>625</v>
      </c>
      <c r="E16" s="607"/>
      <c r="F16" s="607"/>
      <c r="G16" s="618"/>
      <c r="H16" s="607"/>
      <c r="I16" s="607"/>
      <c r="J16" s="607"/>
      <c r="K16" s="642"/>
      <c r="L16" s="607"/>
      <c r="M16" s="607"/>
      <c r="N16" s="607"/>
      <c r="O16" s="607"/>
      <c r="P16" s="607"/>
      <c r="Q16" s="607"/>
      <c r="R16" s="607"/>
      <c r="S16" s="607"/>
      <c r="T16" s="607"/>
      <c r="U16" s="607"/>
      <c r="V16" s="607"/>
      <c r="W16" s="607"/>
      <c r="X16" s="607"/>
      <c r="Y16" s="607"/>
      <c r="Z16" s="607"/>
      <c r="AA16" s="607"/>
      <c r="AB16" s="607"/>
      <c r="AC16" s="607"/>
      <c r="AD16" s="607"/>
      <c r="AE16" s="607"/>
      <c r="AF16" s="607"/>
      <c r="AG16" s="607"/>
    </row>
    <row r="17" spans="2:73" ht="23.25" customHeight="1" outlineLevel="1">
      <c r="B17" s="692" t="s">
        <v>619</v>
      </c>
      <c r="C17" s="92"/>
      <c r="D17" s="613" t="s">
        <v>597</v>
      </c>
      <c r="E17" s="607"/>
      <c r="F17" s="607"/>
      <c r="G17" s="618"/>
      <c r="H17" s="607"/>
      <c r="I17" s="607"/>
      <c r="J17" s="607"/>
      <c r="K17" s="642"/>
      <c r="L17" s="607"/>
      <c r="M17" s="607"/>
      <c r="N17" s="607"/>
      <c r="O17" s="607"/>
      <c r="P17" s="607"/>
      <c r="Q17" s="607"/>
      <c r="R17" s="607"/>
      <c r="S17" s="607"/>
      <c r="T17" s="607"/>
      <c r="U17" s="607"/>
      <c r="V17" s="607"/>
      <c r="W17" s="607"/>
      <c r="X17" s="607"/>
      <c r="Y17" s="607"/>
      <c r="Z17" s="607"/>
      <c r="AA17" s="607"/>
      <c r="AB17" s="607"/>
      <c r="AC17" s="607"/>
      <c r="AD17" s="607"/>
      <c r="AE17" s="607"/>
      <c r="AF17" s="607"/>
      <c r="AG17" s="607"/>
    </row>
    <row r="18" spans="2:73" ht="23.25" customHeight="1" outlineLevel="1">
      <c r="C18" s="92"/>
      <c r="D18" s="613" t="s">
        <v>634</v>
      </c>
      <c r="E18" s="607"/>
      <c r="F18" s="607"/>
      <c r="G18" s="618"/>
      <c r="H18" s="607"/>
      <c r="I18" s="607"/>
      <c r="J18" s="607"/>
      <c r="K18" s="642"/>
      <c r="L18" s="607"/>
      <c r="M18" s="607"/>
      <c r="N18" s="607"/>
      <c r="O18" s="607"/>
      <c r="P18" s="607"/>
      <c r="Q18" s="607"/>
      <c r="R18" s="607"/>
      <c r="S18" s="607"/>
      <c r="T18" s="607"/>
      <c r="U18" s="607"/>
      <c r="V18" s="607"/>
      <c r="W18" s="607"/>
      <c r="X18" s="607"/>
      <c r="Y18" s="607"/>
      <c r="Z18" s="607"/>
      <c r="AA18" s="607"/>
      <c r="AB18" s="607"/>
      <c r="AC18" s="607"/>
      <c r="AD18" s="607"/>
      <c r="AE18" s="607"/>
      <c r="AF18" s="607"/>
      <c r="AG18" s="607"/>
    </row>
    <row r="19" spans="2:73" ht="23.25" customHeight="1" outlineLevel="1">
      <c r="C19" s="92"/>
      <c r="D19" s="613" t="s">
        <v>633</v>
      </c>
      <c r="E19" s="607"/>
      <c r="F19" s="607"/>
      <c r="G19" s="618"/>
      <c r="H19" s="607"/>
      <c r="I19" s="607"/>
      <c r="J19" s="607"/>
      <c r="K19" s="642"/>
      <c r="L19" s="607"/>
      <c r="M19" s="607"/>
      <c r="N19" s="607"/>
      <c r="O19" s="607"/>
      <c r="P19" s="607"/>
      <c r="Q19" s="607"/>
      <c r="R19" s="607"/>
      <c r="S19" s="607"/>
      <c r="T19" s="607"/>
      <c r="U19" s="607"/>
      <c r="V19" s="607"/>
      <c r="W19" s="607"/>
      <c r="X19" s="607"/>
      <c r="Y19" s="607"/>
      <c r="Z19" s="607"/>
      <c r="AA19" s="607"/>
      <c r="AB19" s="607"/>
      <c r="AC19" s="607"/>
      <c r="AD19" s="607"/>
      <c r="AE19" s="607"/>
      <c r="AF19" s="607"/>
      <c r="AG19" s="607"/>
    </row>
    <row r="20" spans="2:73" ht="23.25" customHeight="1" outlineLevel="1">
      <c r="C20" s="92"/>
      <c r="D20" s="613" t="s">
        <v>635</v>
      </c>
      <c r="E20" s="607"/>
      <c r="F20" s="607"/>
      <c r="G20" s="618"/>
      <c r="H20" s="607"/>
      <c r="I20" s="607"/>
      <c r="J20" s="607"/>
      <c r="K20" s="642"/>
      <c r="L20" s="607"/>
      <c r="M20" s="607"/>
      <c r="N20" s="607"/>
      <c r="O20" s="607"/>
      <c r="P20" s="607"/>
      <c r="Q20" s="607"/>
      <c r="R20" s="607"/>
      <c r="S20" s="607"/>
      <c r="T20" s="607"/>
      <c r="U20" s="607"/>
      <c r="V20" s="607"/>
      <c r="W20" s="607"/>
      <c r="X20" s="607"/>
      <c r="Y20" s="607"/>
      <c r="Z20" s="607"/>
      <c r="AA20" s="607"/>
      <c r="AB20" s="607"/>
      <c r="AC20" s="607"/>
      <c r="AD20" s="607"/>
      <c r="AE20" s="607"/>
      <c r="AF20" s="607"/>
      <c r="AG20" s="607"/>
    </row>
    <row r="21" spans="2:73" ht="23.25" customHeight="1" outlineLevel="1">
      <c r="C21" s="92"/>
      <c r="D21" s="721" t="s">
        <v>647</v>
      </c>
      <c r="E21" s="607"/>
      <c r="F21" s="607"/>
      <c r="G21" s="618"/>
      <c r="H21" s="607"/>
      <c r="I21" s="607"/>
      <c r="J21" s="607"/>
      <c r="K21" s="642"/>
      <c r="L21" s="607"/>
      <c r="M21" s="607"/>
      <c r="N21" s="607"/>
      <c r="O21" s="607"/>
      <c r="P21" s="607"/>
      <c r="Q21" s="607"/>
      <c r="R21" s="607"/>
      <c r="S21" s="607"/>
      <c r="T21" s="607"/>
      <c r="U21" s="607"/>
      <c r="V21" s="607"/>
      <c r="W21" s="607"/>
      <c r="X21" s="607"/>
      <c r="Y21" s="607"/>
      <c r="Z21" s="607"/>
      <c r="AA21" s="607"/>
      <c r="AB21" s="607"/>
      <c r="AC21" s="607"/>
      <c r="AD21" s="607"/>
      <c r="AE21" s="607"/>
      <c r="AF21" s="607"/>
      <c r="AG21" s="607"/>
    </row>
    <row r="22" spans="2:73">
      <c r="I22" s="12"/>
      <c r="J22" s="12"/>
    </row>
    <row r="23" spans="2:73" ht="15.75">
      <c r="B23" s="184" t="s">
        <v>602</v>
      </c>
      <c r="H23" s="10"/>
      <c r="I23" s="10"/>
      <c r="J23" s="10"/>
    </row>
    <row r="24" spans="2:73" s="672" customFormat="1" ht="21" customHeight="1">
      <c r="B24" s="704" t="s">
        <v>606</v>
      </c>
      <c r="C24" s="823" t="s">
        <v>607</v>
      </c>
      <c r="D24" s="823"/>
      <c r="E24" s="823"/>
      <c r="F24" s="823"/>
      <c r="G24" s="823"/>
      <c r="H24" s="680" t="s">
        <v>604</v>
      </c>
      <c r="I24" s="680" t="s">
        <v>603</v>
      </c>
      <c r="J24" s="680" t="s">
        <v>605</v>
      </c>
      <c r="K24" s="671"/>
      <c r="L24" s="672" t="s">
        <v>607</v>
      </c>
      <c r="AQ24" s="672" t="s">
        <v>607</v>
      </c>
      <c r="BU24" s="671"/>
    </row>
    <row r="25" spans="2:73" s="252" customFormat="1" ht="49.5" customHeight="1">
      <c r="B25" s="247" t="s">
        <v>475</v>
      </c>
      <c r="C25" s="247" t="s">
        <v>212</v>
      </c>
      <c r="D25" s="630" t="s">
        <v>476</v>
      </c>
      <c r="E25" s="247" t="s">
        <v>209</v>
      </c>
      <c r="F25" s="247" t="s">
        <v>477</v>
      </c>
      <c r="G25" s="247" t="s">
        <v>478</v>
      </c>
      <c r="H25" s="630" t="s">
        <v>479</v>
      </c>
      <c r="I25" s="638" t="s">
        <v>595</v>
      </c>
      <c r="J25" s="645" t="s">
        <v>596</v>
      </c>
      <c r="K25" s="643"/>
      <c r="L25" s="248" t="s">
        <v>480</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481</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93"/>
      <c r="I26" s="636"/>
      <c r="J26" s="636"/>
      <c r="K26" s="644"/>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4"/>
      <c r="C27" s="694"/>
      <c r="D27" s="694"/>
      <c r="E27" s="694"/>
      <c r="F27" s="694"/>
      <c r="G27" s="694"/>
      <c r="H27" s="694"/>
      <c r="I27" s="646"/>
      <c r="J27" s="646"/>
      <c r="K27" s="635"/>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48"/>
      <c r="AJ27" s="699"/>
      <c r="AK27" s="699"/>
      <c r="AL27" s="699"/>
      <c r="AM27" s="699"/>
      <c r="AN27" s="699"/>
      <c r="AO27" s="700"/>
      <c r="AP27" s="635"/>
      <c r="AQ27" s="705"/>
      <c r="AR27" s="706"/>
      <c r="AS27" s="707"/>
      <c r="AT27" s="706"/>
      <c r="AU27" s="707"/>
      <c r="AV27" s="706"/>
      <c r="AW27" s="707"/>
      <c r="AX27" s="706"/>
      <c r="AY27" s="707"/>
      <c r="AZ27" s="706"/>
      <c r="BA27" s="707"/>
      <c r="BB27" s="706"/>
      <c r="BC27" s="707"/>
      <c r="BD27" s="706"/>
      <c r="BE27" s="707"/>
      <c r="BF27" s="706"/>
      <c r="BG27" s="707"/>
      <c r="BH27" s="706"/>
      <c r="BI27" s="707"/>
      <c r="BJ27" s="706"/>
      <c r="BK27" s="707"/>
      <c r="BL27" s="706"/>
      <c r="BM27" s="707"/>
      <c r="BN27" s="706"/>
      <c r="BO27" s="707"/>
      <c r="BP27" s="706"/>
      <c r="BQ27" s="707"/>
      <c r="BR27" s="706"/>
      <c r="BS27" s="707"/>
      <c r="BT27" s="708"/>
      <c r="BU27" s="16"/>
    </row>
    <row r="28" spans="2:73" s="17" customFormat="1" ht="15.75">
      <c r="B28" s="694"/>
      <c r="C28" s="694"/>
      <c r="D28" s="694"/>
      <c r="E28" s="694"/>
      <c r="F28" s="694"/>
      <c r="G28" s="694"/>
      <c r="H28" s="694"/>
      <c r="I28" s="646"/>
      <c r="J28" s="646"/>
      <c r="K28" s="635"/>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699"/>
      <c r="AK28" s="699"/>
      <c r="AL28" s="699"/>
      <c r="AM28" s="699"/>
      <c r="AN28" s="699"/>
      <c r="AO28" s="700"/>
      <c r="AP28" s="635"/>
      <c r="AQ28" s="709"/>
      <c r="AR28" s="710"/>
      <c r="AS28" s="711"/>
      <c r="AT28" s="710"/>
      <c r="AU28" s="711"/>
      <c r="AV28" s="710"/>
      <c r="AW28" s="711"/>
      <c r="AX28" s="710"/>
      <c r="AY28" s="711"/>
      <c r="AZ28" s="710"/>
      <c r="BA28" s="711"/>
      <c r="BB28" s="710"/>
      <c r="BC28" s="711"/>
      <c r="BD28" s="710"/>
      <c r="BE28" s="711"/>
      <c r="BF28" s="710"/>
      <c r="BG28" s="711"/>
      <c r="BH28" s="710"/>
      <c r="BI28" s="711"/>
      <c r="BJ28" s="710"/>
      <c r="BK28" s="711"/>
      <c r="BL28" s="710"/>
      <c r="BM28" s="711"/>
      <c r="BN28" s="710"/>
      <c r="BO28" s="711"/>
      <c r="BP28" s="710"/>
      <c r="BQ28" s="711"/>
      <c r="BR28" s="710"/>
      <c r="BS28" s="711"/>
      <c r="BT28" s="712"/>
      <c r="BU28" s="16"/>
    </row>
    <row r="29" spans="2:73" s="17" customFormat="1" ht="16.5" customHeight="1">
      <c r="B29" s="694"/>
      <c r="C29" s="694"/>
      <c r="D29" s="694"/>
      <c r="E29" s="694"/>
      <c r="F29" s="694"/>
      <c r="G29" s="694"/>
      <c r="H29" s="694"/>
      <c r="I29" s="646"/>
      <c r="J29" s="646"/>
      <c r="K29" s="635"/>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699"/>
      <c r="AK29" s="699"/>
      <c r="AL29" s="699"/>
      <c r="AM29" s="699"/>
      <c r="AN29" s="699"/>
      <c r="AO29" s="700"/>
      <c r="AP29" s="635"/>
      <c r="AQ29" s="713"/>
      <c r="AR29" s="714"/>
      <c r="AS29" s="715"/>
      <c r="AT29" s="714"/>
      <c r="AU29" s="715"/>
      <c r="AV29" s="714"/>
      <c r="AW29" s="715"/>
      <c r="AX29" s="714"/>
      <c r="AY29" s="715"/>
      <c r="AZ29" s="714"/>
      <c r="BA29" s="715"/>
      <c r="BB29" s="714"/>
      <c r="BC29" s="715"/>
      <c r="BD29" s="714"/>
      <c r="BE29" s="715"/>
      <c r="BF29" s="714"/>
      <c r="BG29" s="715"/>
      <c r="BH29" s="714"/>
      <c r="BI29" s="715"/>
      <c r="BJ29" s="714"/>
      <c r="BK29" s="715"/>
      <c r="BL29" s="714"/>
      <c r="BM29" s="715"/>
      <c r="BN29" s="714"/>
      <c r="BO29" s="715"/>
      <c r="BP29" s="714"/>
      <c r="BQ29" s="715"/>
      <c r="BR29" s="714"/>
      <c r="BS29" s="715"/>
      <c r="BT29" s="716"/>
      <c r="BU29" s="16"/>
    </row>
    <row r="30" spans="2:73" s="17" customFormat="1" ht="15.75">
      <c r="B30" s="694"/>
      <c r="C30" s="694"/>
      <c r="D30" s="694"/>
      <c r="E30" s="694"/>
      <c r="F30" s="694"/>
      <c r="G30" s="694"/>
      <c r="H30" s="694"/>
      <c r="I30" s="646"/>
      <c r="J30" s="646"/>
      <c r="K30" s="635"/>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699"/>
      <c r="AK30" s="699"/>
      <c r="AL30" s="699"/>
      <c r="AM30" s="699"/>
      <c r="AN30" s="699"/>
      <c r="AO30" s="700"/>
      <c r="AP30" s="635"/>
      <c r="AQ30" s="709"/>
      <c r="AR30" s="710"/>
      <c r="AS30" s="711"/>
      <c r="AT30" s="710"/>
      <c r="AU30" s="711"/>
      <c r="AV30" s="710"/>
      <c r="AW30" s="711"/>
      <c r="AX30" s="710"/>
      <c r="AY30" s="711"/>
      <c r="AZ30" s="710"/>
      <c r="BA30" s="711"/>
      <c r="BB30" s="710"/>
      <c r="BC30" s="711"/>
      <c r="BD30" s="710"/>
      <c r="BE30" s="711"/>
      <c r="BF30" s="710"/>
      <c r="BG30" s="711"/>
      <c r="BH30" s="710"/>
      <c r="BI30" s="711"/>
      <c r="BJ30" s="710"/>
      <c r="BK30" s="711"/>
      <c r="BL30" s="710"/>
      <c r="BM30" s="711"/>
      <c r="BN30" s="710"/>
      <c r="BO30" s="711"/>
      <c r="BP30" s="710"/>
      <c r="BQ30" s="711"/>
      <c r="BR30" s="710"/>
      <c r="BS30" s="711"/>
      <c r="BT30" s="712"/>
      <c r="BU30" s="16"/>
    </row>
    <row r="31" spans="2:73" s="17" customFormat="1" ht="15.75">
      <c r="B31" s="694"/>
      <c r="C31" s="694"/>
      <c r="D31" s="694"/>
      <c r="E31" s="694"/>
      <c r="F31" s="694"/>
      <c r="G31" s="694"/>
      <c r="H31" s="694"/>
      <c r="I31" s="646"/>
      <c r="J31" s="646"/>
      <c r="K31" s="635"/>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699"/>
      <c r="AK31" s="699"/>
      <c r="AL31" s="699"/>
      <c r="AM31" s="699"/>
      <c r="AN31" s="699"/>
      <c r="AO31" s="700"/>
      <c r="AP31" s="635"/>
      <c r="AQ31" s="713"/>
      <c r="AR31" s="714"/>
      <c r="AS31" s="715"/>
      <c r="AT31" s="714"/>
      <c r="AU31" s="715"/>
      <c r="AV31" s="714"/>
      <c r="AW31" s="715"/>
      <c r="AX31" s="714"/>
      <c r="AY31" s="715"/>
      <c r="AZ31" s="714"/>
      <c r="BA31" s="715"/>
      <c r="BB31" s="714"/>
      <c r="BC31" s="715"/>
      <c r="BD31" s="714"/>
      <c r="BE31" s="715"/>
      <c r="BF31" s="714"/>
      <c r="BG31" s="715"/>
      <c r="BH31" s="714"/>
      <c r="BI31" s="715"/>
      <c r="BJ31" s="714"/>
      <c r="BK31" s="715"/>
      <c r="BL31" s="714"/>
      <c r="BM31" s="715"/>
      <c r="BN31" s="714"/>
      <c r="BO31" s="715"/>
      <c r="BP31" s="714"/>
      <c r="BQ31" s="715"/>
      <c r="BR31" s="714"/>
      <c r="BS31" s="715"/>
      <c r="BT31" s="716"/>
      <c r="BU31" s="16"/>
    </row>
    <row r="32" spans="2:73" s="17" customFormat="1" ht="15.75">
      <c r="B32" s="694"/>
      <c r="C32" s="694"/>
      <c r="D32" s="694"/>
      <c r="E32" s="694"/>
      <c r="F32" s="694"/>
      <c r="G32" s="694"/>
      <c r="H32" s="694"/>
      <c r="I32" s="646"/>
      <c r="J32" s="646"/>
      <c r="K32" s="635"/>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699"/>
      <c r="AK32" s="699"/>
      <c r="AL32" s="699"/>
      <c r="AM32" s="699"/>
      <c r="AN32" s="699"/>
      <c r="AO32" s="700"/>
      <c r="AP32" s="635"/>
      <c r="AQ32" s="717"/>
      <c r="AR32" s="718"/>
      <c r="AS32" s="719"/>
      <c r="AT32" s="718"/>
      <c r="AU32" s="719"/>
      <c r="AV32" s="718"/>
      <c r="AW32" s="719"/>
      <c r="AX32" s="718"/>
      <c r="AY32" s="719"/>
      <c r="AZ32" s="718"/>
      <c r="BA32" s="719"/>
      <c r="BB32" s="718"/>
      <c r="BC32" s="719"/>
      <c r="BD32" s="718"/>
      <c r="BE32" s="719"/>
      <c r="BF32" s="718"/>
      <c r="BG32" s="719"/>
      <c r="BH32" s="718"/>
      <c r="BI32" s="719"/>
      <c r="BJ32" s="718"/>
      <c r="BK32" s="719"/>
      <c r="BL32" s="718"/>
      <c r="BM32" s="719"/>
      <c r="BN32" s="718"/>
      <c r="BO32" s="719"/>
      <c r="BP32" s="718"/>
      <c r="BQ32" s="719"/>
      <c r="BR32" s="718"/>
      <c r="BS32" s="719"/>
      <c r="BT32" s="720"/>
      <c r="BU32" s="16"/>
    </row>
    <row r="33" spans="2:73" s="17" customFormat="1" ht="15.75">
      <c r="B33" s="694"/>
      <c r="C33" s="694"/>
      <c r="D33" s="694"/>
      <c r="E33" s="694"/>
      <c r="F33" s="694"/>
      <c r="G33" s="694"/>
      <c r="H33" s="694"/>
      <c r="I33" s="646"/>
      <c r="J33" s="646"/>
      <c r="K33" s="635"/>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699"/>
      <c r="AK33" s="699"/>
      <c r="AL33" s="699"/>
      <c r="AM33" s="699"/>
      <c r="AN33" s="699"/>
      <c r="AO33" s="700"/>
      <c r="AP33" s="635"/>
      <c r="AQ33" s="705"/>
      <c r="AR33" s="706"/>
      <c r="AS33" s="707"/>
      <c r="AT33" s="706"/>
      <c r="AU33" s="707"/>
      <c r="AV33" s="706"/>
      <c r="AW33" s="707"/>
      <c r="AX33" s="706"/>
      <c r="AY33" s="707"/>
      <c r="AZ33" s="706"/>
      <c r="BA33" s="707"/>
      <c r="BB33" s="706"/>
      <c r="BC33" s="707"/>
      <c r="BD33" s="706"/>
      <c r="BE33" s="707"/>
      <c r="BF33" s="706"/>
      <c r="BG33" s="707"/>
      <c r="BH33" s="706"/>
      <c r="BI33" s="707"/>
      <c r="BJ33" s="706"/>
      <c r="BK33" s="707"/>
      <c r="BL33" s="706"/>
      <c r="BM33" s="707"/>
      <c r="BN33" s="706"/>
      <c r="BO33" s="707"/>
      <c r="BP33" s="706"/>
      <c r="BQ33" s="707"/>
      <c r="BR33" s="706"/>
      <c r="BS33" s="707"/>
      <c r="BT33" s="708"/>
      <c r="BU33" s="16"/>
    </row>
    <row r="34" spans="2:73" s="17" customFormat="1" ht="15.75">
      <c r="B34" s="694"/>
      <c r="C34" s="694"/>
      <c r="D34" s="694"/>
      <c r="E34" s="694"/>
      <c r="F34" s="694"/>
      <c r="G34" s="694"/>
      <c r="H34" s="694"/>
      <c r="I34" s="646"/>
      <c r="J34" s="646"/>
      <c r="K34" s="635"/>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699"/>
      <c r="AK34" s="699"/>
      <c r="AL34" s="699"/>
      <c r="AM34" s="699"/>
      <c r="AN34" s="699"/>
      <c r="AO34" s="700"/>
      <c r="AP34" s="635"/>
      <c r="AQ34" s="709"/>
      <c r="AR34" s="710"/>
      <c r="AS34" s="711"/>
      <c r="AT34" s="710"/>
      <c r="AU34" s="711"/>
      <c r="AV34" s="710"/>
      <c r="AW34" s="711"/>
      <c r="AX34" s="710"/>
      <c r="AY34" s="711"/>
      <c r="AZ34" s="710"/>
      <c r="BA34" s="711"/>
      <c r="BB34" s="710"/>
      <c r="BC34" s="711"/>
      <c r="BD34" s="710"/>
      <c r="BE34" s="711"/>
      <c r="BF34" s="710"/>
      <c r="BG34" s="711"/>
      <c r="BH34" s="710"/>
      <c r="BI34" s="711"/>
      <c r="BJ34" s="710"/>
      <c r="BK34" s="711"/>
      <c r="BL34" s="710"/>
      <c r="BM34" s="711"/>
      <c r="BN34" s="710"/>
      <c r="BO34" s="711"/>
      <c r="BP34" s="710"/>
      <c r="BQ34" s="711"/>
      <c r="BR34" s="710"/>
      <c r="BS34" s="711"/>
      <c r="BT34" s="712"/>
      <c r="BU34" s="16"/>
    </row>
    <row r="35" spans="2:73" s="17" customFormat="1" ht="15.75">
      <c r="B35" s="694"/>
      <c r="C35" s="694"/>
      <c r="D35" s="694"/>
      <c r="E35" s="694"/>
      <c r="F35" s="694"/>
      <c r="G35" s="694"/>
      <c r="H35" s="694"/>
      <c r="I35" s="646"/>
      <c r="J35" s="646"/>
      <c r="K35" s="635"/>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699"/>
      <c r="AK35" s="699"/>
      <c r="AL35" s="699"/>
      <c r="AM35" s="699"/>
      <c r="AN35" s="699"/>
      <c r="AO35" s="700"/>
      <c r="AP35" s="635"/>
      <c r="AQ35" s="713"/>
      <c r="AR35" s="714"/>
      <c r="AS35" s="715"/>
      <c r="AT35" s="714"/>
      <c r="AU35" s="715"/>
      <c r="AV35" s="714"/>
      <c r="AW35" s="715"/>
      <c r="AX35" s="714"/>
      <c r="AY35" s="715"/>
      <c r="AZ35" s="714"/>
      <c r="BA35" s="715"/>
      <c r="BB35" s="714"/>
      <c r="BC35" s="715"/>
      <c r="BD35" s="714"/>
      <c r="BE35" s="715"/>
      <c r="BF35" s="714"/>
      <c r="BG35" s="715"/>
      <c r="BH35" s="714"/>
      <c r="BI35" s="715"/>
      <c r="BJ35" s="714"/>
      <c r="BK35" s="715"/>
      <c r="BL35" s="714"/>
      <c r="BM35" s="715"/>
      <c r="BN35" s="714"/>
      <c r="BO35" s="715"/>
      <c r="BP35" s="714"/>
      <c r="BQ35" s="715"/>
      <c r="BR35" s="714"/>
      <c r="BS35" s="715"/>
      <c r="BT35" s="716"/>
      <c r="BU35" s="16"/>
    </row>
    <row r="36" spans="2:73" s="17" customFormat="1" ht="15.75">
      <c r="B36" s="694"/>
      <c r="C36" s="694"/>
      <c r="D36" s="694"/>
      <c r="E36" s="694"/>
      <c r="F36" s="694"/>
      <c r="G36" s="694"/>
      <c r="H36" s="694"/>
      <c r="I36" s="646"/>
      <c r="J36" s="646"/>
      <c r="K36" s="635"/>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699"/>
      <c r="AK36" s="699"/>
      <c r="AL36" s="699"/>
      <c r="AM36" s="699"/>
      <c r="AN36" s="699"/>
      <c r="AO36" s="700"/>
      <c r="AP36" s="635"/>
      <c r="AQ36" s="713"/>
      <c r="AR36" s="714"/>
      <c r="AS36" s="715"/>
      <c r="AT36" s="714"/>
      <c r="AU36" s="715"/>
      <c r="AV36" s="714"/>
      <c r="AW36" s="715"/>
      <c r="AX36" s="714"/>
      <c r="AY36" s="715"/>
      <c r="AZ36" s="714"/>
      <c r="BA36" s="715"/>
      <c r="BB36" s="714"/>
      <c r="BC36" s="715"/>
      <c r="BD36" s="714"/>
      <c r="BE36" s="715"/>
      <c r="BF36" s="714"/>
      <c r="BG36" s="715"/>
      <c r="BH36" s="714"/>
      <c r="BI36" s="715"/>
      <c r="BJ36" s="714"/>
      <c r="BK36" s="715"/>
      <c r="BL36" s="714"/>
      <c r="BM36" s="715"/>
      <c r="BN36" s="714"/>
      <c r="BO36" s="715"/>
      <c r="BP36" s="714"/>
      <c r="BQ36" s="715"/>
      <c r="BR36" s="714"/>
      <c r="BS36" s="715"/>
      <c r="BT36" s="716"/>
      <c r="BU36" s="16"/>
    </row>
    <row r="37" spans="2:73" s="17" customFormat="1" ht="15.75">
      <c r="B37" s="694"/>
      <c r="C37" s="694"/>
      <c r="D37" s="694"/>
      <c r="E37" s="694"/>
      <c r="F37" s="694"/>
      <c r="G37" s="694"/>
      <c r="H37" s="694"/>
      <c r="I37" s="646"/>
      <c r="J37" s="646"/>
      <c r="K37" s="635"/>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699"/>
      <c r="AK37" s="699"/>
      <c r="AL37" s="699"/>
      <c r="AM37" s="699"/>
      <c r="AN37" s="699"/>
      <c r="AO37" s="700"/>
      <c r="AP37" s="635"/>
      <c r="AQ37" s="709"/>
      <c r="AR37" s="710"/>
      <c r="AS37" s="711"/>
      <c r="AT37" s="710"/>
      <c r="AU37" s="711"/>
      <c r="AV37" s="710"/>
      <c r="AW37" s="711"/>
      <c r="AX37" s="710"/>
      <c r="AY37" s="711"/>
      <c r="AZ37" s="710"/>
      <c r="BA37" s="711"/>
      <c r="BB37" s="710"/>
      <c r="BC37" s="711"/>
      <c r="BD37" s="710"/>
      <c r="BE37" s="711"/>
      <c r="BF37" s="710"/>
      <c r="BG37" s="711"/>
      <c r="BH37" s="710"/>
      <c r="BI37" s="711"/>
      <c r="BJ37" s="710"/>
      <c r="BK37" s="711"/>
      <c r="BL37" s="710"/>
      <c r="BM37" s="711"/>
      <c r="BN37" s="710"/>
      <c r="BO37" s="711"/>
      <c r="BP37" s="710"/>
      <c r="BQ37" s="711"/>
      <c r="BR37" s="710"/>
      <c r="BS37" s="711"/>
      <c r="BT37" s="712"/>
      <c r="BU37" s="16"/>
    </row>
    <row r="38" spans="2:73" s="17" customFormat="1" ht="15.75">
      <c r="B38" s="694"/>
      <c r="C38" s="694"/>
      <c r="D38" s="694"/>
      <c r="E38" s="694"/>
      <c r="F38" s="694"/>
      <c r="G38" s="694"/>
      <c r="H38" s="694"/>
      <c r="I38" s="646"/>
      <c r="J38" s="646"/>
      <c r="K38" s="635"/>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699"/>
      <c r="AK38" s="699"/>
      <c r="AL38" s="699"/>
      <c r="AM38" s="699"/>
      <c r="AN38" s="699"/>
      <c r="AO38" s="700"/>
      <c r="AP38" s="635"/>
      <c r="AQ38" s="713"/>
      <c r="AR38" s="714"/>
      <c r="AS38" s="715"/>
      <c r="AT38" s="714"/>
      <c r="AU38" s="715"/>
      <c r="AV38" s="714"/>
      <c r="AW38" s="715"/>
      <c r="AX38" s="714"/>
      <c r="AY38" s="715"/>
      <c r="AZ38" s="714"/>
      <c r="BA38" s="715"/>
      <c r="BB38" s="714"/>
      <c r="BC38" s="715"/>
      <c r="BD38" s="714"/>
      <c r="BE38" s="715"/>
      <c r="BF38" s="714"/>
      <c r="BG38" s="715"/>
      <c r="BH38" s="714"/>
      <c r="BI38" s="715"/>
      <c r="BJ38" s="714"/>
      <c r="BK38" s="715"/>
      <c r="BL38" s="714"/>
      <c r="BM38" s="715"/>
      <c r="BN38" s="714"/>
      <c r="BO38" s="715"/>
      <c r="BP38" s="714"/>
      <c r="BQ38" s="715"/>
      <c r="BR38" s="714"/>
      <c r="BS38" s="715"/>
      <c r="BT38" s="716"/>
      <c r="BU38" s="16"/>
    </row>
    <row r="39" spans="2:73" s="17" customFormat="1" ht="15.75">
      <c r="B39" s="694"/>
      <c r="C39" s="694"/>
      <c r="D39" s="694"/>
      <c r="E39" s="694"/>
      <c r="F39" s="694"/>
      <c r="G39" s="694"/>
      <c r="H39" s="694"/>
      <c r="I39" s="646"/>
      <c r="J39" s="646"/>
      <c r="K39" s="635"/>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699"/>
      <c r="AK39" s="699"/>
      <c r="AL39" s="699"/>
      <c r="AM39" s="699"/>
      <c r="AN39" s="699"/>
      <c r="AO39" s="700"/>
      <c r="AP39" s="635"/>
      <c r="AQ39" s="709"/>
      <c r="AR39" s="710"/>
      <c r="AS39" s="711"/>
      <c r="AT39" s="710"/>
      <c r="AU39" s="711"/>
      <c r="AV39" s="710"/>
      <c r="AW39" s="711"/>
      <c r="AX39" s="710"/>
      <c r="AY39" s="711"/>
      <c r="AZ39" s="710"/>
      <c r="BA39" s="711"/>
      <c r="BB39" s="710"/>
      <c r="BC39" s="711"/>
      <c r="BD39" s="710"/>
      <c r="BE39" s="711"/>
      <c r="BF39" s="710"/>
      <c r="BG39" s="711"/>
      <c r="BH39" s="710"/>
      <c r="BI39" s="711"/>
      <c r="BJ39" s="710"/>
      <c r="BK39" s="711"/>
      <c r="BL39" s="710"/>
      <c r="BM39" s="711"/>
      <c r="BN39" s="710"/>
      <c r="BO39" s="711"/>
      <c r="BP39" s="710"/>
      <c r="BQ39" s="711"/>
      <c r="BR39" s="710"/>
      <c r="BS39" s="711"/>
      <c r="BT39" s="712"/>
      <c r="BU39" s="16"/>
    </row>
    <row r="40" spans="2:73" s="17" customFormat="1" ht="15.75">
      <c r="B40" s="694"/>
      <c r="C40" s="694"/>
      <c r="D40" s="694"/>
      <c r="E40" s="694"/>
      <c r="F40" s="694"/>
      <c r="G40" s="694"/>
      <c r="H40" s="694"/>
      <c r="I40" s="646"/>
      <c r="J40" s="646"/>
      <c r="K40" s="635"/>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699"/>
      <c r="AK40" s="699"/>
      <c r="AL40" s="699"/>
      <c r="AM40" s="699"/>
      <c r="AN40" s="699"/>
      <c r="AO40" s="700"/>
      <c r="AP40" s="635"/>
      <c r="AQ40" s="713"/>
      <c r="AR40" s="714"/>
      <c r="AS40" s="715"/>
      <c r="AT40" s="714"/>
      <c r="AU40" s="715"/>
      <c r="AV40" s="714"/>
      <c r="AW40" s="715"/>
      <c r="AX40" s="714"/>
      <c r="AY40" s="715"/>
      <c r="AZ40" s="714"/>
      <c r="BA40" s="715"/>
      <c r="BB40" s="714"/>
      <c r="BC40" s="715"/>
      <c r="BD40" s="714"/>
      <c r="BE40" s="715"/>
      <c r="BF40" s="714"/>
      <c r="BG40" s="715"/>
      <c r="BH40" s="714"/>
      <c r="BI40" s="715"/>
      <c r="BJ40" s="714"/>
      <c r="BK40" s="715"/>
      <c r="BL40" s="714"/>
      <c r="BM40" s="715"/>
      <c r="BN40" s="714"/>
      <c r="BO40" s="715"/>
      <c r="BP40" s="714"/>
      <c r="BQ40" s="715"/>
      <c r="BR40" s="714"/>
      <c r="BS40" s="715"/>
      <c r="BT40" s="716"/>
      <c r="BU40" s="16"/>
    </row>
    <row r="41" spans="2:73" s="17" customFormat="1" ht="15.75">
      <c r="B41" s="694"/>
      <c r="C41" s="694"/>
      <c r="D41" s="694"/>
      <c r="E41" s="694"/>
      <c r="F41" s="694"/>
      <c r="G41" s="694"/>
      <c r="H41" s="694"/>
      <c r="I41" s="646"/>
      <c r="J41" s="646"/>
      <c r="K41" s="635"/>
      <c r="L41" s="698"/>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700"/>
      <c r="AP41" s="635"/>
      <c r="AQ41" s="709"/>
      <c r="AR41" s="710"/>
      <c r="AS41" s="711"/>
      <c r="AT41" s="710"/>
      <c r="AU41" s="711"/>
      <c r="AV41" s="710"/>
      <c r="AW41" s="711"/>
      <c r="AX41" s="710"/>
      <c r="AY41" s="711"/>
      <c r="AZ41" s="710"/>
      <c r="BA41" s="711"/>
      <c r="BB41" s="710"/>
      <c r="BC41" s="711"/>
      <c r="BD41" s="710"/>
      <c r="BE41" s="711"/>
      <c r="BF41" s="710"/>
      <c r="BG41" s="711"/>
      <c r="BH41" s="710"/>
      <c r="BI41" s="711"/>
      <c r="BJ41" s="710"/>
      <c r="BK41" s="711"/>
      <c r="BL41" s="710"/>
      <c r="BM41" s="711"/>
      <c r="BN41" s="710"/>
      <c r="BO41" s="711"/>
      <c r="BP41" s="710"/>
      <c r="BQ41" s="711"/>
      <c r="BR41" s="710"/>
      <c r="BS41" s="711"/>
      <c r="BT41" s="712"/>
      <c r="BU41" s="16"/>
    </row>
    <row r="42" spans="2:73" s="17" customFormat="1" ht="15.75">
      <c r="B42" s="694"/>
      <c r="C42" s="694"/>
      <c r="D42" s="694"/>
      <c r="E42" s="694"/>
      <c r="F42" s="694"/>
      <c r="G42" s="694"/>
      <c r="H42" s="694"/>
      <c r="I42" s="646"/>
      <c r="J42" s="646"/>
      <c r="K42" s="635"/>
      <c r="L42" s="698"/>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700"/>
      <c r="AP42" s="635"/>
      <c r="AQ42" s="713"/>
      <c r="AR42" s="714"/>
      <c r="AS42" s="715"/>
      <c r="AT42" s="714"/>
      <c r="AU42" s="715"/>
      <c r="AV42" s="714"/>
      <c r="AW42" s="715"/>
      <c r="AX42" s="714"/>
      <c r="AY42" s="715"/>
      <c r="AZ42" s="714"/>
      <c r="BA42" s="715"/>
      <c r="BB42" s="714"/>
      <c r="BC42" s="715"/>
      <c r="BD42" s="714"/>
      <c r="BE42" s="715"/>
      <c r="BF42" s="714"/>
      <c r="BG42" s="715"/>
      <c r="BH42" s="714"/>
      <c r="BI42" s="715"/>
      <c r="BJ42" s="714"/>
      <c r="BK42" s="715"/>
      <c r="BL42" s="714"/>
      <c r="BM42" s="715"/>
      <c r="BN42" s="714"/>
      <c r="BO42" s="715"/>
      <c r="BP42" s="714"/>
      <c r="BQ42" s="715"/>
      <c r="BR42" s="714"/>
      <c r="BS42" s="715"/>
      <c r="BT42" s="716"/>
      <c r="BU42" s="16"/>
    </row>
    <row r="43" spans="2:73" s="17" customFormat="1" ht="15.75">
      <c r="B43" s="694"/>
      <c r="C43" s="694"/>
      <c r="D43" s="694"/>
      <c r="E43" s="694"/>
      <c r="F43" s="694"/>
      <c r="G43" s="694"/>
      <c r="H43" s="694"/>
      <c r="I43" s="646"/>
      <c r="J43" s="646"/>
      <c r="K43" s="635"/>
      <c r="L43" s="698"/>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700"/>
      <c r="AP43" s="635"/>
      <c r="AQ43" s="717"/>
      <c r="AR43" s="718"/>
      <c r="AS43" s="719"/>
      <c r="AT43" s="718"/>
      <c r="AU43" s="719"/>
      <c r="AV43" s="718"/>
      <c r="AW43" s="719"/>
      <c r="AX43" s="718"/>
      <c r="AY43" s="719"/>
      <c r="AZ43" s="718"/>
      <c r="BA43" s="719"/>
      <c r="BB43" s="718"/>
      <c r="BC43" s="719"/>
      <c r="BD43" s="718"/>
      <c r="BE43" s="719"/>
      <c r="BF43" s="718"/>
      <c r="BG43" s="719"/>
      <c r="BH43" s="718"/>
      <c r="BI43" s="719"/>
      <c r="BJ43" s="718"/>
      <c r="BK43" s="719"/>
      <c r="BL43" s="718"/>
      <c r="BM43" s="719"/>
      <c r="BN43" s="718"/>
      <c r="BO43" s="719"/>
      <c r="BP43" s="718"/>
      <c r="BQ43" s="719"/>
      <c r="BR43" s="718"/>
      <c r="BS43" s="719"/>
      <c r="BT43" s="720"/>
      <c r="BU43" s="16"/>
    </row>
    <row r="44" spans="2:73" s="17" customFormat="1" ht="15.75">
      <c r="B44" s="694"/>
      <c r="C44" s="694"/>
      <c r="D44" s="694"/>
      <c r="E44" s="694"/>
      <c r="F44" s="694"/>
      <c r="G44" s="694"/>
      <c r="H44" s="694"/>
      <c r="I44" s="646"/>
      <c r="J44" s="646"/>
      <c r="K44" s="635"/>
      <c r="L44" s="698"/>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700"/>
      <c r="AP44" s="635"/>
      <c r="AQ44" s="698"/>
      <c r="AR44" s="699"/>
      <c r="AS44" s="699"/>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c r="BQ44" s="699"/>
      <c r="BR44" s="699"/>
      <c r="BS44" s="699"/>
      <c r="BT44" s="700"/>
      <c r="BU44" s="16"/>
    </row>
    <row r="45" spans="2:73" s="17" customFormat="1" ht="15.75">
      <c r="B45" s="694"/>
      <c r="C45" s="694"/>
      <c r="D45" s="694"/>
      <c r="E45" s="694"/>
      <c r="F45" s="694"/>
      <c r="G45" s="694"/>
      <c r="H45" s="694"/>
      <c r="I45" s="646"/>
      <c r="J45" s="646"/>
      <c r="K45" s="635"/>
      <c r="L45" s="698"/>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700"/>
      <c r="AP45" s="635"/>
      <c r="AQ45" s="698"/>
      <c r="AR45" s="699"/>
      <c r="AS45" s="699"/>
      <c r="AT45" s="699"/>
      <c r="AU45" s="699"/>
      <c r="AV45" s="699"/>
      <c r="AW45" s="699"/>
      <c r="AX45" s="699"/>
      <c r="AY45" s="699"/>
      <c r="AZ45" s="699"/>
      <c r="BA45" s="699"/>
      <c r="BB45" s="699"/>
      <c r="BC45" s="699"/>
      <c r="BD45" s="699"/>
      <c r="BE45" s="699"/>
      <c r="BF45" s="699"/>
      <c r="BG45" s="699"/>
      <c r="BH45" s="699"/>
      <c r="BI45" s="699"/>
      <c r="BJ45" s="699"/>
      <c r="BK45" s="699"/>
      <c r="BL45" s="699"/>
      <c r="BM45" s="699"/>
      <c r="BN45" s="699"/>
      <c r="BO45" s="699"/>
      <c r="BP45" s="699"/>
      <c r="BQ45" s="699"/>
      <c r="BR45" s="699"/>
      <c r="BS45" s="699"/>
      <c r="BT45" s="700"/>
      <c r="BU45" s="16"/>
    </row>
    <row r="46" spans="2:73" s="17" customFormat="1" ht="15.75">
      <c r="B46" s="694"/>
      <c r="C46" s="694"/>
      <c r="D46" s="694"/>
      <c r="E46" s="694"/>
      <c r="F46" s="694"/>
      <c r="G46" s="694"/>
      <c r="H46" s="694"/>
      <c r="I46" s="646"/>
      <c r="J46" s="646"/>
      <c r="K46" s="635"/>
      <c r="L46" s="698"/>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700"/>
      <c r="AP46" s="635"/>
      <c r="AQ46" s="698"/>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c r="BQ46" s="699"/>
      <c r="BR46" s="699"/>
      <c r="BS46" s="699"/>
      <c r="BT46" s="700"/>
      <c r="BU46" s="16"/>
    </row>
    <row r="47" spans="2:73" s="17" customFormat="1" ht="15.75">
      <c r="B47" s="694"/>
      <c r="C47" s="694"/>
      <c r="D47" s="694"/>
      <c r="E47" s="694"/>
      <c r="F47" s="694"/>
      <c r="G47" s="694"/>
      <c r="H47" s="694"/>
      <c r="I47" s="646"/>
      <c r="J47" s="646"/>
      <c r="K47" s="635"/>
      <c r="L47" s="698"/>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700"/>
      <c r="AP47" s="635"/>
      <c r="AQ47" s="698"/>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c r="BQ47" s="699"/>
      <c r="BR47" s="699"/>
      <c r="BS47" s="699"/>
      <c r="BT47" s="700"/>
      <c r="BU47" s="16"/>
    </row>
    <row r="48" spans="2:73" s="17" customFormat="1" ht="15.75">
      <c r="B48" s="694"/>
      <c r="C48" s="694"/>
      <c r="D48" s="694"/>
      <c r="E48" s="694"/>
      <c r="F48" s="694"/>
      <c r="G48" s="694"/>
      <c r="H48" s="694"/>
      <c r="I48" s="646"/>
      <c r="J48" s="646"/>
      <c r="K48" s="635"/>
      <c r="L48" s="698"/>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700"/>
      <c r="AP48" s="635"/>
      <c r="AQ48" s="698"/>
      <c r="AR48" s="699"/>
      <c r="AS48" s="699"/>
      <c r="AT48" s="699"/>
      <c r="AU48" s="699"/>
      <c r="AV48" s="699"/>
      <c r="AW48" s="699"/>
      <c r="AX48" s="699"/>
      <c r="AY48" s="699"/>
      <c r="AZ48" s="699"/>
      <c r="BA48" s="699"/>
      <c r="BB48" s="699"/>
      <c r="BC48" s="699"/>
      <c r="BD48" s="699"/>
      <c r="BE48" s="699"/>
      <c r="BF48" s="699"/>
      <c r="BG48" s="699"/>
      <c r="BH48" s="699"/>
      <c r="BI48" s="699"/>
      <c r="BJ48" s="699"/>
      <c r="BK48" s="699"/>
      <c r="BL48" s="699"/>
      <c r="BM48" s="699"/>
      <c r="BN48" s="699"/>
      <c r="BO48" s="699"/>
      <c r="BP48" s="699"/>
      <c r="BQ48" s="699"/>
      <c r="BR48" s="699"/>
      <c r="BS48" s="699"/>
      <c r="BT48" s="700"/>
      <c r="BU48" s="16"/>
    </row>
    <row r="49" spans="2:73" s="17" customFormat="1" ht="15.75">
      <c r="B49" s="694"/>
      <c r="C49" s="694"/>
      <c r="D49" s="694"/>
      <c r="E49" s="694"/>
      <c r="F49" s="694"/>
      <c r="G49" s="694"/>
      <c r="H49" s="694"/>
      <c r="I49" s="646"/>
      <c r="J49" s="646"/>
      <c r="K49" s="635"/>
      <c r="L49" s="698"/>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700"/>
      <c r="AP49" s="635"/>
      <c r="AQ49" s="698"/>
      <c r="AR49" s="699"/>
      <c r="AS49" s="699"/>
      <c r="AT49" s="699"/>
      <c r="AU49" s="699"/>
      <c r="AV49" s="699"/>
      <c r="AW49" s="699"/>
      <c r="AX49" s="699"/>
      <c r="AY49" s="699"/>
      <c r="AZ49" s="699"/>
      <c r="BA49" s="699"/>
      <c r="BB49" s="699"/>
      <c r="BC49" s="699"/>
      <c r="BD49" s="699"/>
      <c r="BE49" s="699"/>
      <c r="BF49" s="699"/>
      <c r="BG49" s="699"/>
      <c r="BH49" s="699"/>
      <c r="BI49" s="699"/>
      <c r="BJ49" s="699"/>
      <c r="BK49" s="699"/>
      <c r="BL49" s="699"/>
      <c r="BM49" s="699"/>
      <c r="BN49" s="699"/>
      <c r="BO49" s="699"/>
      <c r="BP49" s="699"/>
      <c r="BQ49" s="699"/>
      <c r="BR49" s="699"/>
      <c r="BS49" s="699"/>
      <c r="BT49" s="700"/>
      <c r="BU49" s="16"/>
    </row>
    <row r="50" spans="2:73" s="17" customFormat="1" ht="15.75">
      <c r="B50" s="694"/>
      <c r="C50" s="694"/>
      <c r="D50" s="694"/>
      <c r="E50" s="694"/>
      <c r="F50" s="694"/>
      <c r="G50" s="694"/>
      <c r="H50" s="694"/>
      <c r="I50" s="646"/>
      <c r="J50" s="646"/>
      <c r="K50" s="635"/>
      <c r="L50" s="698"/>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700"/>
      <c r="AP50" s="635"/>
      <c r="AQ50" s="698"/>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c r="BQ50" s="699"/>
      <c r="BR50" s="699"/>
      <c r="BS50" s="699"/>
      <c r="BT50" s="700"/>
      <c r="BU50" s="16"/>
    </row>
    <row r="51" spans="2:73" s="17" customFormat="1" ht="15.75">
      <c r="B51" s="694"/>
      <c r="C51" s="694"/>
      <c r="D51" s="694"/>
      <c r="E51" s="694"/>
      <c r="F51" s="694"/>
      <c r="G51" s="694"/>
      <c r="H51" s="694"/>
      <c r="I51" s="646"/>
      <c r="J51" s="646"/>
      <c r="K51" s="635"/>
      <c r="L51" s="698"/>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700"/>
      <c r="AP51" s="635"/>
      <c r="AQ51" s="698"/>
      <c r="AR51" s="699"/>
      <c r="AS51" s="699"/>
      <c r="AT51" s="699"/>
      <c r="AU51" s="699"/>
      <c r="AV51" s="699"/>
      <c r="AW51" s="699"/>
      <c r="AX51" s="699"/>
      <c r="AY51" s="699"/>
      <c r="AZ51" s="699"/>
      <c r="BA51" s="699"/>
      <c r="BB51" s="699"/>
      <c r="BC51" s="699"/>
      <c r="BD51" s="699"/>
      <c r="BE51" s="699"/>
      <c r="BF51" s="699"/>
      <c r="BG51" s="699"/>
      <c r="BH51" s="699"/>
      <c r="BI51" s="699"/>
      <c r="BJ51" s="699"/>
      <c r="BK51" s="699"/>
      <c r="BL51" s="699"/>
      <c r="BM51" s="699"/>
      <c r="BN51" s="699"/>
      <c r="BO51" s="699"/>
      <c r="BP51" s="699"/>
      <c r="BQ51" s="699"/>
      <c r="BR51" s="699"/>
      <c r="BS51" s="699"/>
      <c r="BT51" s="700"/>
      <c r="BU51" s="16"/>
    </row>
    <row r="52" spans="2:73" s="17" customFormat="1" ht="15.75">
      <c r="B52" s="694"/>
      <c r="C52" s="694"/>
      <c r="D52" s="694"/>
      <c r="E52" s="694"/>
      <c r="F52" s="694"/>
      <c r="G52" s="694"/>
      <c r="H52" s="694"/>
      <c r="I52" s="646"/>
      <c r="J52" s="646"/>
      <c r="K52" s="635"/>
      <c r="L52" s="698"/>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700"/>
      <c r="AP52" s="635"/>
      <c r="AQ52" s="698"/>
      <c r="AR52" s="699"/>
      <c r="AS52" s="699"/>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699"/>
      <c r="BQ52" s="699"/>
      <c r="BR52" s="699"/>
      <c r="BS52" s="699"/>
      <c r="BT52" s="700"/>
      <c r="BU52" s="16"/>
    </row>
    <row r="53" spans="2:73">
      <c r="B53" s="694"/>
      <c r="C53" s="694"/>
      <c r="D53" s="694"/>
      <c r="E53" s="694"/>
      <c r="F53" s="694"/>
      <c r="G53" s="694"/>
      <c r="H53" s="694"/>
      <c r="I53" s="646"/>
      <c r="J53" s="646"/>
      <c r="K53" s="635"/>
      <c r="L53" s="698"/>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699"/>
      <c r="AN53" s="699"/>
      <c r="AO53" s="700"/>
      <c r="AP53" s="635"/>
      <c r="AQ53" s="698"/>
      <c r="AR53" s="699"/>
      <c r="AS53" s="699"/>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699"/>
      <c r="BQ53" s="699"/>
      <c r="BR53" s="699"/>
      <c r="BS53" s="699"/>
      <c r="BT53" s="700"/>
    </row>
    <row r="54" spans="2:73">
      <c r="B54" s="694"/>
      <c r="C54" s="694"/>
      <c r="D54" s="694"/>
      <c r="E54" s="694"/>
      <c r="F54" s="694"/>
      <c r="G54" s="694"/>
      <c r="H54" s="694"/>
      <c r="I54" s="646"/>
      <c r="J54" s="646"/>
      <c r="K54" s="635"/>
      <c r="L54" s="698"/>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700"/>
      <c r="AP54" s="635"/>
      <c r="AQ54" s="698"/>
      <c r="AR54" s="699"/>
      <c r="AS54" s="699"/>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699"/>
      <c r="BQ54" s="699"/>
      <c r="BR54" s="699"/>
      <c r="BS54" s="699"/>
      <c r="BT54" s="700"/>
    </row>
    <row r="55" spans="2:73">
      <c r="B55" s="694"/>
      <c r="C55" s="694"/>
      <c r="D55" s="694"/>
      <c r="E55" s="694"/>
      <c r="F55" s="694"/>
      <c r="G55" s="694"/>
      <c r="H55" s="694"/>
      <c r="I55" s="646"/>
      <c r="J55" s="646"/>
      <c r="K55" s="635"/>
      <c r="L55" s="698"/>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700"/>
      <c r="AP55" s="635"/>
      <c r="AQ55" s="698"/>
      <c r="AR55" s="699"/>
      <c r="AS55" s="699"/>
      <c r="AT55" s="699"/>
      <c r="AU55" s="699"/>
      <c r="AV55" s="699"/>
      <c r="AW55" s="699"/>
      <c r="AX55" s="699"/>
      <c r="AY55" s="699"/>
      <c r="AZ55" s="699"/>
      <c r="BA55" s="699"/>
      <c r="BB55" s="699"/>
      <c r="BC55" s="699"/>
      <c r="BD55" s="699"/>
      <c r="BE55" s="699"/>
      <c r="BF55" s="699"/>
      <c r="BG55" s="699"/>
      <c r="BH55" s="699"/>
      <c r="BI55" s="699"/>
      <c r="BJ55" s="699"/>
      <c r="BK55" s="699"/>
      <c r="BL55" s="699"/>
      <c r="BM55" s="699"/>
      <c r="BN55" s="699"/>
      <c r="BO55" s="699"/>
      <c r="BP55" s="699"/>
      <c r="BQ55" s="699"/>
      <c r="BR55" s="699"/>
      <c r="BS55" s="699"/>
      <c r="BT55" s="700"/>
    </row>
    <row r="56" spans="2:73">
      <c r="B56" s="694"/>
      <c r="C56" s="694"/>
      <c r="D56" s="694"/>
      <c r="E56" s="694"/>
      <c r="F56" s="694"/>
      <c r="G56" s="694"/>
      <c r="H56" s="694"/>
      <c r="I56" s="646"/>
      <c r="J56" s="646"/>
      <c r="K56" s="635"/>
      <c r="L56" s="698"/>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699"/>
      <c r="AN56" s="699"/>
      <c r="AO56" s="700"/>
      <c r="AP56" s="635"/>
      <c r="AQ56" s="698"/>
      <c r="AR56" s="699"/>
      <c r="AS56" s="699"/>
      <c r="AT56" s="699"/>
      <c r="AU56" s="699"/>
      <c r="AV56" s="699"/>
      <c r="AW56" s="699"/>
      <c r="AX56" s="699"/>
      <c r="AY56" s="699"/>
      <c r="AZ56" s="699"/>
      <c r="BA56" s="699"/>
      <c r="BB56" s="699"/>
      <c r="BC56" s="699"/>
      <c r="BD56" s="699"/>
      <c r="BE56" s="699"/>
      <c r="BF56" s="699"/>
      <c r="BG56" s="699"/>
      <c r="BH56" s="699"/>
      <c r="BI56" s="699"/>
      <c r="BJ56" s="699"/>
      <c r="BK56" s="699"/>
      <c r="BL56" s="699"/>
      <c r="BM56" s="699"/>
      <c r="BN56" s="699"/>
      <c r="BO56" s="699"/>
      <c r="BP56" s="699"/>
      <c r="BQ56" s="699"/>
      <c r="BR56" s="699"/>
      <c r="BS56" s="699"/>
      <c r="BT56" s="700"/>
    </row>
    <row r="57" spans="2:73">
      <c r="B57" s="694"/>
      <c r="C57" s="694"/>
      <c r="D57" s="694"/>
      <c r="E57" s="694"/>
      <c r="F57" s="694"/>
      <c r="G57" s="694"/>
      <c r="H57" s="694"/>
      <c r="I57" s="646"/>
      <c r="J57" s="646"/>
      <c r="K57" s="635"/>
      <c r="L57" s="698"/>
      <c r="M57" s="699"/>
      <c r="N57" s="699"/>
      <c r="O57" s="699"/>
      <c r="P57" s="699"/>
      <c r="Q57" s="699"/>
      <c r="R57" s="699"/>
      <c r="S57" s="699"/>
      <c r="T57" s="699"/>
      <c r="U57" s="699"/>
      <c r="V57" s="699"/>
      <c r="W57" s="699"/>
      <c r="X57" s="699"/>
      <c r="Y57" s="699"/>
      <c r="Z57" s="699"/>
      <c r="AA57" s="699"/>
      <c r="AB57" s="699"/>
      <c r="AC57" s="699"/>
      <c r="AD57" s="699"/>
      <c r="AE57" s="699"/>
      <c r="AF57" s="699"/>
      <c r="AG57" s="699"/>
      <c r="AH57" s="699"/>
      <c r="AI57" s="699"/>
      <c r="AJ57" s="699"/>
      <c r="AK57" s="699"/>
      <c r="AL57" s="699"/>
      <c r="AM57" s="699"/>
      <c r="AN57" s="699"/>
      <c r="AO57" s="700"/>
      <c r="AP57" s="635"/>
      <c r="AQ57" s="698"/>
      <c r="AR57" s="699"/>
      <c r="AS57" s="699"/>
      <c r="AT57" s="699"/>
      <c r="AU57" s="699"/>
      <c r="AV57" s="699"/>
      <c r="AW57" s="699"/>
      <c r="AX57" s="699"/>
      <c r="AY57" s="699"/>
      <c r="AZ57" s="699"/>
      <c r="BA57" s="699"/>
      <c r="BB57" s="699"/>
      <c r="BC57" s="699"/>
      <c r="BD57" s="699"/>
      <c r="BE57" s="699"/>
      <c r="BF57" s="699"/>
      <c r="BG57" s="699"/>
      <c r="BH57" s="699"/>
      <c r="BI57" s="699"/>
      <c r="BJ57" s="699"/>
      <c r="BK57" s="699"/>
      <c r="BL57" s="699"/>
      <c r="BM57" s="699"/>
      <c r="BN57" s="699"/>
      <c r="BO57" s="699"/>
      <c r="BP57" s="699"/>
      <c r="BQ57" s="699"/>
      <c r="BR57" s="699"/>
      <c r="BS57" s="699"/>
      <c r="BT57" s="700"/>
    </row>
    <row r="58" spans="2:73">
      <c r="B58" s="694"/>
      <c r="C58" s="694"/>
      <c r="D58" s="694"/>
      <c r="E58" s="694"/>
      <c r="F58" s="694"/>
      <c r="G58" s="694"/>
      <c r="H58" s="694"/>
      <c r="I58" s="646"/>
      <c r="J58" s="646"/>
      <c r="K58" s="635"/>
      <c r="L58" s="698"/>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700"/>
      <c r="AP58" s="635"/>
      <c r="AQ58" s="698"/>
      <c r="AR58" s="699"/>
      <c r="AS58" s="699"/>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699"/>
      <c r="BQ58" s="699"/>
      <c r="BR58" s="699"/>
      <c r="BS58" s="699"/>
      <c r="BT58" s="700"/>
    </row>
    <row r="59" spans="2:73">
      <c r="B59" s="694"/>
      <c r="C59" s="694"/>
      <c r="D59" s="694"/>
      <c r="E59" s="694"/>
      <c r="F59" s="694"/>
      <c r="G59" s="694"/>
      <c r="H59" s="694"/>
      <c r="I59" s="646"/>
      <c r="J59" s="646"/>
      <c r="K59" s="635"/>
      <c r="L59" s="698"/>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700"/>
      <c r="AP59" s="635"/>
      <c r="AQ59" s="698"/>
      <c r="AR59" s="699"/>
      <c r="AS59" s="699"/>
      <c r="AT59" s="699"/>
      <c r="AU59" s="699"/>
      <c r="AV59" s="699"/>
      <c r="AW59" s="699"/>
      <c r="AX59" s="699"/>
      <c r="AY59" s="699"/>
      <c r="AZ59" s="699"/>
      <c r="BA59" s="699"/>
      <c r="BB59" s="699"/>
      <c r="BC59" s="699"/>
      <c r="BD59" s="699"/>
      <c r="BE59" s="699"/>
      <c r="BF59" s="699"/>
      <c r="BG59" s="699"/>
      <c r="BH59" s="699"/>
      <c r="BI59" s="699"/>
      <c r="BJ59" s="699"/>
      <c r="BK59" s="699"/>
      <c r="BL59" s="699"/>
      <c r="BM59" s="699"/>
      <c r="BN59" s="699"/>
      <c r="BO59" s="699"/>
      <c r="BP59" s="699"/>
      <c r="BQ59" s="699"/>
      <c r="BR59" s="699"/>
      <c r="BS59" s="699"/>
      <c r="BT59" s="700"/>
    </row>
    <row r="60" spans="2:73" ht="15.75">
      <c r="B60" s="694"/>
      <c r="C60" s="694"/>
      <c r="D60" s="694"/>
      <c r="E60" s="694"/>
      <c r="F60" s="694"/>
      <c r="G60" s="694"/>
      <c r="H60" s="694"/>
      <c r="I60" s="646"/>
      <c r="J60" s="646"/>
      <c r="K60" s="635"/>
      <c r="L60" s="698"/>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700"/>
      <c r="AP60" s="635"/>
      <c r="AQ60" s="698"/>
      <c r="AR60" s="699"/>
      <c r="AS60" s="699"/>
      <c r="AT60" s="699"/>
      <c r="AU60" s="699"/>
      <c r="AV60" s="699"/>
      <c r="AW60" s="699"/>
      <c r="AX60" s="699"/>
      <c r="AY60" s="699"/>
      <c r="AZ60" s="699"/>
      <c r="BA60" s="699"/>
      <c r="BB60" s="699"/>
      <c r="BC60" s="699"/>
      <c r="BD60" s="699"/>
      <c r="BE60" s="699"/>
      <c r="BF60" s="699"/>
      <c r="BG60" s="699"/>
      <c r="BH60" s="699"/>
      <c r="BI60" s="699"/>
      <c r="BJ60" s="699"/>
      <c r="BK60" s="699"/>
      <c r="BL60" s="699"/>
      <c r="BM60" s="699"/>
      <c r="BN60" s="699"/>
      <c r="BO60" s="699"/>
      <c r="BP60" s="699"/>
      <c r="BQ60" s="699"/>
      <c r="BR60" s="699"/>
      <c r="BS60" s="699"/>
      <c r="BT60" s="700"/>
      <c r="BU60" s="165"/>
    </row>
    <row r="61" spans="2:73">
      <c r="B61" s="694"/>
      <c r="C61" s="694"/>
      <c r="D61" s="694"/>
      <c r="E61" s="694"/>
      <c r="F61" s="694"/>
      <c r="G61" s="694"/>
      <c r="H61" s="694"/>
      <c r="I61" s="646"/>
      <c r="J61" s="646"/>
      <c r="K61" s="635"/>
      <c r="L61" s="698"/>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700"/>
      <c r="AP61" s="635"/>
      <c r="AQ61" s="698"/>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c r="BQ61" s="699"/>
      <c r="BR61" s="699"/>
      <c r="BS61" s="699"/>
      <c r="BT61" s="700"/>
    </row>
    <row r="62" spans="2:73">
      <c r="B62" s="694"/>
      <c r="C62" s="694"/>
      <c r="D62" s="694"/>
      <c r="E62" s="694"/>
      <c r="F62" s="694"/>
      <c r="G62" s="694"/>
      <c r="H62" s="694"/>
      <c r="I62" s="646"/>
      <c r="J62" s="646"/>
      <c r="K62" s="635"/>
      <c r="L62" s="698"/>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699"/>
      <c r="AO62" s="700"/>
      <c r="AP62" s="635"/>
      <c r="AQ62" s="698"/>
      <c r="AR62" s="699"/>
      <c r="AS62" s="699"/>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699"/>
      <c r="BQ62" s="699"/>
      <c r="BR62" s="699"/>
      <c r="BS62" s="699"/>
      <c r="BT62" s="700"/>
    </row>
    <row r="63" spans="2:73">
      <c r="B63" s="694"/>
      <c r="C63" s="694"/>
      <c r="D63" s="694"/>
      <c r="E63" s="694"/>
      <c r="F63" s="694"/>
      <c r="G63" s="694"/>
      <c r="H63" s="694"/>
      <c r="I63" s="646"/>
      <c r="J63" s="646"/>
      <c r="K63" s="635"/>
      <c r="L63" s="698"/>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699"/>
      <c r="AO63" s="700"/>
      <c r="AP63" s="635"/>
      <c r="AQ63" s="698"/>
      <c r="AR63" s="699"/>
      <c r="AS63" s="699"/>
      <c r="AT63" s="699"/>
      <c r="AU63" s="699"/>
      <c r="AV63" s="699"/>
      <c r="AW63" s="699"/>
      <c r="AX63" s="699"/>
      <c r="AY63" s="699"/>
      <c r="AZ63" s="699"/>
      <c r="BA63" s="699"/>
      <c r="BB63" s="699"/>
      <c r="BC63" s="699"/>
      <c r="BD63" s="699"/>
      <c r="BE63" s="699"/>
      <c r="BF63" s="699"/>
      <c r="BG63" s="699"/>
      <c r="BH63" s="699"/>
      <c r="BI63" s="699"/>
      <c r="BJ63" s="699"/>
      <c r="BK63" s="699"/>
      <c r="BL63" s="699"/>
      <c r="BM63" s="699"/>
      <c r="BN63" s="699"/>
      <c r="BO63" s="699"/>
      <c r="BP63" s="699"/>
      <c r="BQ63" s="699"/>
      <c r="BR63" s="699"/>
      <c r="BS63" s="699"/>
      <c r="BT63" s="700"/>
    </row>
    <row r="64" spans="2:73">
      <c r="B64" s="694"/>
      <c r="C64" s="694"/>
      <c r="D64" s="694"/>
      <c r="E64" s="694"/>
      <c r="F64" s="694"/>
      <c r="G64" s="694"/>
      <c r="H64" s="694"/>
      <c r="I64" s="646"/>
      <c r="J64" s="646"/>
      <c r="K64" s="635"/>
      <c r="L64" s="698"/>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700"/>
      <c r="AP64" s="635"/>
      <c r="AQ64" s="698"/>
      <c r="AR64" s="699"/>
      <c r="AS64" s="699"/>
      <c r="AT64" s="699"/>
      <c r="AU64" s="699"/>
      <c r="AV64" s="699"/>
      <c r="AW64" s="699"/>
      <c r="AX64" s="699"/>
      <c r="AY64" s="699"/>
      <c r="AZ64" s="699"/>
      <c r="BA64" s="699"/>
      <c r="BB64" s="699"/>
      <c r="BC64" s="699"/>
      <c r="BD64" s="699"/>
      <c r="BE64" s="699"/>
      <c r="BF64" s="699"/>
      <c r="BG64" s="699"/>
      <c r="BH64" s="699"/>
      <c r="BI64" s="699"/>
      <c r="BJ64" s="699"/>
      <c r="BK64" s="699"/>
      <c r="BL64" s="699"/>
      <c r="BM64" s="699"/>
      <c r="BN64" s="699"/>
      <c r="BO64" s="699"/>
      <c r="BP64" s="699"/>
      <c r="BQ64" s="699"/>
      <c r="BR64" s="699"/>
      <c r="BS64" s="699"/>
      <c r="BT64" s="700"/>
    </row>
    <row r="65" spans="2:73">
      <c r="B65" s="694"/>
      <c r="C65" s="694"/>
      <c r="D65" s="694"/>
      <c r="E65" s="694"/>
      <c r="F65" s="694"/>
      <c r="G65" s="694"/>
      <c r="H65" s="694"/>
      <c r="I65" s="646"/>
      <c r="J65" s="646"/>
      <c r="K65" s="635"/>
      <c r="L65" s="698"/>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699"/>
      <c r="AO65" s="700"/>
      <c r="AP65" s="635"/>
      <c r="AQ65" s="698"/>
      <c r="AR65" s="699"/>
      <c r="AS65" s="699"/>
      <c r="AT65" s="699"/>
      <c r="AU65" s="699"/>
      <c r="AV65" s="699"/>
      <c r="AW65" s="699"/>
      <c r="AX65" s="699"/>
      <c r="AY65" s="699"/>
      <c r="AZ65" s="699"/>
      <c r="BA65" s="699"/>
      <c r="BB65" s="699"/>
      <c r="BC65" s="699"/>
      <c r="BD65" s="699"/>
      <c r="BE65" s="699"/>
      <c r="BF65" s="699"/>
      <c r="BG65" s="699"/>
      <c r="BH65" s="699"/>
      <c r="BI65" s="699"/>
      <c r="BJ65" s="699"/>
      <c r="BK65" s="699"/>
      <c r="BL65" s="699"/>
      <c r="BM65" s="699"/>
      <c r="BN65" s="699"/>
      <c r="BO65" s="699"/>
      <c r="BP65" s="699"/>
      <c r="BQ65" s="699"/>
      <c r="BR65" s="699"/>
      <c r="BS65" s="699"/>
      <c r="BT65" s="700"/>
    </row>
    <row r="66" spans="2:73">
      <c r="B66" s="694"/>
      <c r="C66" s="694"/>
      <c r="D66" s="694"/>
      <c r="E66" s="694"/>
      <c r="F66" s="694"/>
      <c r="G66" s="694"/>
      <c r="H66" s="694"/>
      <c r="I66" s="646"/>
      <c r="J66" s="646"/>
      <c r="K66" s="635"/>
      <c r="L66" s="698"/>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699"/>
      <c r="AL66" s="699"/>
      <c r="AM66" s="699"/>
      <c r="AN66" s="699"/>
      <c r="AO66" s="700"/>
      <c r="AP66" s="635"/>
      <c r="AQ66" s="698"/>
      <c r="AR66" s="699"/>
      <c r="AS66" s="699"/>
      <c r="AT66" s="699"/>
      <c r="AU66" s="699"/>
      <c r="AV66" s="699"/>
      <c r="AW66" s="699"/>
      <c r="AX66" s="699"/>
      <c r="AY66" s="699"/>
      <c r="AZ66" s="699"/>
      <c r="BA66" s="699"/>
      <c r="BB66" s="699"/>
      <c r="BC66" s="699"/>
      <c r="BD66" s="699"/>
      <c r="BE66" s="699"/>
      <c r="BF66" s="699"/>
      <c r="BG66" s="699"/>
      <c r="BH66" s="699"/>
      <c r="BI66" s="699"/>
      <c r="BJ66" s="699"/>
      <c r="BK66" s="699"/>
      <c r="BL66" s="699"/>
      <c r="BM66" s="699"/>
      <c r="BN66" s="699"/>
      <c r="BO66" s="699"/>
      <c r="BP66" s="699"/>
      <c r="BQ66" s="699"/>
      <c r="BR66" s="699"/>
      <c r="BS66" s="699"/>
      <c r="BT66" s="700"/>
    </row>
    <row r="67" spans="2:73">
      <c r="B67" s="694"/>
      <c r="C67" s="694"/>
      <c r="D67" s="694"/>
      <c r="E67" s="694"/>
      <c r="F67" s="694"/>
      <c r="G67" s="694"/>
      <c r="H67" s="694"/>
      <c r="I67" s="646"/>
      <c r="J67" s="646"/>
      <c r="K67" s="635"/>
      <c r="L67" s="698"/>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699"/>
      <c r="AO67" s="700"/>
      <c r="AP67" s="635"/>
      <c r="AQ67" s="698"/>
      <c r="AR67" s="699"/>
      <c r="AS67" s="699"/>
      <c r="AT67" s="699"/>
      <c r="AU67" s="699"/>
      <c r="AV67" s="699"/>
      <c r="AW67" s="699"/>
      <c r="AX67" s="699"/>
      <c r="AY67" s="699"/>
      <c r="AZ67" s="699"/>
      <c r="BA67" s="699"/>
      <c r="BB67" s="699"/>
      <c r="BC67" s="699"/>
      <c r="BD67" s="699"/>
      <c r="BE67" s="699"/>
      <c r="BF67" s="699"/>
      <c r="BG67" s="699"/>
      <c r="BH67" s="699"/>
      <c r="BI67" s="699"/>
      <c r="BJ67" s="699"/>
      <c r="BK67" s="699"/>
      <c r="BL67" s="699"/>
      <c r="BM67" s="699"/>
      <c r="BN67" s="699"/>
      <c r="BO67" s="699"/>
      <c r="BP67" s="699"/>
      <c r="BQ67" s="699"/>
      <c r="BR67" s="699"/>
      <c r="BS67" s="699"/>
      <c r="BT67" s="700"/>
    </row>
    <row r="68" spans="2:73">
      <c r="B68" s="694"/>
      <c r="C68" s="694"/>
      <c r="D68" s="694"/>
      <c r="E68" s="694"/>
      <c r="F68" s="694"/>
      <c r="G68" s="694"/>
      <c r="H68" s="694"/>
      <c r="I68" s="646"/>
      <c r="J68" s="646"/>
      <c r="K68" s="635"/>
      <c r="L68" s="698"/>
      <c r="M68" s="699"/>
      <c r="N68" s="699"/>
      <c r="O68" s="699"/>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699"/>
      <c r="AO68" s="700"/>
      <c r="AP68" s="635"/>
      <c r="AQ68" s="698"/>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699"/>
      <c r="BQ68" s="699"/>
      <c r="BR68" s="699"/>
      <c r="BS68" s="699"/>
      <c r="BT68" s="700"/>
    </row>
    <row r="69" spans="2:73">
      <c r="B69" s="694"/>
      <c r="C69" s="694"/>
      <c r="D69" s="694"/>
      <c r="E69" s="694"/>
      <c r="F69" s="694"/>
      <c r="G69" s="694"/>
      <c r="H69" s="694"/>
      <c r="I69" s="646"/>
      <c r="J69" s="646"/>
      <c r="K69" s="635"/>
      <c r="L69" s="698"/>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699"/>
      <c r="AO69" s="700"/>
      <c r="AP69" s="635"/>
      <c r="AQ69" s="698"/>
      <c r="AR69" s="699"/>
      <c r="AS69" s="699"/>
      <c r="AT69" s="699"/>
      <c r="AU69" s="699"/>
      <c r="AV69" s="699"/>
      <c r="AW69" s="699"/>
      <c r="AX69" s="699"/>
      <c r="AY69" s="699"/>
      <c r="AZ69" s="699"/>
      <c r="BA69" s="699"/>
      <c r="BB69" s="699"/>
      <c r="BC69" s="699"/>
      <c r="BD69" s="699"/>
      <c r="BE69" s="699"/>
      <c r="BF69" s="699"/>
      <c r="BG69" s="699"/>
      <c r="BH69" s="699"/>
      <c r="BI69" s="699"/>
      <c r="BJ69" s="699"/>
      <c r="BK69" s="699"/>
      <c r="BL69" s="699"/>
      <c r="BM69" s="699"/>
      <c r="BN69" s="699"/>
      <c r="BO69" s="699"/>
      <c r="BP69" s="699"/>
      <c r="BQ69" s="699"/>
      <c r="BR69" s="699"/>
      <c r="BS69" s="699"/>
      <c r="BT69" s="700"/>
    </row>
    <row r="70" spans="2:73">
      <c r="B70" s="694"/>
      <c r="C70" s="694"/>
      <c r="D70" s="694"/>
      <c r="E70" s="694"/>
      <c r="F70" s="694"/>
      <c r="G70" s="694"/>
      <c r="H70" s="694"/>
      <c r="I70" s="646"/>
      <c r="J70" s="646"/>
      <c r="K70" s="635"/>
      <c r="L70" s="698"/>
      <c r="M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c r="AK70" s="699"/>
      <c r="AL70" s="699"/>
      <c r="AM70" s="699"/>
      <c r="AN70" s="699"/>
      <c r="AO70" s="700"/>
      <c r="AP70" s="635"/>
      <c r="AQ70" s="698"/>
      <c r="AR70" s="699"/>
      <c r="AS70" s="699"/>
      <c r="AT70" s="699"/>
      <c r="AU70" s="699"/>
      <c r="AV70" s="699"/>
      <c r="AW70" s="699"/>
      <c r="AX70" s="699"/>
      <c r="AY70" s="699"/>
      <c r="AZ70" s="699"/>
      <c r="BA70" s="699"/>
      <c r="BB70" s="699"/>
      <c r="BC70" s="699"/>
      <c r="BD70" s="699"/>
      <c r="BE70" s="699"/>
      <c r="BF70" s="699"/>
      <c r="BG70" s="699"/>
      <c r="BH70" s="699"/>
      <c r="BI70" s="699"/>
      <c r="BJ70" s="699"/>
      <c r="BK70" s="699"/>
      <c r="BL70" s="699"/>
      <c r="BM70" s="699"/>
      <c r="BN70" s="699"/>
      <c r="BO70" s="699"/>
      <c r="BP70" s="699"/>
      <c r="BQ70" s="699"/>
      <c r="BR70" s="699"/>
      <c r="BS70" s="699"/>
      <c r="BT70" s="700"/>
    </row>
    <row r="71" spans="2:73">
      <c r="B71" s="694"/>
      <c r="C71" s="694"/>
      <c r="D71" s="694"/>
      <c r="E71" s="694"/>
      <c r="F71" s="694"/>
      <c r="G71" s="694"/>
      <c r="H71" s="694"/>
      <c r="I71" s="646"/>
      <c r="J71" s="646"/>
      <c r="K71" s="635"/>
      <c r="L71" s="698"/>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699"/>
      <c r="AM71" s="699"/>
      <c r="AN71" s="699"/>
      <c r="AO71" s="700"/>
      <c r="AP71" s="635"/>
      <c r="AQ71" s="701"/>
      <c r="AR71" s="702"/>
      <c r="AS71" s="702"/>
      <c r="AT71" s="702"/>
      <c r="AU71" s="702"/>
      <c r="AV71" s="702"/>
      <c r="AW71" s="702"/>
      <c r="AX71" s="702"/>
      <c r="AY71" s="702"/>
      <c r="AZ71" s="702"/>
      <c r="BA71" s="702"/>
      <c r="BB71" s="702"/>
      <c r="BC71" s="702"/>
      <c r="BD71" s="702"/>
      <c r="BE71" s="702"/>
      <c r="BF71" s="702"/>
      <c r="BG71" s="702"/>
      <c r="BH71" s="702"/>
      <c r="BI71" s="702"/>
      <c r="BJ71" s="702"/>
      <c r="BK71" s="702"/>
      <c r="BL71" s="702"/>
      <c r="BM71" s="702"/>
      <c r="BN71" s="702"/>
      <c r="BO71" s="702"/>
      <c r="BP71" s="702"/>
      <c r="BQ71" s="702"/>
      <c r="BR71" s="702"/>
      <c r="BS71" s="702"/>
      <c r="BT71" s="703"/>
    </row>
    <row r="72" spans="2:73">
      <c r="B72" s="694"/>
      <c r="C72" s="694"/>
      <c r="D72" s="694"/>
      <c r="E72" s="694"/>
      <c r="F72" s="694"/>
      <c r="G72" s="694"/>
      <c r="H72" s="694"/>
      <c r="I72" s="646"/>
      <c r="J72" s="646"/>
      <c r="K72" s="635"/>
      <c r="L72" s="698"/>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99"/>
      <c r="AJ72" s="699"/>
      <c r="AK72" s="699"/>
      <c r="AL72" s="699"/>
      <c r="AM72" s="699"/>
      <c r="AN72" s="699"/>
      <c r="AO72" s="700"/>
      <c r="AP72" s="635"/>
      <c r="AQ72" s="695"/>
      <c r="AR72" s="696"/>
      <c r="AS72" s="696"/>
      <c r="AT72" s="696"/>
      <c r="AU72" s="696"/>
      <c r="AV72" s="696"/>
      <c r="AW72" s="696"/>
      <c r="AX72" s="696"/>
      <c r="AY72" s="696"/>
      <c r="AZ72" s="696"/>
      <c r="BA72" s="696"/>
      <c r="BB72" s="696"/>
      <c r="BC72" s="696"/>
      <c r="BD72" s="696"/>
      <c r="BE72" s="696"/>
      <c r="BF72" s="696"/>
      <c r="BG72" s="696"/>
      <c r="BH72" s="696"/>
      <c r="BI72" s="696"/>
      <c r="BJ72" s="696"/>
      <c r="BK72" s="696"/>
      <c r="BL72" s="696"/>
      <c r="BM72" s="696"/>
      <c r="BN72" s="696"/>
      <c r="BO72" s="696"/>
      <c r="BP72" s="696"/>
      <c r="BQ72" s="696"/>
      <c r="BR72" s="696"/>
      <c r="BS72" s="696"/>
      <c r="BT72" s="697"/>
    </row>
    <row r="73" spans="2:73">
      <c r="B73" s="694"/>
      <c r="C73" s="694"/>
      <c r="D73" s="694"/>
      <c r="E73" s="694"/>
      <c r="F73" s="694"/>
      <c r="G73" s="694"/>
      <c r="H73" s="694"/>
      <c r="I73" s="646"/>
      <c r="J73" s="646"/>
      <c r="K73" s="635"/>
      <c r="L73" s="698"/>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699"/>
      <c r="AL73" s="699"/>
      <c r="AM73" s="699"/>
      <c r="AN73" s="699"/>
      <c r="AO73" s="700"/>
      <c r="AP73" s="635"/>
      <c r="AQ73" s="698"/>
      <c r="AR73" s="699"/>
      <c r="AS73" s="699"/>
      <c r="AT73" s="699"/>
      <c r="AU73" s="699"/>
      <c r="AV73" s="699"/>
      <c r="AW73" s="699"/>
      <c r="AX73" s="699"/>
      <c r="AY73" s="699"/>
      <c r="AZ73" s="699"/>
      <c r="BA73" s="699"/>
      <c r="BB73" s="699"/>
      <c r="BC73" s="699"/>
      <c r="BD73" s="699"/>
      <c r="BE73" s="699"/>
      <c r="BF73" s="699"/>
      <c r="BG73" s="699"/>
      <c r="BH73" s="699"/>
      <c r="BI73" s="699"/>
      <c r="BJ73" s="699"/>
      <c r="BK73" s="699"/>
      <c r="BL73" s="699"/>
      <c r="BM73" s="699"/>
      <c r="BN73" s="699"/>
      <c r="BO73" s="699"/>
      <c r="BP73" s="699"/>
      <c r="BQ73" s="699"/>
      <c r="BR73" s="699"/>
      <c r="BS73" s="699"/>
      <c r="BT73" s="700"/>
    </row>
    <row r="74" spans="2:73">
      <c r="B74" s="694"/>
      <c r="C74" s="694"/>
      <c r="D74" s="694"/>
      <c r="E74" s="694"/>
      <c r="F74" s="694"/>
      <c r="G74" s="694"/>
      <c r="H74" s="694"/>
      <c r="I74" s="646"/>
      <c r="J74" s="646"/>
      <c r="K74" s="635"/>
      <c r="L74" s="698"/>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700"/>
      <c r="AP74" s="635"/>
      <c r="AQ74" s="698"/>
      <c r="AR74" s="699"/>
      <c r="AS74" s="699"/>
      <c r="AT74" s="699"/>
      <c r="AU74" s="699"/>
      <c r="AV74" s="699"/>
      <c r="AW74" s="699"/>
      <c r="AX74" s="699"/>
      <c r="AY74" s="699"/>
      <c r="AZ74" s="699"/>
      <c r="BA74" s="699"/>
      <c r="BB74" s="699"/>
      <c r="BC74" s="699"/>
      <c r="BD74" s="699"/>
      <c r="BE74" s="699"/>
      <c r="BF74" s="699"/>
      <c r="BG74" s="699"/>
      <c r="BH74" s="699"/>
      <c r="BI74" s="699"/>
      <c r="BJ74" s="699"/>
      <c r="BK74" s="699"/>
      <c r="BL74" s="699"/>
      <c r="BM74" s="699"/>
      <c r="BN74" s="699"/>
      <c r="BO74" s="699"/>
      <c r="BP74" s="699"/>
      <c r="BQ74" s="699"/>
      <c r="BR74" s="699"/>
      <c r="BS74" s="699"/>
      <c r="BT74" s="700"/>
    </row>
    <row r="75" spans="2:73">
      <c r="B75" s="694"/>
      <c r="C75" s="694"/>
      <c r="D75" s="694"/>
      <c r="E75" s="694"/>
      <c r="F75" s="694"/>
      <c r="G75" s="694"/>
      <c r="H75" s="694"/>
      <c r="I75" s="646"/>
      <c r="J75" s="646"/>
      <c r="K75" s="635"/>
      <c r="L75" s="698"/>
      <c r="M75" s="699"/>
      <c r="N75" s="699"/>
      <c r="O75" s="699"/>
      <c r="P75" s="699"/>
      <c r="Q75" s="699"/>
      <c r="R75" s="699"/>
      <c r="S75" s="699"/>
      <c r="T75" s="699"/>
      <c r="U75" s="699"/>
      <c r="V75" s="699"/>
      <c r="W75" s="699"/>
      <c r="X75" s="699"/>
      <c r="Y75" s="699"/>
      <c r="Z75" s="699"/>
      <c r="AA75" s="699"/>
      <c r="AB75" s="699"/>
      <c r="AC75" s="699"/>
      <c r="AD75" s="699"/>
      <c r="AE75" s="699"/>
      <c r="AF75" s="699"/>
      <c r="AG75" s="699"/>
      <c r="AH75" s="699"/>
      <c r="AI75" s="699"/>
      <c r="AJ75" s="699"/>
      <c r="AK75" s="699"/>
      <c r="AL75" s="699"/>
      <c r="AM75" s="699"/>
      <c r="AN75" s="699"/>
      <c r="AO75" s="700"/>
      <c r="AP75" s="635"/>
      <c r="AQ75" s="698"/>
      <c r="AR75" s="699"/>
      <c r="AS75" s="699"/>
      <c r="AT75" s="699"/>
      <c r="AU75" s="699"/>
      <c r="AV75" s="699"/>
      <c r="AW75" s="699"/>
      <c r="AX75" s="699"/>
      <c r="AY75" s="699"/>
      <c r="AZ75" s="699"/>
      <c r="BA75" s="699"/>
      <c r="BB75" s="699"/>
      <c r="BC75" s="699"/>
      <c r="BD75" s="699"/>
      <c r="BE75" s="699"/>
      <c r="BF75" s="699"/>
      <c r="BG75" s="699"/>
      <c r="BH75" s="699"/>
      <c r="BI75" s="699"/>
      <c r="BJ75" s="699"/>
      <c r="BK75" s="699"/>
      <c r="BL75" s="699"/>
      <c r="BM75" s="699"/>
      <c r="BN75" s="699"/>
      <c r="BO75" s="699"/>
      <c r="BP75" s="699"/>
      <c r="BQ75" s="699"/>
      <c r="BR75" s="699"/>
      <c r="BS75" s="699"/>
      <c r="BT75" s="700"/>
    </row>
    <row r="76" spans="2:73">
      <c r="B76" s="694"/>
      <c r="C76" s="694"/>
      <c r="D76" s="694"/>
      <c r="E76" s="694"/>
      <c r="F76" s="694"/>
      <c r="G76" s="694"/>
      <c r="H76" s="694"/>
      <c r="I76" s="646"/>
      <c r="J76" s="646"/>
      <c r="K76" s="635"/>
      <c r="L76" s="698"/>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699"/>
      <c r="AM76" s="699"/>
      <c r="AN76" s="699"/>
      <c r="AO76" s="700"/>
      <c r="AP76" s="635"/>
      <c r="AQ76" s="698"/>
      <c r="AR76" s="699"/>
      <c r="AS76" s="699"/>
      <c r="AT76" s="699"/>
      <c r="AU76" s="699"/>
      <c r="AV76" s="699"/>
      <c r="AW76" s="699"/>
      <c r="AX76" s="699"/>
      <c r="AY76" s="699"/>
      <c r="AZ76" s="699"/>
      <c r="BA76" s="699"/>
      <c r="BB76" s="699"/>
      <c r="BC76" s="699"/>
      <c r="BD76" s="699"/>
      <c r="BE76" s="699"/>
      <c r="BF76" s="699"/>
      <c r="BG76" s="699"/>
      <c r="BH76" s="699"/>
      <c r="BI76" s="699"/>
      <c r="BJ76" s="699"/>
      <c r="BK76" s="699"/>
      <c r="BL76" s="699"/>
      <c r="BM76" s="699"/>
      <c r="BN76" s="699"/>
      <c r="BO76" s="699"/>
      <c r="BP76" s="699"/>
      <c r="BQ76" s="699"/>
      <c r="BR76" s="699"/>
      <c r="BS76" s="699"/>
      <c r="BT76" s="700"/>
    </row>
    <row r="77" spans="2:73">
      <c r="B77" s="694"/>
      <c r="C77" s="694"/>
      <c r="D77" s="694"/>
      <c r="E77" s="694"/>
      <c r="F77" s="694"/>
      <c r="G77" s="694"/>
      <c r="H77" s="694"/>
      <c r="I77" s="646"/>
      <c r="J77" s="646"/>
      <c r="K77" s="635"/>
      <c r="L77" s="698"/>
      <c r="M77" s="699"/>
      <c r="N77" s="699"/>
      <c r="O77" s="699"/>
      <c r="P77" s="699"/>
      <c r="Q77" s="699"/>
      <c r="R77" s="699"/>
      <c r="S77" s="699"/>
      <c r="T77" s="699"/>
      <c r="U77" s="699"/>
      <c r="V77" s="699"/>
      <c r="W77" s="699"/>
      <c r="X77" s="699"/>
      <c r="Y77" s="699"/>
      <c r="Z77" s="699"/>
      <c r="AA77" s="699"/>
      <c r="AB77" s="699"/>
      <c r="AC77" s="699"/>
      <c r="AD77" s="699"/>
      <c r="AE77" s="699"/>
      <c r="AF77" s="699"/>
      <c r="AG77" s="699"/>
      <c r="AH77" s="699"/>
      <c r="AI77" s="699"/>
      <c r="AJ77" s="699"/>
      <c r="AK77" s="699"/>
      <c r="AL77" s="699"/>
      <c r="AM77" s="699"/>
      <c r="AN77" s="699"/>
      <c r="AO77" s="700"/>
      <c r="AP77" s="635"/>
      <c r="AQ77" s="698"/>
      <c r="AR77" s="699"/>
      <c r="AS77" s="699"/>
      <c r="AT77" s="699"/>
      <c r="AU77" s="699"/>
      <c r="AV77" s="699"/>
      <c r="AW77" s="699"/>
      <c r="AX77" s="699"/>
      <c r="AY77" s="699"/>
      <c r="AZ77" s="699"/>
      <c r="BA77" s="699"/>
      <c r="BB77" s="699"/>
      <c r="BC77" s="699"/>
      <c r="BD77" s="699"/>
      <c r="BE77" s="699"/>
      <c r="BF77" s="699"/>
      <c r="BG77" s="699"/>
      <c r="BH77" s="699"/>
      <c r="BI77" s="699"/>
      <c r="BJ77" s="699"/>
      <c r="BK77" s="699"/>
      <c r="BL77" s="699"/>
      <c r="BM77" s="699"/>
      <c r="BN77" s="699"/>
      <c r="BO77" s="699"/>
      <c r="BP77" s="699"/>
      <c r="BQ77" s="699"/>
      <c r="BR77" s="699"/>
      <c r="BS77" s="699"/>
      <c r="BT77" s="700"/>
    </row>
    <row r="78" spans="2:73">
      <c r="B78" s="694"/>
      <c r="C78" s="694"/>
      <c r="D78" s="694"/>
      <c r="E78" s="694"/>
      <c r="F78" s="694"/>
      <c r="G78" s="694"/>
      <c r="H78" s="694"/>
      <c r="I78" s="646"/>
      <c r="J78" s="646"/>
      <c r="K78" s="635"/>
      <c r="L78" s="698"/>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700"/>
      <c r="AP78" s="635"/>
      <c r="AQ78" s="698"/>
      <c r="AR78" s="699"/>
      <c r="AS78" s="699"/>
      <c r="AT78" s="699"/>
      <c r="AU78" s="699"/>
      <c r="AV78" s="699"/>
      <c r="AW78" s="699"/>
      <c r="AX78" s="699"/>
      <c r="AY78" s="699"/>
      <c r="AZ78" s="699"/>
      <c r="BA78" s="699"/>
      <c r="BB78" s="699"/>
      <c r="BC78" s="699"/>
      <c r="BD78" s="699"/>
      <c r="BE78" s="699"/>
      <c r="BF78" s="699"/>
      <c r="BG78" s="699"/>
      <c r="BH78" s="699"/>
      <c r="BI78" s="699"/>
      <c r="BJ78" s="699"/>
      <c r="BK78" s="699"/>
      <c r="BL78" s="699"/>
      <c r="BM78" s="699"/>
      <c r="BN78" s="699"/>
      <c r="BO78" s="699"/>
      <c r="BP78" s="699"/>
      <c r="BQ78" s="699"/>
      <c r="BR78" s="699"/>
      <c r="BS78" s="699"/>
      <c r="BT78" s="700"/>
    </row>
    <row r="79" spans="2:73" ht="15.75">
      <c r="B79" s="694"/>
      <c r="C79" s="694"/>
      <c r="D79" s="694"/>
      <c r="E79" s="694"/>
      <c r="F79" s="694"/>
      <c r="G79" s="694"/>
      <c r="H79" s="694"/>
      <c r="I79" s="646"/>
      <c r="J79" s="646"/>
      <c r="K79" s="635"/>
      <c r="L79" s="698"/>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700"/>
      <c r="AP79" s="635"/>
      <c r="AQ79" s="698"/>
      <c r="AR79" s="699"/>
      <c r="AS79" s="699"/>
      <c r="AT79" s="699"/>
      <c r="AU79" s="699"/>
      <c r="AV79" s="699"/>
      <c r="AW79" s="699"/>
      <c r="AX79" s="699"/>
      <c r="AY79" s="699"/>
      <c r="AZ79" s="699"/>
      <c r="BA79" s="699"/>
      <c r="BB79" s="699"/>
      <c r="BC79" s="699"/>
      <c r="BD79" s="699"/>
      <c r="BE79" s="699"/>
      <c r="BF79" s="699"/>
      <c r="BG79" s="699"/>
      <c r="BH79" s="699"/>
      <c r="BI79" s="699"/>
      <c r="BJ79" s="699"/>
      <c r="BK79" s="699"/>
      <c r="BL79" s="699"/>
      <c r="BM79" s="699"/>
      <c r="BN79" s="699"/>
      <c r="BO79" s="699"/>
      <c r="BP79" s="699"/>
      <c r="BQ79" s="699"/>
      <c r="BR79" s="699"/>
      <c r="BS79" s="699"/>
      <c r="BT79" s="700"/>
      <c r="BU79" s="165"/>
    </row>
    <row r="80" spans="2:73" ht="15.75">
      <c r="B80" s="694"/>
      <c r="C80" s="694"/>
      <c r="D80" s="694"/>
      <c r="E80" s="694"/>
      <c r="F80" s="694"/>
      <c r="G80" s="694"/>
      <c r="H80" s="694"/>
      <c r="I80" s="646"/>
      <c r="J80" s="646"/>
      <c r="K80" s="635"/>
      <c r="L80" s="698"/>
      <c r="M80" s="699"/>
      <c r="N80" s="699"/>
      <c r="O80" s="699"/>
      <c r="P80" s="699"/>
      <c r="Q80" s="699"/>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700"/>
      <c r="AP80" s="635"/>
      <c r="AQ80" s="698"/>
      <c r="AR80" s="699"/>
      <c r="AS80" s="699"/>
      <c r="AT80" s="699"/>
      <c r="AU80" s="699"/>
      <c r="AV80" s="699"/>
      <c r="AW80" s="699"/>
      <c r="AX80" s="699"/>
      <c r="AY80" s="699"/>
      <c r="AZ80" s="699"/>
      <c r="BA80" s="699"/>
      <c r="BB80" s="699"/>
      <c r="BC80" s="699"/>
      <c r="BD80" s="699"/>
      <c r="BE80" s="699"/>
      <c r="BF80" s="699"/>
      <c r="BG80" s="699"/>
      <c r="BH80" s="699"/>
      <c r="BI80" s="699"/>
      <c r="BJ80" s="699"/>
      <c r="BK80" s="699"/>
      <c r="BL80" s="699"/>
      <c r="BM80" s="699"/>
      <c r="BN80" s="699"/>
      <c r="BO80" s="699"/>
      <c r="BP80" s="699"/>
      <c r="BQ80" s="699"/>
      <c r="BR80" s="699"/>
      <c r="BS80" s="699"/>
      <c r="BT80" s="700"/>
      <c r="BU80" s="165"/>
    </row>
    <row r="81" spans="2:73">
      <c r="B81" s="694"/>
      <c r="C81" s="694"/>
      <c r="D81" s="694"/>
      <c r="E81" s="694"/>
      <c r="F81" s="694"/>
      <c r="G81" s="694"/>
      <c r="H81" s="694"/>
      <c r="I81" s="646"/>
      <c r="J81" s="646"/>
      <c r="K81" s="635"/>
      <c r="L81" s="698"/>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700"/>
      <c r="AP81" s="635"/>
      <c r="AQ81" s="698"/>
      <c r="AR81" s="699"/>
      <c r="AS81" s="699"/>
      <c r="AT81" s="699"/>
      <c r="AU81" s="699"/>
      <c r="AV81" s="699"/>
      <c r="AW81" s="699"/>
      <c r="AX81" s="699"/>
      <c r="AY81" s="699"/>
      <c r="AZ81" s="699"/>
      <c r="BA81" s="699"/>
      <c r="BB81" s="699"/>
      <c r="BC81" s="699"/>
      <c r="BD81" s="699"/>
      <c r="BE81" s="699"/>
      <c r="BF81" s="699"/>
      <c r="BG81" s="699"/>
      <c r="BH81" s="699"/>
      <c r="BI81" s="699"/>
      <c r="BJ81" s="699"/>
      <c r="BK81" s="699"/>
      <c r="BL81" s="699"/>
      <c r="BM81" s="699"/>
      <c r="BN81" s="699"/>
      <c r="BO81" s="699"/>
      <c r="BP81" s="699"/>
      <c r="BQ81" s="699"/>
      <c r="BR81" s="699"/>
      <c r="BS81" s="699"/>
      <c r="BT81" s="700"/>
    </row>
    <row r="82" spans="2:73" ht="15.75">
      <c r="B82" s="694"/>
      <c r="C82" s="694"/>
      <c r="D82" s="694"/>
      <c r="E82" s="694"/>
      <c r="F82" s="694"/>
      <c r="G82" s="694"/>
      <c r="H82" s="694"/>
      <c r="I82" s="646"/>
      <c r="J82" s="646"/>
      <c r="K82" s="635"/>
      <c r="L82" s="698"/>
      <c r="M82" s="699"/>
      <c r="N82" s="699"/>
      <c r="O82" s="699"/>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700"/>
      <c r="AP82" s="635"/>
      <c r="AQ82" s="698"/>
      <c r="AR82" s="699"/>
      <c r="AS82" s="699"/>
      <c r="AT82" s="699"/>
      <c r="AU82" s="699"/>
      <c r="AV82" s="699"/>
      <c r="AW82" s="699"/>
      <c r="AX82" s="699"/>
      <c r="AY82" s="699"/>
      <c r="AZ82" s="699"/>
      <c r="BA82" s="699"/>
      <c r="BB82" s="699"/>
      <c r="BC82" s="699"/>
      <c r="BD82" s="699"/>
      <c r="BE82" s="699"/>
      <c r="BF82" s="699"/>
      <c r="BG82" s="699"/>
      <c r="BH82" s="699"/>
      <c r="BI82" s="699"/>
      <c r="BJ82" s="699"/>
      <c r="BK82" s="699"/>
      <c r="BL82" s="699"/>
      <c r="BM82" s="699"/>
      <c r="BN82" s="699"/>
      <c r="BO82" s="699"/>
      <c r="BP82" s="699"/>
      <c r="BQ82" s="699"/>
      <c r="BR82" s="699"/>
      <c r="BS82" s="699"/>
      <c r="BT82" s="700"/>
      <c r="BU82" s="165"/>
    </row>
    <row r="83" spans="2:73" ht="15.75">
      <c r="B83" s="694"/>
      <c r="C83" s="694"/>
      <c r="D83" s="694"/>
      <c r="E83" s="694"/>
      <c r="F83" s="694"/>
      <c r="G83" s="694"/>
      <c r="H83" s="694"/>
      <c r="I83" s="646"/>
      <c r="J83" s="646"/>
      <c r="K83" s="635"/>
      <c r="L83" s="698"/>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700"/>
      <c r="AP83" s="635"/>
      <c r="AQ83" s="698"/>
      <c r="AR83" s="699"/>
      <c r="AS83" s="699"/>
      <c r="AT83" s="699"/>
      <c r="AU83" s="699"/>
      <c r="AV83" s="699"/>
      <c r="AW83" s="699"/>
      <c r="AX83" s="699"/>
      <c r="AY83" s="699"/>
      <c r="AZ83" s="699"/>
      <c r="BA83" s="699"/>
      <c r="BB83" s="699"/>
      <c r="BC83" s="699"/>
      <c r="BD83" s="699"/>
      <c r="BE83" s="699"/>
      <c r="BF83" s="699"/>
      <c r="BG83" s="699"/>
      <c r="BH83" s="699"/>
      <c r="BI83" s="699"/>
      <c r="BJ83" s="699"/>
      <c r="BK83" s="699"/>
      <c r="BL83" s="699"/>
      <c r="BM83" s="699"/>
      <c r="BN83" s="699"/>
      <c r="BO83" s="699"/>
      <c r="BP83" s="699"/>
      <c r="BQ83" s="699"/>
      <c r="BR83" s="699"/>
      <c r="BS83" s="699"/>
      <c r="BT83" s="700"/>
      <c r="BU83" s="165"/>
    </row>
    <row r="84" spans="2:73" ht="15.75">
      <c r="B84" s="694"/>
      <c r="C84" s="694"/>
      <c r="D84" s="694"/>
      <c r="E84" s="694"/>
      <c r="F84" s="694"/>
      <c r="G84" s="694"/>
      <c r="H84" s="694"/>
      <c r="I84" s="646"/>
      <c r="J84" s="646"/>
      <c r="K84" s="635"/>
      <c r="L84" s="698"/>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700"/>
      <c r="AP84" s="635"/>
      <c r="AQ84" s="698"/>
      <c r="AR84" s="699"/>
      <c r="AS84" s="699"/>
      <c r="AT84" s="699"/>
      <c r="AU84" s="699"/>
      <c r="AV84" s="699"/>
      <c r="AW84" s="699"/>
      <c r="AX84" s="699"/>
      <c r="AY84" s="699"/>
      <c r="AZ84" s="699"/>
      <c r="BA84" s="699"/>
      <c r="BB84" s="699"/>
      <c r="BC84" s="699"/>
      <c r="BD84" s="699"/>
      <c r="BE84" s="699"/>
      <c r="BF84" s="699"/>
      <c r="BG84" s="699"/>
      <c r="BH84" s="699"/>
      <c r="BI84" s="699"/>
      <c r="BJ84" s="699"/>
      <c r="BK84" s="699"/>
      <c r="BL84" s="699"/>
      <c r="BM84" s="699"/>
      <c r="BN84" s="699"/>
      <c r="BO84" s="699"/>
      <c r="BP84" s="699"/>
      <c r="BQ84" s="699"/>
      <c r="BR84" s="699"/>
      <c r="BS84" s="699"/>
      <c r="BT84" s="700"/>
      <c r="BU84" s="165"/>
    </row>
    <row r="85" spans="2:73">
      <c r="B85" s="694"/>
      <c r="C85" s="694"/>
      <c r="D85" s="694"/>
      <c r="E85" s="694"/>
      <c r="F85" s="694"/>
      <c r="G85" s="694"/>
      <c r="H85" s="694"/>
      <c r="I85" s="646"/>
      <c r="J85" s="646"/>
      <c r="K85" s="635"/>
      <c r="L85" s="698"/>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700"/>
      <c r="AP85" s="635"/>
      <c r="AQ85" s="698"/>
      <c r="AR85" s="699"/>
      <c r="AS85" s="699"/>
      <c r="AT85" s="699"/>
      <c r="AU85" s="699"/>
      <c r="AV85" s="699"/>
      <c r="AW85" s="699"/>
      <c r="AX85" s="699"/>
      <c r="AY85" s="699"/>
      <c r="AZ85" s="699"/>
      <c r="BA85" s="699"/>
      <c r="BB85" s="699"/>
      <c r="BC85" s="699"/>
      <c r="BD85" s="699"/>
      <c r="BE85" s="699"/>
      <c r="BF85" s="699"/>
      <c r="BG85" s="699"/>
      <c r="BH85" s="699"/>
      <c r="BI85" s="699"/>
      <c r="BJ85" s="699"/>
      <c r="BK85" s="699"/>
      <c r="BL85" s="699"/>
      <c r="BM85" s="699"/>
      <c r="BN85" s="699"/>
      <c r="BO85" s="699"/>
      <c r="BP85" s="699"/>
      <c r="BQ85" s="699"/>
      <c r="BR85" s="699"/>
      <c r="BS85" s="699"/>
      <c r="BT85" s="700"/>
    </row>
    <row r="86" spans="2:73">
      <c r="B86" s="694"/>
      <c r="C86" s="694"/>
      <c r="D86" s="694"/>
      <c r="E86" s="694"/>
      <c r="F86" s="694"/>
      <c r="G86" s="694"/>
      <c r="H86" s="694"/>
      <c r="I86" s="646"/>
      <c r="J86" s="646"/>
      <c r="K86" s="635"/>
      <c r="L86" s="698"/>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700"/>
      <c r="AP86" s="635"/>
      <c r="AQ86" s="698"/>
      <c r="AR86" s="699"/>
      <c r="AS86" s="699"/>
      <c r="AT86" s="699"/>
      <c r="AU86" s="699"/>
      <c r="AV86" s="699"/>
      <c r="AW86" s="699"/>
      <c r="AX86" s="699"/>
      <c r="AY86" s="699"/>
      <c r="AZ86" s="699"/>
      <c r="BA86" s="699"/>
      <c r="BB86" s="699"/>
      <c r="BC86" s="699"/>
      <c r="BD86" s="699"/>
      <c r="BE86" s="699"/>
      <c r="BF86" s="699"/>
      <c r="BG86" s="699"/>
      <c r="BH86" s="699"/>
      <c r="BI86" s="699"/>
      <c r="BJ86" s="699"/>
      <c r="BK86" s="699"/>
      <c r="BL86" s="699"/>
      <c r="BM86" s="699"/>
      <c r="BN86" s="699"/>
      <c r="BO86" s="699"/>
      <c r="BP86" s="699"/>
      <c r="BQ86" s="699"/>
      <c r="BR86" s="699"/>
      <c r="BS86" s="699"/>
      <c r="BT86" s="700"/>
    </row>
    <row r="87" spans="2:73">
      <c r="B87" s="694"/>
      <c r="C87" s="694"/>
      <c r="D87" s="694"/>
      <c r="E87" s="694"/>
      <c r="F87" s="694"/>
      <c r="G87" s="694"/>
      <c r="H87" s="694"/>
      <c r="I87" s="646"/>
      <c r="J87" s="646"/>
      <c r="K87" s="635"/>
      <c r="L87" s="698"/>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699"/>
      <c r="AK87" s="699"/>
      <c r="AL87" s="699"/>
      <c r="AM87" s="699"/>
      <c r="AN87" s="699"/>
      <c r="AO87" s="700"/>
      <c r="AP87" s="635"/>
      <c r="AQ87" s="698"/>
      <c r="AR87" s="699"/>
      <c r="AS87" s="699"/>
      <c r="AT87" s="699"/>
      <c r="AU87" s="699"/>
      <c r="AV87" s="699"/>
      <c r="AW87" s="699"/>
      <c r="AX87" s="699"/>
      <c r="AY87" s="699"/>
      <c r="AZ87" s="699"/>
      <c r="BA87" s="699"/>
      <c r="BB87" s="699"/>
      <c r="BC87" s="699"/>
      <c r="BD87" s="699"/>
      <c r="BE87" s="699"/>
      <c r="BF87" s="699"/>
      <c r="BG87" s="699"/>
      <c r="BH87" s="699"/>
      <c r="BI87" s="699"/>
      <c r="BJ87" s="699"/>
      <c r="BK87" s="699"/>
      <c r="BL87" s="699"/>
      <c r="BM87" s="699"/>
      <c r="BN87" s="699"/>
      <c r="BO87" s="699"/>
      <c r="BP87" s="699"/>
      <c r="BQ87" s="699"/>
      <c r="BR87" s="699"/>
      <c r="BS87" s="699"/>
      <c r="BT87" s="700"/>
    </row>
    <row r="88" spans="2:73">
      <c r="B88" s="694"/>
      <c r="C88" s="694"/>
      <c r="D88" s="694"/>
      <c r="E88" s="694"/>
      <c r="F88" s="694"/>
      <c r="G88" s="694"/>
      <c r="H88" s="694"/>
      <c r="I88" s="646"/>
      <c r="J88" s="646"/>
      <c r="K88" s="635"/>
      <c r="L88" s="698"/>
      <c r="M88" s="699"/>
      <c r="N88" s="699"/>
      <c r="O88" s="699"/>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699"/>
      <c r="AM88" s="699"/>
      <c r="AN88" s="699"/>
      <c r="AO88" s="700"/>
      <c r="AP88" s="635"/>
      <c r="AQ88" s="701"/>
      <c r="AR88" s="702"/>
      <c r="AS88" s="702"/>
      <c r="AT88" s="702"/>
      <c r="AU88" s="702"/>
      <c r="AV88" s="702"/>
      <c r="AW88" s="702"/>
      <c r="AX88" s="702"/>
      <c r="AY88" s="702"/>
      <c r="AZ88" s="702"/>
      <c r="BA88" s="702"/>
      <c r="BB88" s="702"/>
      <c r="BC88" s="702"/>
      <c r="BD88" s="702"/>
      <c r="BE88" s="702"/>
      <c r="BF88" s="702"/>
      <c r="BG88" s="702"/>
      <c r="BH88" s="702"/>
      <c r="BI88" s="702"/>
      <c r="BJ88" s="702"/>
      <c r="BK88" s="702"/>
      <c r="BL88" s="702"/>
      <c r="BM88" s="702"/>
      <c r="BN88" s="702"/>
      <c r="BO88" s="702"/>
      <c r="BP88" s="702"/>
      <c r="BQ88" s="702"/>
      <c r="BR88" s="702"/>
      <c r="BS88" s="702"/>
      <c r="BT88" s="703"/>
    </row>
    <row r="89" spans="2:73">
      <c r="B89" s="694"/>
      <c r="C89" s="694"/>
      <c r="D89" s="694"/>
      <c r="E89" s="694"/>
      <c r="F89" s="694"/>
      <c r="G89" s="694"/>
      <c r="H89" s="694"/>
      <c r="I89" s="646"/>
      <c r="J89" s="646"/>
      <c r="K89" s="635"/>
      <c r="L89" s="698"/>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699"/>
      <c r="AO89" s="700"/>
      <c r="AP89" s="635"/>
      <c r="AQ89" s="695"/>
      <c r="AR89" s="696"/>
      <c r="AS89" s="696"/>
      <c r="AT89" s="696"/>
      <c r="AU89" s="696"/>
      <c r="AV89" s="696"/>
      <c r="AW89" s="696"/>
      <c r="AX89" s="696"/>
      <c r="AY89" s="696"/>
      <c r="AZ89" s="696"/>
      <c r="BA89" s="696"/>
      <c r="BB89" s="696"/>
      <c r="BC89" s="696"/>
      <c r="BD89" s="696"/>
      <c r="BE89" s="696"/>
      <c r="BF89" s="696"/>
      <c r="BG89" s="696"/>
      <c r="BH89" s="696"/>
      <c r="BI89" s="696"/>
      <c r="BJ89" s="696"/>
      <c r="BK89" s="696"/>
      <c r="BL89" s="696"/>
      <c r="BM89" s="696"/>
      <c r="BN89" s="696"/>
      <c r="BO89" s="696"/>
      <c r="BP89" s="696"/>
      <c r="BQ89" s="696"/>
      <c r="BR89" s="696"/>
      <c r="BS89" s="696"/>
      <c r="BT89" s="697"/>
    </row>
    <row r="90" spans="2:73">
      <c r="B90" s="694"/>
      <c r="C90" s="694"/>
      <c r="D90" s="694"/>
      <c r="E90" s="694"/>
      <c r="F90" s="694"/>
      <c r="G90" s="694"/>
      <c r="H90" s="694"/>
      <c r="I90" s="646"/>
      <c r="J90" s="646"/>
      <c r="K90" s="635"/>
      <c r="L90" s="698"/>
      <c r="M90" s="699"/>
      <c r="N90" s="699"/>
      <c r="O90" s="699"/>
      <c r="P90" s="699"/>
      <c r="Q90" s="699"/>
      <c r="R90" s="699"/>
      <c r="S90" s="699"/>
      <c r="T90" s="699"/>
      <c r="U90" s="699"/>
      <c r="V90" s="699"/>
      <c r="W90" s="699"/>
      <c r="X90" s="699"/>
      <c r="Y90" s="699"/>
      <c r="Z90" s="699"/>
      <c r="AA90" s="699"/>
      <c r="AB90" s="699"/>
      <c r="AC90" s="699"/>
      <c r="AD90" s="699"/>
      <c r="AE90" s="699"/>
      <c r="AF90" s="699"/>
      <c r="AG90" s="699"/>
      <c r="AH90" s="699"/>
      <c r="AI90" s="699"/>
      <c r="AJ90" s="699"/>
      <c r="AK90" s="699"/>
      <c r="AL90" s="699"/>
      <c r="AM90" s="699"/>
      <c r="AN90" s="699"/>
      <c r="AO90" s="700"/>
      <c r="AP90" s="635"/>
      <c r="AQ90" s="698"/>
      <c r="AR90" s="699"/>
      <c r="AS90" s="699"/>
      <c r="AT90" s="699"/>
      <c r="AU90" s="699"/>
      <c r="AV90" s="699"/>
      <c r="AW90" s="699"/>
      <c r="AX90" s="699"/>
      <c r="AY90" s="699"/>
      <c r="AZ90" s="699"/>
      <c r="BA90" s="699"/>
      <c r="BB90" s="699"/>
      <c r="BC90" s="699"/>
      <c r="BD90" s="699"/>
      <c r="BE90" s="699"/>
      <c r="BF90" s="699"/>
      <c r="BG90" s="699"/>
      <c r="BH90" s="699"/>
      <c r="BI90" s="699"/>
      <c r="BJ90" s="699"/>
      <c r="BK90" s="699"/>
      <c r="BL90" s="699"/>
      <c r="BM90" s="699"/>
      <c r="BN90" s="699"/>
      <c r="BO90" s="699"/>
      <c r="BP90" s="699"/>
      <c r="BQ90" s="699"/>
      <c r="BR90" s="699"/>
      <c r="BS90" s="699"/>
      <c r="BT90" s="700"/>
    </row>
    <row r="91" spans="2:73">
      <c r="B91" s="694"/>
      <c r="C91" s="694"/>
      <c r="D91" s="694"/>
      <c r="E91" s="694"/>
      <c r="F91" s="694"/>
      <c r="G91" s="694"/>
      <c r="H91" s="694"/>
      <c r="I91" s="646"/>
      <c r="J91" s="646"/>
      <c r="K91" s="635"/>
      <c r="L91" s="698"/>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700"/>
      <c r="AP91" s="635"/>
      <c r="AQ91" s="698"/>
      <c r="AR91" s="699"/>
      <c r="AS91" s="699"/>
      <c r="AT91" s="699"/>
      <c r="AU91" s="699"/>
      <c r="AV91" s="699"/>
      <c r="AW91" s="699"/>
      <c r="AX91" s="699"/>
      <c r="AY91" s="699"/>
      <c r="AZ91" s="699"/>
      <c r="BA91" s="699"/>
      <c r="BB91" s="699"/>
      <c r="BC91" s="699"/>
      <c r="BD91" s="699"/>
      <c r="BE91" s="699"/>
      <c r="BF91" s="699"/>
      <c r="BG91" s="699"/>
      <c r="BH91" s="699"/>
      <c r="BI91" s="699"/>
      <c r="BJ91" s="699"/>
      <c r="BK91" s="699"/>
      <c r="BL91" s="699"/>
      <c r="BM91" s="699"/>
      <c r="BN91" s="699"/>
      <c r="BO91" s="699"/>
      <c r="BP91" s="699"/>
      <c r="BQ91" s="699"/>
      <c r="BR91" s="699"/>
      <c r="BS91" s="699"/>
      <c r="BT91" s="700"/>
    </row>
    <row r="92" spans="2:73">
      <c r="B92" s="694"/>
      <c r="C92" s="694"/>
      <c r="D92" s="694"/>
      <c r="E92" s="694"/>
      <c r="F92" s="694"/>
      <c r="G92" s="694"/>
      <c r="H92" s="694"/>
      <c r="I92" s="646"/>
      <c r="J92" s="646"/>
      <c r="K92" s="635"/>
      <c r="L92" s="698"/>
      <c r="M92" s="699"/>
      <c r="N92" s="699"/>
      <c r="O92" s="699"/>
      <c r="P92" s="699"/>
      <c r="Q92" s="699"/>
      <c r="R92" s="699"/>
      <c r="S92" s="699"/>
      <c r="T92" s="699"/>
      <c r="U92" s="699"/>
      <c r="V92" s="699"/>
      <c r="W92" s="699"/>
      <c r="X92" s="699"/>
      <c r="Y92" s="699"/>
      <c r="Z92" s="699"/>
      <c r="AA92" s="699"/>
      <c r="AB92" s="699"/>
      <c r="AC92" s="699"/>
      <c r="AD92" s="699"/>
      <c r="AE92" s="699"/>
      <c r="AF92" s="699"/>
      <c r="AG92" s="699"/>
      <c r="AH92" s="699"/>
      <c r="AI92" s="699"/>
      <c r="AJ92" s="699"/>
      <c r="AK92" s="699"/>
      <c r="AL92" s="699"/>
      <c r="AM92" s="699"/>
      <c r="AN92" s="699"/>
      <c r="AO92" s="700"/>
      <c r="AP92" s="635"/>
      <c r="AQ92" s="698"/>
      <c r="AR92" s="699"/>
      <c r="AS92" s="699"/>
      <c r="AT92" s="699"/>
      <c r="AU92" s="699"/>
      <c r="AV92" s="699"/>
      <c r="AW92" s="699"/>
      <c r="AX92" s="699"/>
      <c r="AY92" s="699"/>
      <c r="AZ92" s="699"/>
      <c r="BA92" s="699"/>
      <c r="BB92" s="699"/>
      <c r="BC92" s="699"/>
      <c r="BD92" s="699"/>
      <c r="BE92" s="699"/>
      <c r="BF92" s="699"/>
      <c r="BG92" s="699"/>
      <c r="BH92" s="699"/>
      <c r="BI92" s="699"/>
      <c r="BJ92" s="699"/>
      <c r="BK92" s="699"/>
      <c r="BL92" s="699"/>
      <c r="BM92" s="699"/>
      <c r="BN92" s="699"/>
      <c r="BO92" s="699"/>
      <c r="BP92" s="699"/>
      <c r="BQ92" s="699"/>
      <c r="BR92" s="699"/>
      <c r="BS92" s="699"/>
      <c r="BT92" s="700"/>
    </row>
    <row r="93" spans="2:73">
      <c r="B93" s="694"/>
      <c r="C93" s="694"/>
      <c r="D93" s="694"/>
      <c r="E93" s="694"/>
      <c r="F93" s="694"/>
      <c r="G93" s="694"/>
      <c r="H93" s="694"/>
      <c r="I93" s="646"/>
      <c r="J93" s="646"/>
      <c r="K93" s="635"/>
      <c r="L93" s="698"/>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700"/>
      <c r="AP93" s="635"/>
      <c r="AQ93" s="698"/>
      <c r="AR93" s="699"/>
      <c r="AS93" s="699"/>
      <c r="AT93" s="699"/>
      <c r="AU93" s="699"/>
      <c r="AV93" s="699"/>
      <c r="AW93" s="699"/>
      <c r="AX93" s="699"/>
      <c r="AY93" s="699"/>
      <c r="AZ93" s="699"/>
      <c r="BA93" s="699"/>
      <c r="BB93" s="699"/>
      <c r="BC93" s="699"/>
      <c r="BD93" s="699"/>
      <c r="BE93" s="699"/>
      <c r="BF93" s="699"/>
      <c r="BG93" s="699"/>
      <c r="BH93" s="699"/>
      <c r="BI93" s="699"/>
      <c r="BJ93" s="699"/>
      <c r="BK93" s="699"/>
      <c r="BL93" s="699"/>
      <c r="BM93" s="699"/>
      <c r="BN93" s="699"/>
      <c r="BO93" s="699"/>
      <c r="BP93" s="699"/>
      <c r="BQ93" s="699"/>
      <c r="BR93" s="699"/>
      <c r="BS93" s="699"/>
      <c r="BT93" s="700"/>
    </row>
    <row r="94" spans="2:73">
      <c r="B94" s="694"/>
      <c r="C94" s="694"/>
      <c r="D94" s="694"/>
      <c r="E94" s="694"/>
      <c r="F94" s="694"/>
      <c r="G94" s="694"/>
      <c r="H94" s="694"/>
      <c r="I94" s="646"/>
      <c r="J94" s="646"/>
      <c r="K94" s="635"/>
      <c r="L94" s="698"/>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700"/>
      <c r="AP94" s="635"/>
      <c r="AQ94" s="698"/>
      <c r="AR94" s="699"/>
      <c r="AS94" s="699"/>
      <c r="AT94" s="699"/>
      <c r="AU94" s="699"/>
      <c r="AV94" s="699"/>
      <c r="AW94" s="699"/>
      <c r="AX94" s="699"/>
      <c r="AY94" s="699"/>
      <c r="AZ94" s="699"/>
      <c r="BA94" s="699"/>
      <c r="BB94" s="699"/>
      <c r="BC94" s="699"/>
      <c r="BD94" s="699"/>
      <c r="BE94" s="699"/>
      <c r="BF94" s="699"/>
      <c r="BG94" s="699"/>
      <c r="BH94" s="699"/>
      <c r="BI94" s="699"/>
      <c r="BJ94" s="699"/>
      <c r="BK94" s="699"/>
      <c r="BL94" s="699"/>
      <c r="BM94" s="699"/>
      <c r="BN94" s="699"/>
      <c r="BO94" s="699"/>
      <c r="BP94" s="699"/>
      <c r="BQ94" s="699"/>
      <c r="BR94" s="699"/>
      <c r="BS94" s="699"/>
      <c r="BT94" s="700"/>
    </row>
    <row r="95" spans="2:73">
      <c r="B95" s="694"/>
      <c r="C95" s="694"/>
      <c r="D95" s="694"/>
      <c r="E95" s="694"/>
      <c r="F95" s="694"/>
      <c r="G95" s="694"/>
      <c r="H95" s="694"/>
      <c r="I95" s="646"/>
      <c r="J95" s="646"/>
      <c r="K95" s="635"/>
      <c r="L95" s="698"/>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699"/>
      <c r="AK95" s="699"/>
      <c r="AL95" s="699"/>
      <c r="AM95" s="699"/>
      <c r="AN95" s="699"/>
      <c r="AO95" s="700"/>
      <c r="AP95" s="635"/>
      <c r="AQ95" s="698"/>
      <c r="AR95" s="699"/>
      <c r="AS95" s="699"/>
      <c r="AT95" s="699"/>
      <c r="AU95" s="699"/>
      <c r="AV95" s="699"/>
      <c r="AW95" s="699"/>
      <c r="AX95" s="699"/>
      <c r="AY95" s="699"/>
      <c r="AZ95" s="699"/>
      <c r="BA95" s="699"/>
      <c r="BB95" s="699"/>
      <c r="BC95" s="699"/>
      <c r="BD95" s="699"/>
      <c r="BE95" s="699"/>
      <c r="BF95" s="699"/>
      <c r="BG95" s="699"/>
      <c r="BH95" s="699"/>
      <c r="BI95" s="699"/>
      <c r="BJ95" s="699"/>
      <c r="BK95" s="699"/>
      <c r="BL95" s="699"/>
      <c r="BM95" s="699"/>
      <c r="BN95" s="699"/>
      <c r="BO95" s="699"/>
      <c r="BP95" s="699"/>
      <c r="BQ95" s="699"/>
      <c r="BR95" s="699"/>
      <c r="BS95" s="699"/>
      <c r="BT95" s="700"/>
    </row>
    <row r="96" spans="2:73">
      <c r="B96" s="694"/>
      <c r="C96" s="694"/>
      <c r="D96" s="694"/>
      <c r="E96" s="694"/>
      <c r="F96" s="694"/>
      <c r="G96" s="694"/>
      <c r="H96" s="694"/>
      <c r="I96" s="646"/>
      <c r="J96" s="646"/>
      <c r="K96" s="635"/>
      <c r="L96" s="698"/>
      <c r="M96" s="699"/>
      <c r="N96" s="699"/>
      <c r="O96" s="699"/>
      <c r="P96" s="699"/>
      <c r="Q96" s="699"/>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699"/>
      <c r="AO96" s="700"/>
      <c r="AP96" s="635"/>
      <c r="AQ96" s="698"/>
      <c r="AR96" s="699"/>
      <c r="AS96" s="699"/>
      <c r="AT96" s="699"/>
      <c r="AU96" s="699"/>
      <c r="AV96" s="699"/>
      <c r="AW96" s="699"/>
      <c r="AX96" s="699"/>
      <c r="AY96" s="699"/>
      <c r="AZ96" s="699"/>
      <c r="BA96" s="699"/>
      <c r="BB96" s="699"/>
      <c r="BC96" s="699"/>
      <c r="BD96" s="699"/>
      <c r="BE96" s="699"/>
      <c r="BF96" s="699"/>
      <c r="BG96" s="699"/>
      <c r="BH96" s="699"/>
      <c r="BI96" s="699"/>
      <c r="BJ96" s="699"/>
      <c r="BK96" s="699"/>
      <c r="BL96" s="699"/>
      <c r="BM96" s="699"/>
      <c r="BN96" s="699"/>
      <c r="BO96" s="699"/>
      <c r="BP96" s="699"/>
      <c r="BQ96" s="699"/>
      <c r="BR96" s="699"/>
      <c r="BS96" s="699"/>
      <c r="BT96" s="700"/>
    </row>
    <row r="97" spans="2:73">
      <c r="B97" s="694"/>
      <c r="C97" s="694"/>
      <c r="D97" s="694"/>
      <c r="E97" s="694"/>
      <c r="F97" s="694"/>
      <c r="G97" s="694"/>
      <c r="H97" s="694"/>
      <c r="I97" s="646"/>
      <c r="J97" s="646"/>
      <c r="K97" s="635"/>
      <c r="L97" s="698"/>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699"/>
      <c r="AO97" s="700"/>
      <c r="AP97" s="635"/>
      <c r="AQ97" s="698"/>
      <c r="AR97" s="699"/>
      <c r="AS97" s="699"/>
      <c r="AT97" s="699"/>
      <c r="AU97" s="699"/>
      <c r="AV97" s="699"/>
      <c r="AW97" s="699"/>
      <c r="AX97" s="699"/>
      <c r="AY97" s="699"/>
      <c r="AZ97" s="699"/>
      <c r="BA97" s="699"/>
      <c r="BB97" s="699"/>
      <c r="BC97" s="699"/>
      <c r="BD97" s="699"/>
      <c r="BE97" s="699"/>
      <c r="BF97" s="699"/>
      <c r="BG97" s="699"/>
      <c r="BH97" s="699"/>
      <c r="BI97" s="699"/>
      <c r="BJ97" s="699"/>
      <c r="BK97" s="699"/>
      <c r="BL97" s="699"/>
      <c r="BM97" s="699"/>
      <c r="BN97" s="699"/>
      <c r="BO97" s="699"/>
      <c r="BP97" s="699"/>
      <c r="BQ97" s="699"/>
      <c r="BR97" s="699"/>
      <c r="BS97" s="699"/>
      <c r="BT97" s="700"/>
    </row>
    <row r="98" spans="2:73" ht="15.75">
      <c r="B98" s="694"/>
      <c r="C98" s="694"/>
      <c r="D98" s="694"/>
      <c r="E98" s="694"/>
      <c r="F98" s="694"/>
      <c r="G98" s="694"/>
      <c r="H98" s="694"/>
      <c r="I98" s="646"/>
      <c r="J98" s="646"/>
      <c r="K98" s="635"/>
      <c r="L98" s="698"/>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700"/>
      <c r="AP98" s="635"/>
      <c r="AQ98" s="698"/>
      <c r="AR98" s="699"/>
      <c r="AS98" s="699"/>
      <c r="AT98" s="699"/>
      <c r="AU98" s="699"/>
      <c r="AV98" s="699"/>
      <c r="AW98" s="699"/>
      <c r="AX98" s="699"/>
      <c r="AY98" s="699"/>
      <c r="AZ98" s="699"/>
      <c r="BA98" s="699"/>
      <c r="BB98" s="699"/>
      <c r="BC98" s="699"/>
      <c r="BD98" s="699"/>
      <c r="BE98" s="699"/>
      <c r="BF98" s="699"/>
      <c r="BG98" s="699"/>
      <c r="BH98" s="699"/>
      <c r="BI98" s="699"/>
      <c r="BJ98" s="699"/>
      <c r="BK98" s="699"/>
      <c r="BL98" s="699"/>
      <c r="BM98" s="699"/>
      <c r="BN98" s="699"/>
      <c r="BO98" s="699"/>
      <c r="BP98" s="699"/>
      <c r="BQ98" s="699"/>
      <c r="BR98" s="699"/>
      <c r="BS98" s="699"/>
      <c r="BT98" s="700"/>
      <c r="BU98" s="165"/>
    </row>
    <row r="99" spans="2:73" ht="15.75">
      <c r="B99" s="694"/>
      <c r="C99" s="694"/>
      <c r="D99" s="694"/>
      <c r="E99" s="694"/>
      <c r="F99" s="694"/>
      <c r="G99" s="694"/>
      <c r="H99" s="694"/>
      <c r="I99" s="646"/>
      <c r="J99" s="646"/>
      <c r="K99" s="635"/>
      <c r="L99" s="698"/>
      <c r="M99" s="699"/>
      <c r="N99" s="699"/>
      <c r="O99" s="699"/>
      <c r="P99" s="699"/>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699"/>
      <c r="AO99" s="700"/>
      <c r="AP99" s="635"/>
      <c r="AQ99" s="698"/>
      <c r="AR99" s="699"/>
      <c r="AS99" s="699"/>
      <c r="AT99" s="699"/>
      <c r="AU99" s="699"/>
      <c r="AV99" s="699"/>
      <c r="AW99" s="699"/>
      <c r="AX99" s="699"/>
      <c r="AY99" s="699"/>
      <c r="AZ99" s="699"/>
      <c r="BA99" s="699"/>
      <c r="BB99" s="699"/>
      <c r="BC99" s="699"/>
      <c r="BD99" s="699"/>
      <c r="BE99" s="699"/>
      <c r="BF99" s="699"/>
      <c r="BG99" s="699"/>
      <c r="BH99" s="699"/>
      <c r="BI99" s="699"/>
      <c r="BJ99" s="699"/>
      <c r="BK99" s="699"/>
      <c r="BL99" s="699"/>
      <c r="BM99" s="699"/>
      <c r="BN99" s="699"/>
      <c r="BO99" s="699"/>
      <c r="BP99" s="699"/>
      <c r="BQ99" s="699"/>
      <c r="BR99" s="699"/>
      <c r="BS99" s="699"/>
      <c r="BT99" s="700"/>
      <c r="BU99" s="165"/>
    </row>
    <row r="100" spans="2:73" ht="15.75">
      <c r="B100" s="694"/>
      <c r="C100" s="694"/>
      <c r="D100" s="694"/>
      <c r="E100" s="694"/>
      <c r="F100" s="694"/>
      <c r="G100" s="694"/>
      <c r="H100" s="694"/>
      <c r="I100" s="646"/>
      <c r="J100" s="646"/>
      <c r="K100" s="635"/>
      <c r="L100" s="698"/>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700"/>
      <c r="AP100" s="635"/>
      <c r="AQ100" s="698"/>
      <c r="AR100" s="699"/>
      <c r="AS100" s="699"/>
      <c r="AT100" s="699"/>
      <c r="AU100" s="699"/>
      <c r="AV100" s="699"/>
      <c r="AW100" s="699"/>
      <c r="AX100" s="699"/>
      <c r="AY100" s="699"/>
      <c r="AZ100" s="699"/>
      <c r="BA100" s="699"/>
      <c r="BB100" s="699"/>
      <c r="BC100" s="699"/>
      <c r="BD100" s="699"/>
      <c r="BE100" s="699"/>
      <c r="BF100" s="699"/>
      <c r="BG100" s="699"/>
      <c r="BH100" s="699"/>
      <c r="BI100" s="699"/>
      <c r="BJ100" s="699"/>
      <c r="BK100" s="699"/>
      <c r="BL100" s="699"/>
      <c r="BM100" s="699"/>
      <c r="BN100" s="699"/>
      <c r="BO100" s="699"/>
      <c r="BP100" s="699"/>
      <c r="BQ100" s="699"/>
      <c r="BR100" s="699"/>
      <c r="BS100" s="699"/>
      <c r="BT100" s="700"/>
      <c r="BU100" s="165"/>
    </row>
    <row r="101" spans="2:73">
      <c r="B101" s="694"/>
      <c r="C101" s="694"/>
      <c r="D101" s="694"/>
      <c r="E101" s="694"/>
      <c r="F101" s="694"/>
      <c r="G101" s="694"/>
      <c r="H101" s="694"/>
      <c r="I101" s="646"/>
      <c r="J101" s="646"/>
      <c r="K101" s="635"/>
      <c r="L101" s="698"/>
      <c r="M101" s="699"/>
      <c r="N101" s="699"/>
      <c r="O101" s="699"/>
      <c r="P101" s="699"/>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700"/>
      <c r="AP101" s="635"/>
      <c r="AQ101" s="698"/>
      <c r="AR101" s="699"/>
      <c r="AS101" s="699"/>
      <c r="AT101" s="699"/>
      <c r="AU101" s="699"/>
      <c r="AV101" s="699"/>
      <c r="AW101" s="699"/>
      <c r="AX101" s="699"/>
      <c r="AY101" s="699"/>
      <c r="AZ101" s="699"/>
      <c r="BA101" s="699"/>
      <c r="BB101" s="699"/>
      <c r="BC101" s="699"/>
      <c r="BD101" s="699"/>
      <c r="BE101" s="699"/>
      <c r="BF101" s="699"/>
      <c r="BG101" s="699"/>
      <c r="BH101" s="699"/>
      <c r="BI101" s="699"/>
      <c r="BJ101" s="699"/>
      <c r="BK101" s="699"/>
      <c r="BL101" s="699"/>
      <c r="BM101" s="699"/>
      <c r="BN101" s="699"/>
      <c r="BO101" s="699"/>
      <c r="BP101" s="699"/>
      <c r="BQ101" s="699"/>
      <c r="BR101" s="699"/>
      <c r="BS101" s="699"/>
      <c r="BT101" s="700"/>
    </row>
    <row r="102" spans="2:73" ht="15.75">
      <c r="B102" s="694"/>
      <c r="C102" s="694"/>
      <c r="D102" s="694"/>
      <c r="E102" s="694"/>
      <c r="F102" s="694"/>
      <c r="G102" s="694"/>
      <c r="H102" s="694"/>
      <c r="I102" s="646"/>
      <c r="J102" s="646"/>
      <c r="K102" s="635"/>
      <c r="L102" s="698"/>
      <c r="M102" s="699"/>
      <c r="N102" s="699"/>
      <c r="O102" s="699"/>
      <c r="P102" s="699"/>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700"/>
      <c r="AP102" s="635"/>
      <c r="AQ102" s="698"/>
      <c r="AR102" s="699"/>
      <c r="AS102" s="699"/>
      <c r="AT102" s="699"/>
      <c r="AU102" s="699"/>
      <c r="AV102" s="699"/>
      <c r="AW102" s="699"/>
      <c r="AX102" s="699"/>
      <c r="AY102" s="699"/>
      <c r="AZ102" s="699"/>
      <c r="BA102" s="699"/>
      <c r="BB102" s="699"/>
      <c r="BC102" s="699"/>
      <c r="BD102" s="699"/>
      <c r="BE102" s="699"/>
      <c r="BF102" s="699"/>
      <c r="BG102" s="699"/>
      <c r="BH102" s="699"/>
      <c r="BI102" s="699"/>
      <c r="BJ102" s="699"/>
      <c r="BK102" s="699"/>
      <c r="BL102" s="699"/>
      <c r="BM102" s="699"/>
      <c r="BN102" s="699"/>
      <c r="BO102" s="699"/>
      <c r="BP102" s="699"/>
      <c r="BQ102" s="699"/>
      <c r="BR102" s="699"/>
      <c r="BS102" s="699"/>
      <c r="BT102" s="700"/>
      <c r="BU102" s="165"/>
    </row>
    <row r="103" spans="2:73" ht="15.75">
      <c r="B103" s="694"/>
      <c r="C103" s="694"/>
      <c r="D103" s="694"/>
      <c r="E103" s="694"/>
      <c r="F103" s="694"/>
      <c r="G103" s="694"/>
      <c r="H103" s="694"/>
      <c r="I103" s="646"/>
      <c r="J103" s="646"/>
      <c r="K103" s="635"/>
      <c r="L103" s="698"/>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700"/>
      <c r="AP103" s="635"/>
      <c r="AQ103" s="698"/>
      <c r="AR103" s="699"/>
      <c r="AS103" s="699"/>
      <c r="AT103" s="699"/>
      <c r="AU103" s="699"/>
      <c r="AV103" s="699"/>
      <c r="AW103" s="699"/>
      <c r="AX103" s="699"/>
      <c r="AY103" s="699"/>
      <c r="AZ103" s="699"/>
      <c r="BA103" s="699"/>
      <c r="BB103" s="699"/>
      <c r="BC103" s="699"/>
      <c r="BD103" s="699"/>
      <c r="BE103" s="699"/>
      <c r="BF103" s="699"/>
      <c r="BG103" s="699"/>
      <c r="BH103" s="699"/>
      <c r="BI103" s="699"/>
      <c r="BJ103" s="699"/>
      <c r="BK103" s="699"/>
      <c r="BL103" s="699"/>
      <c r="BM103" s="699"/>
      <c r="BN103" s="699"/>
      <c r="BO103" s="699"/>
      <c r="BP103" s="699"/>
      <c r="BQ103" s="699"/>
      <c r="BR103" s="699"/>
      <c r="BS103" s="699"/>
      <c r="BT103" s="700"/>
      <c r="BU103" s="165"/>
    </row>
    <row r="104" spans="2:73" ht="15.75">
      <c r="B104" s="694"/>
      <c r="C104" s="694"/>
      <c r="D104" s="694"/>
      <c r="E104" s="694"/>
      <c r="F104" s="694"/>
      <c r="G104" s="694"/>
      <c r="H104" s="694"/>
      <c r="I104" s="646"/>
      <c r="J104" s="646"/>
      <c r="K104" s="635"/>
      <c r="L104" s="698"/>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699"/>
      <c r="AI104" s="699"/>
      <c r="AJ104" s="699"/>
      <c r="AK104" s="699"/>
      <c r="AL104" s="699"/>
      <c r="AM104" s="699"/>
      <c r="AN104" s="699"/>
      <c r="AO104" s="700"/>
      <c r="AP104" s="635"/>
      <c r="AQ104" s="698"/>
      <c r="AR104" s="699"/>
      <c r="AS104" s="699"/>
      <c r="AT104" s="699"/>
      <c r="AU104" s="699"/>
      <c r="AV104" s="699"/>
      <c r="AW104" s="699"/>
      <c r="AX104" s="699"/>
      <c r="AY104" s="699"/>
      <c r="AZ104" s="699"/>
      <c r="BA104" s="699"/>
      <c r="BB104" s="699"/>
      <c r="BC104" s="699"/>
      <c r="BD104" s="699"/>
      <c r="BE104" s="699"/>
      <c r="BF104" s="699"/>
      <c r="BG104" s="699"/>
      <c r="BH104" s="699"/>
      <c r="BI104" s="699"/>
      <c r="BJ104" s="699"/>
      <c r="BK104" s="699"/>
      <c r="BL104" s="699"/>
      <c r="BM104" s="699"/>
      <c r="BN104" s="699"/>
      <c r="BO104" s="699"/>
      <c r="BP104" s="699"/>
      <c r="BQ104" s="699"/>
      <c r="BR104" s="699"/>
      <c r="BS104" s="699"/>
      <c r="BT104" s="700"/>
      <c r="BU104" s="165"/>
    </row>
    <row r="105" spans="2:73" ht="15.75">
      <c r="B105" s="694"/>
      <c r="C105" s="694"/>
      <c r="D105" s="694"/>
      <c r="E105" s="694"/>
      <c r="F105" s="694"/>
      <c r="G105" s="694"/>
      <c r="H105" s="694"/>
      <c r="I105" s="646"/>
      <c r="J105" s="646"/>
      <c r="K105" s="635"/>
      <c r="L105" s="698"/>
      <c r="M105" s="699"/>
      <c r="N105" s="699"/>
      <c r="O105" s="699"/>
      <c r="P105" s="699"/>
      <c r="Q105" s="699"/>
      <c r="R105" s="699"/>
      <c r="S105" s="699"/>
      <c r="T105" s="699"/>
      <c r="U105" s="699"/>
      <c r="V105" s="699"/>
      <c r="W105" s="699"/>
      <c r="X105" s="699"/>
      <c r="Y105" s="699"/>
      <c r="Z105" s="699"/>
      <c r="AA105" s="699"/>
      <c r="AB105" s="699"/>
      <c r="AC105" s="699"/>
      <c r="AD105" s="699"/>
      <c r="AE105" s="699"/>
      <c r="AF105" s="699"/>
      <c r="AG105" s="699"/>
      <c r="AH105" s="699"/>
      <c r="AI105" s="699"/>
      <c r="AJ105" s="699"/>
      <c r="AK105" s="699"/>
      <c r="AL105" s="699"/>
      <c r="AM105" s="699"/>
      <c r="AN105" s="699"/>
      <c r="AO105" s="700"/>
      <c r="AP105" s="635"/>
      <c r="AQ105" s="698"/>
      <c r="AR105" s="699"/>
      <c r="AS105" s="699"/>
      <c r="AT105" s="699"/>
      <c r="AU105" s="699"/>
      <c r="AV105" s="699"/>
      <c r="AW105" s="699"/>
      <c r="AX105" s="699"/>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699"/>
      <c r="BT105" s="700"/>
      <c r="BU105" s="165"/>
    </row>
    <row r="106" spans="2:73" ht="15.75">
      <c r="B106" s="694"/>
      <c r="C106" s="694"/>
      <c r="D106" s="694"/>
      <c r="E106" s="694"/>
      <c r="F106" s="694"/>
      <c r="G106" s="694"/>
      <c r="H106" s="694"/>
      <c r="I106" s="646"/>
      <c r="J106" s="646"/>
      <c r="K106" s="635"/>
      <c r="L106" s="698"/>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700"/>
      <c r="AP106" s="635"/>
      <c r="AQ106" s="698"/>
      <c r="AR106" s="699"/>
      <c r="AS106" s="699"/>
      <c r="AT106" s="699"/>
      <c r="AU106" s="699"/>
      <c r="AV106" s="699"/>
      <c r="AW106" s="699"/>
      <c r="AX106" s="699"/>
      <c r="AY106" s="699"/>
      <c r="AZ106" s="699"/>
      <c r="BA106" s="699"/>
      <c r="BB106" s="699"/>
      <c r="BC106" s="699"/>
      <c r="BD106" s="699"/>
      <c r="BE106" s="699"/>
      <c r="BF106" s="699"/>
      <c r="BG106" s="699"/>
      <c r="BH106" s="699"/>
      <c r="BI106" s="699"/>
      <c r="BJ106" s="699"/>
      <c r="BK106" s="699"/>
      <c r="BL106" s="699"/>
      <c r="BM106" s="699"/>
      <c r="BN106" s="699"/>
      <c r="BO106" s="699"/>
      <c r="BP106" s="699"/>
      <c r="BQ106" s="699"/>
      <c r="BR106" s="699"/>
      <c r="BS106" s="699"/>
      <c r="BT106" s="700"/>
      <c r="BU106" s="165"/>
    </row>
    <row r="107" spans="2:73" ht="15.75">
      <c r="B107" s="694"/>
      <c r="C107" s="694"/>
      <c r="D107" s="694"/>
      <c r="E107" s="694"/>
      <c r="F107" s="694"/>
      <c r="G107" s="694"/>
      <c r="H107" s="694"/>
      <c r="I107" s="646"/>
      <c r="J107" s="646"/>
      <c r="K107" s="635"/>
      <c r="L107" s="698"/>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699"/>
      <c r="AL107" s="699"/>
      <c r="AM107" s="699"/>
      <c r="AN107" s="699"/>
      <c r="AO107" s="700"/>
      <c r="AP107" s="635"/>
      <c r="AQ107" s="701"/>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702"/>
      <c r="BO107" s="702"/>
      <c r="BP107" s="702"/>
      <c r="BQ107" s="702"/>
      <c r="BR107" s="702"/>
      <c r="BS107" s="702"/>
      <c r="BT107" s="703"/>
      <c r="BU107" s="165"/>
    </row>
    <row r="108" spans="2:73" ht="15.75">
      <c r="B108" s="694"/>
      <c r="C108" s="694"/>
      <c r="D108" s="694"/>
      <c r="E108" s="694"/>
      <c r="F108" s="694"/>
      <c r="G108" s="694"/>
      <c r="H108" s="694"/>
      <c r="I108" s="646"/>
      <c r="J108" s="646"/>
      <c r="K108" s="635"/>
      <c r="L108" s="698"/>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700"/>
      <c r="AP108" s="635"/>
      <c r="AQ108" s="695"/>
      <c r="AR108" s="696"/>
      <c r="AS108" s="696"/>
      <c r="AT108" s="696"/>
      <c r="AU108" s="696"/>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7"/>
      <c r="BU108" s="165"/>
    </row>
    <row r="109" spans="2:73" ht="15.75">
      <c r="B109" s="694"/>
      <c r="C109" s="694"/>
      <c r="D109" s="694"/>
      <c r="E109" s="694"/>
      <c r="F109" s="694"/>
      <c r="G109" s="694"/>
      <c r="H109" s="694"/>
      <c r="I109" s="646"/>
      <c r="J109" s="646"/>
      <c r="K109" s="635"/>
      <c r="L109" s="698"/>
      <c r="M109" s="699"/>
      <c r="N109" s="699"/>
      <c r="O109" s="699"/>
      <c r="P109" s="699"/>
      <c r="Q109" s="699"/>
      <c r="R109" s="699"/>
      <c r="S109" s="699"/>
      <c r="T109" s="699"/>
      <c r="U109" s="699"/>
      <c r="V109" s="699"/>
      <c r="W109" s="699"/>
      <c r="X109" s="699"/>
      <c r="Y109" s="699"/>
      <c r="Z109" s="699"/>
      <c r="AA109" s="699"/>
      <c r="AB109" s="699"/>
      <c r="AC109" s="699"/>
      <c r="AD109" s="699"/>
      <c r="AE109" s="699"/>
      <c r="AF109" s="699"/>
      <c r="AG109" s="699"/>
      <c r="AH109" s="699"/>
      <c r="AI109" s="699"/>
      <c r="AJ109" s="699"/>
      <c r="AK109" s="699"/>
      <c r="AL109" s="699"/>
      <c r="AM109" s="699"/>
      <c r="AN109" s="699"/>
      <c r="AO109" s="700"/>
      <c r="AP109" s="635"/>
      <c r="AQ109" s="698"/>
      <c r="AR109" s="699"/>
      <c r="AS109" s="699"/>
      <c r="AT109" s="699"/>
      <c r="AU109" s="699"/>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699"/>
      <c r="BQ109" s="699"/>
      <c r="BR109" s="699"/>
      <c r="BS109" s="699"/>
      <c r="BT109" s="700"/>
      <c r="BU109" s="165"/>
    </row>
    <row r="110" spans="2:73" ht="15.75">
      <c r="B110" s="694"/>
      <c r="C110" s="694"/>
      <c r="D110" s="694"/>
      <c r="E110" s="694"/>
      <c r="F110" s="694"/>
      <c r="G110" s="694"/>
      <c r="H110" s="694"/>
      <c r="I110" s="646"/>
      <c r="J110" s="646"/>
      <c r="K110" s="635"/>
      <c r="L110" s="698"/>
      <c r="M110" s="699"/>
      <c r="N110" s="699"/>
      <c r="O110" s="699"/>
      <c r="P110" s="699"/>
      <c r="Q110" s="699"/>
      <c r="R110" s="699"/>
      <c r="S110" s="699"/>
      <c r="T110" s="699"/>
      <c r="U110" s="699"/>
      <c r="V110" s="699"/>
      <c r="W110" s="699"/>
      <c r="X110" s="699"/>
      <c r="Y110" s="699"/>
      <c r="Z110" s="699"/>
      <c r="AA110" s="699"/>
      <c r="AB110" s="699"/>
      <c r="AC110" s="699"/>
      <c r="AD110" s="699"/>
      <c r="AE110" s="699"/>
      <c r="AF110" s="699"/>
      <c r="AG110" s="699"/>
      <c r="AH110" s="699"/>
      <c r="AI110" s="699"/>
      <c r="AJ110" s="699"/>
      <c r="AK110" s="699"/>
      <c r="AL110" s="699"/>
      <c r="AM110" s="699"/>
      <c r="AN110" s="699"/>
      <c r="AO110" s="700"/>
      <c r="AP110" s="635"/>
      <c r="AQ110" s="698"/>
      <c r="AR110" s="699"/>
      <c r="AS110" s="699"/>
      <c r="AT110" s="699"/>
      <c r="AU110" s="699"/>
      <c r="AV110" s="699"/>
      <c r="AW110" s="699"/>
      <c r="AX110" s="699"/>
      <c r="AY110" s="699"/>
      <c r="AZ110" s="699"/>
      <c r="BA110" s="699"/>
      <c r="BB110" s="699"/>
      <c r="BC110" s="699"/>
      <c r="BD110" s="699"/>
      <c r="BE110" s="699"/>
      <c r="BF110" s="699"/>
      <c r="BG110" s="699"/>
      <c r="BH110" s="699"/>
      <c r="BI110" s="699"/>
      <c r="BJ110" s="699"/>
      <c r="BK110" s="699"/>
      <c r="BL110" s="699"/>
      <c r="BM110" s="699"/>
      <c r="BN110" s="699"/>
      <c r="BO110" s="699"/>
      <c r="BP110" s="699"/>
      <c r="BQ110" s="699"/>
      <c r="BR110" s="699"/>
      <c r="BS110" s="699"/>
      <c r="BT110" s="700"/>
      <c r="BU110" s="165"/>
    </row>
    <row r="111" spans="2:73" ht="15.75">
      <c r="B111" s="694"/>
      <c r="C111" s="694"/>
      <c r="D111" s="694"/>
      <c r="E111" s="694"/>
      <c r="F111" s="694"/>
      <c r="G111" s="694"/>
      <c r="H111" s="694"/>
      <c r="I111" s="646"/>
      <c r="J111" s="646"/>
      <c r="K111" s="635"/>
      <c r="L111" s="698"/>
      <c r="M111" s="699"/>
      <c r="N111" s="699"/>
      <c r="O111" s="699"/>
      <c r="P111" s="699"/>
      <c r="Q111" s="699"/>
      <c r="R111" s="699"/>
      <c r="S111" s="699"/>
      <c r="T111" s="699"/>
      <c r="U111" s="699"/>
      <c r="V111" s="699"/>
      <c r="W111" s="699"/>
      <c r="X111" s="699"/>
      <c r="Y111" s="699"/>
      <c r="Z111" s="699"/>
      <c r="AA111" s="699"/>
      <c r="AB111" s="699"/>
      <c r="AC111" s="699"/>
      <c r="AD111" s="699"/>
      <c r="AE111" s="699"/>
      <c r="AF111" s="699"/>
      <c r="AG111" s="699"/>
      <c r="AH111" s="699"/>
      <c r="AI111" s="699"/>
      <c r="AJ111" s="699"/>
      <c r="AK111" s="699"/>
      <c r="AL111" s="699"/>
      <c r="AM111" s="699"/>
      <c r="AN111" s="699"/>
      <c r="AO111" s="700"/>
      <c r="AP111" s="635"/>
      <c r="AQ111" s="698"/>
      <c r="AR111" s="699"/>
      <c r="AS111" s="699"/>
      <c r="AT111" s="699"/>
      <c r="AU111" s="699"/>
      <c r="AV111" s="699"/>
      <c r="AW111" s="699"/>
      <c r="AX111" s="699"/>
      <c r="AY111" s="699"/>
      <c r="AZ111" s="699"/>
      <c r="BA111" s="699"/>
      <c r="BB111" s="699"/>
      <c r="BC111" s="699"/>
      <c r="BD111" s="699"/>
      <c r="BE111" s="699"/>
      <c r="BF111" s="699"/>
      <c r="BG111" s="699"/>
      <c r="BH111" s="699"/>
      <c r="BI111" s="699"/>
      <c r="BJ111" s="699"/>
      <c r="BK111" s="699"/>
      <c r="BL111" s="699"/>
      <c r="BM111" s="699"/>
      <c r="BN111" s="699"/>
      <c r="BO111" s="699"/>
      <c r="BP111" s="699"/>
      <c r="BQ111" s="699"/>
      <c r="BR111" s="699"/>
      <c r="BS111" s="699"/>
      <c r="BT111" s="700"/>
      <c r="BU111" s="165"/>
    </row>
    <row r="112" spans="2:73">
      <c r="B112" s="694"/>
      <c r="C112" s="694"/>
      <c r="D112" s="694"/>
      <c r="E112" s="694"/>
      <c r="F112" s="694"/>
      <c r="G112" s="694"/>
      <c r="H112" s="694"/>
      <c r="I112" s="646"/>
      <c r="J112" s="646"/>
      <c r="K112" s="635"/>
      <c r="L112" s="698"/>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699"/>
      <c r="AK112" s="699"/>
      <c r="AL112" s="699"/>
      <c r="AM112" s="699"/>
      <c r="AN112" s="699"/>
      <c r="AO112" s="700"/>
      <c r="AP112" s="635"/>
      <c r="AQ112" s="698"/>
      <c r="AR112" s="699"/>
      <c r="AS112" s="699"/>
      <c r="AT112" s="699"/>
      <c r="AU112" s="699"/>
      <c r="AV112" s="699"/>
      <c r="AW112" s="699"/>
      <c r="AX112" s="699"/>
      <c r="AY112" s="699"/>
      <c r="AZ112" s="699"/>
      <c r="BA112" s="699"/>
      <c r="BB112" s="699"/>
      <c r="BC112" s="699"/>
      <c r="BD112" s="699"/>
      <c r="BE112" s="699"/>
      <c r="BF112" s="699"/>
      <c r="BG112" s="699"/>
      <c r="BH112" s="699"/>
      <c r="BI112" s="699"/>
      <c r="BJ112" s="699"/>
      <c r="BK112" s="699"/>
      <c r="BL112" s="699"/>
      <c r="BM112" s="699"/>
      <c r="BN112" s="699"/>
      <c r="BO112" s="699"/>
      <c r="BP112" s="699"/>
      <c r="BQ112" s="699"/>
      <c r="BR112" s="699"/>
      <c r="BS112" s="699"/>
      <c r="BT112" s="700"/>
    </row>
    <row r="113" spans="2:73">
      <c r="B113" s="694"/>
      <c r="C113" s="694"/>
      <c r="D113" s="694"/>
      <c r="E113" s="694"/>
      <c r="F113" s="694"/>
      <c r="G113" s="694"/>
      <c r="H113" s="694"/>
      <c r="I113" s="646"/>
      <c r="J113" s="646"/>
      <c r="K113" s="635"/>
      <c r="L113" s="698"/>
      <c r="M113" s="699"/>
      <c r="N113" s="699"/>
      <c r="O113" s="699"/>
      <c r="P113" s="699"/>
      <c r="Q113" s="699"/>
      <c r="R113" s="699"/>
      <c r="S113" s="699"/>
      <c r="T113" s="699"/>
      <c r="U113" s="699"/>
      <c r="V113" s="699"/>
      <c r="W113" s="699"/>
      <c r="X113" s="699"/>
      <c r="Y113" s="699"/>
      <c r="Z113" s="699"/>
      <c r="AA113" s="699"/>
      <c r="AB113" s="699"/>
      <c r="AC113" s="699"/>
      <c r="AD113" s="699"/>
      <c r="AE113" s="699"/>
      <c r="AF113" s="699"/>
      <c r="AG113" s="699"/>
      <c r="AH113" s="699"/>
      <c r="AI113" s="699"/>
      <c r="AJ113" s="699"/>
      <c r="AK113" s="699"/>
      <c r="AL113" s="699"/>
      <c r="AM113" s="699"/>
      <c r="AN113" s="699"/>
      <c r="AO113" s="700"/>
      <c r="AP113" s="635"/>
      <c r="AQ113" s="698"/>
      <c r="AR113" s="699"/>
      <c r="AS113" s="699"/>
      <c r="AT113" s="699"/>
      <c r="AU113" s="699"/>
      <c r="AV113" s="699"/>
      <c r="AW113" s="699"/>
      <c r="AX113" s="699"/>
      <c r="AY113" s="699"/>
      <c r="AZ113" s="699"/>
      <c r="BA113" s="699"/>
      <c r="BB113" s="699"/>
      <c r="BC113" s="699"/>
      <c r="BD113" s="699"/>
      <c r="BE113" s="699"/>
      <c r="BF113" s="699"/>
      <c r="BG113" s="699"/>
      <c r="BH113" s="699"/>
      <c r="BI113" s="699"/>
      <c r="BJ113" s="699"/>
      <c r="BK113" s="699"/>
      <c r="BL113" s="699"/>
      <c r="BM113" s="699"/>
      <c r="BN113" s="699"/>
      <c r="BO113" s="699"/>
      <c r="BP113" s="699"/>
      <c r="BQ113" s="699"/>
      <c r="BR113" s="699"/>
      <c r="BS113" s="699"/>
      <c r="BT113" s="700"/>
    </row>
    <row r="114" spans="2:73">
      <c r="B114" s="694"/>
      <c r="C114" s="694"/>
      <c r="D114" s="694"/>
      <c r="E114" s="694"/>
      <c r="F114" s="694"/>
      <c r="G114" s="694"/>
      <c r="H114" s="694"/>
      <c r="I114" s="646"/>
      <c r="J114" s="646"/>
      <c r="K114" s="635"/>
      <c r="L114" s="698"/>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699"/>
      <c r="AL114" s="699"/>
      <c r="AM114" s="699"/>
      <c r="AN114" s="699"/>
      <c r="AO114" s="700"/>
      <c r="AP114" s="635"/>
      <c r="AQ114" s="698"/>
      <c r="AR114" s="699"/>
      <c r="AS114" s="699"/>
      <c r="AT114" s="699"/>
      <c r="AU114" s="699"/>
      <c r="AV114" s="699"/>
      <c r="AW114" s="699"/>
      <c r="AX114" s="699"/>
      <c r="AY114" s="699"/>
      <c r="AZ114" s="699"/>
      <c r="BA114" s="699"/>
      <c r="BB114" s="699"/>
      <c r="BC114" s="699"/>
      <c r="BD114" s="699"/>
      <c r="BE114" s="699"/>
      <c r="BF114" s="699"/>
      <c r="BG114" s="699"/>
      <c r="BH114" s="699"/>
      <c r="BI114" s="699"/>
      <c r="BJ114" s="699"/>
      <c r="BK114" s="699"/>
      <c r="BL114" s="699"/>
      <c r="BM114" s="699"/>
      <c r="BN114" s="699"/>
      <c r="BO114" s="699"/>
      <c r="BP114" s="699"/>
      <c r="BQ114" s="699"/>
      <c r="BR114" s="699"/>
      <c r="BS114" s="699"/>
      <c r="BT114" s="700"/>
    </row>
    <row r="115" spans="2:73" ht="15.75">
      <c r="B115" s="694"/>
      <c r="C115" s="694"/>
      <c r="D115" s="694"/>
      <c r="E115" s="694"/>
      <c r="F115" s="694"/>
      <c r="G115" s="694"/>
      <c r="H115" s="694"/>
      <c r="I115" s="646"/>
      <c r="J115" s="646"/>
      <c r="K115" s="635"/>
      <c r="L115" s="698"/>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699"/>
      <c r="AK115" s="699"/>
      <c r="AL115" s="699"/>
      <c r="AM115" s="699"/>
      <c r="AN115" s="699"/>
      <c r="AO115" s="700"/>
      <c r="AP115" s="635"/>
      <c r="AQ115" s="698"/>
      <c r="AR115" s="699"/>
      <c r="AS115" s="699"/>
      <c r="AT115" s="699"/>
      <c r="AU115" s="699"/>
      <c r="AV115" s="699"/>
      <c r="AW115" s="699"/>
      <c r="AX115" s="699"/>
      <c r="AY115" s="699"/>
      <c r="AZ115" s="699"/>
      <c r="BA115" s="699"/>
      <c r="BB115" s="699"/>
      <c r="BC115" s="699"/>
      <c r="BD115" s="699"/>
      <c r="BE115" s="699"/>
      <c r="BF115" s="699"/>
      <c r="BG115" s="699"/>
      <c r="BH115" s="699"/>
      <c r="BI115" s="699"/>
      <c r="BJ115" s="699"/>
      <c r="BK115" s="699"/>
      <c r="BL115" s="699"/>
      <c r="BM115" s="699"/>
      <c r="BN115" s="699"/>
      <c r="BO115" s="699"/>
      <c r="BP115" s="699"/>
      <c r="BQ115" s="699"/>
      <c r="BR115" s="699"/>
      <c r="BS115" s="699"/>
      <c r="BT115" s="700"/>
      <c r="BU115" s="165"/>
    </row>
    <row r="116" spans="2:73" ht="15.75">
      <c r="B116" s="694"/>
      <c r="C116" s="694"/>
      <c r="D116" s="694"/>
      <c r="E116" s="694"/>
      <c r="F116" s="694"/>
      <c r="G116" s="694"/>
      <c r="H116" s="694"/>
      <c r="I116" s="646"/>
      <c r="J116" s="646"/>
      <c r="K116" s="635"/>
      <c r="L116" s="698"/>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699"/>
      <c r="AK116" s="699"/>
      <c r="AL116" s="699"/>
      <c r="AM116" s="699"/>
      <c r="AN116" s="699"/>
      <c r="AO116" s="700"/>
      <c r="AP116" s="635"/>
      <c r="AQ116" s="698"/>
      <c r="AR116" s="699"/>
      <c r="AS116" s="699"/>
      <c r="AT116" s="699"/>
      <c r="AU116" s="699"/>
      <c r="AV116" s="699"/>
      <c r="AW116" s="699"/>
      <c r="AX116" s="699"/>
      <c r="AY116" s="699"/>
      <c r="AZ116" s="699"/>
      <c r="BA116" s="699"/>
      <c r="BB116" s="699"/>
      <c r="BC116" s="699"/>
      <c r="BD116" s="699"/>
      <c r="BE116" s="699"/>
      <c r="BF116" s="699"/>
      <c r="BG116" s="699"/>
      <c r="BH116" s="699"/>
      <c r="BI116" s="699"/>
      <c r="BJ116" s="699"/>
      <c r="BK116" s="699"/>
      <c r="BL116" s="699"/>
      <c r="BM116" s="699"/>
      <c r="BN116" s="699"/>
      <c r="BO116" s="699"/>
      <c r="BP116" s="699"/>
      <c r="BQ116" s="699"/>
      <c r="BR116" s="699"/>
      <c r="BS116" s="699"/>
      <c r="BT116" s="700"/>
      <c r="BU116" s="165"/>
    </row>
    <row r="117" spans="2:73" ht="15.75">
      <c r="B117" s="694"/>
      <c r="C117" s="694"/>
      <c r="D117" s="694"/>
      <c r="E117" s="694"/>
      <c r="F117" s="694"/>
      <c r="G117" s="694"/>
      <c r="H117" s="694"/>
      <c r="I117" s="646"/>
      <c r="J117" s="646"/>
      <c r="K117" s="635"/>
      <c r="L117" s="698"/>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699"/>
      <c r="AL117" s="699"/>
      <c r="AM117" s="699"/>
      <c r="AN117" s="699"/>
      <c r="AO117" s="700"/>
      <c r="AP117" s="635"/>
      <c r="AQ117" s="698"/>
      <c r="AR117" s="699"/>
      <c r="AS117" s="699"/>
      <c r="AT117" s="699"/>
      <c r="AU117" s="699"/>
      <c r="AV117" s="699"/>
      <c r="AW117" s="699"/>
      <c r="AX117" s="699"/>
      <c r="AY117" s="699"/>
      <c r="AZ117" s="699"/>
      <c r="BA117" s="699"/>
      <c r="BB117" s="699"/>
      <c r="BC117" s="699"/>
      <c r="BD117" s="699"/>
      <c r="BE117" s="699"/>
      <c r="BF117" s="699"/>
      <c r="BG117" s="699"/>
      <c r="BH117" s="699"/>
      <c r="BI117" s="699"/>
      <c r="BJ117" s="699"/>
      <c r="BK117" s="699"/>
      <c r="BL117" s="699"/>
      <c r="BM117" s="699"/>
      <c r="BN117" s="699"/>
      <c r="BO117" s="699"/>
      <c r="BP117" s="699"/>
      <c r="BQ117" s="699"/>
      <c r="BR117" s="699"/>
      <c r="BS117" s="699"/>
      <c r="BT117" s="700"/>
      <c r="BU117" s="165"/>
    </row>
    <row r="118" spans="2:73" ht="15.75">
      <c r="B118" s="694"/>
      <c r="C118" s="694"/>
      <c r="D118" s="694"/>
      <c r="E118" s="694"/>
      <c r="F118" s="694"/>
      <c r="G118" s="694"/>
      <c r="H118" s="694"/>
      <c r="I118" s="646"/>
      <c r="J118" s="646"/>
      <c r="K118" s="635"/>
      <c r="L118" s="698"/>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699"/>
      <c r="AL118" s="699"/>
      <c r="AM118" s="699"/>
      <c r="AN118" s="699"/>
      <c r="AO118" s="700"/>
      <c r="AP118" s="635"/>
      <c r="AQ118" s="698"/>
      <c r="AR118" s="699"/>
      <c r="AS118" s="699"/>
      <c r="AT118" s="699"/>
      <c r="AU118" s="699"/>
      <c r="AV118" s="699"/>
      <c r="AW118" s="699"/>
      <c r="AX118" s="699"/>
      <c r="AY118" s="699"/>
      <c r="AZ118" s="699"/>
      <c r="BA118" s="699"/>
      <c r="BB118" s="699"/>
      <c r="BC118" s="699"/>
      <c r="BD118" s="699"/>
      <c r="BE118" s="699"/>
      <c r="BF118" s="699"/>
      <c r="BG118" s="699"/>
      <c r="BH118" s="699"/>
      <c r="BI118" s="699"/>
      <c r="BJ118" s="699"/>
      <c r="BK118" s="699"/>
      <c r="BL118" s="699"/>
      <c r="BM118" s="699"/>
      <c r="BN118" s="699"/>
      <c r="BO118" s="699"/>
      <c r="BP118" s="699"/>
      <c r="BQ118" s="699"/>
      <c r="BR118" s="699"/>
      <c r="BS118" s="699"/>
      <c r="BT118" s="700"/>
      <c r="BU118" s="165"/>
    </row>
    <row r="119" spans="2:73" ht="15.75">
      <c r="B119" s="694"/>
      <c r="C119" s="694"/>
      <c r="D119" s="694"/>
      <c r="E119" s="694"/>
      <c r="F119" s="694"/>
      <c r="G119" s="694"/>
      <c r="H119" s="694"/>
      <c r="I119" s="646"/>
      <c r="J119" s="646"/>
      <c r="K119" s="635"/>
      <c r="L119" s="698"/>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699"/>
      <c r="AK119" s="699"/>
      <c r="AL119" s="699"/>
      <c r="AM119" s="699"/>
      <c r="AN119" s="699"/>
      <c r="AO119" s="700"/>
      <c r="AP119" s="635"/>
      <c r="AQ119" s="698"/>
      <c r="AR119" s="699"/>
      <c r="AS119" s="699"/>
      <c r="AT119" s="699"/>
      <c r="AU119" s="699"/>
      <c r="AV119" s="699"/>
      <c r="AW119" s="699"/>
      <c r="AX119" s="699"/>
      <c r="AY119" s="699"/>
      <c r="AZ119" s="699"/>
      <c r="BA119" s="699"/>
      <c r="BB119" s="699"/>
      <c r="BC119" s="699"/>
      <c r="BD119" s="699"/>
      <c r="BE119" s="699"/>
      <c r="BF119" s="699"/>
      <c r="BG119" s="699"/>
      <c r="BH119" s="699"/>
      <c r="BI119" s="699"/>
      <c r="BJ119" s="699"/>
      <c r="BK119" s="699"/>
      <c r="BL119" s="699"/>
      <c r="BM119" s="699"/>
      <c r="BN119" s="699"/>
      <c r="BO119" s="699"/>
      <c r="BP119" s="699"/>
      <c r="BQ119" s="699"/>
      <c r="BR119" s="699"/>
      <c r="BS119" s="699"/>
      <c r="BT119" s="700"/>
      <c r="BU119" s="165"/>
    </row>
    <row r="120" spans="2:73">
      <c r="B120" s="694"/>
      <c r="C120" s="694"/>
      <c r="D120" s="694"/>
      <c r="E120" s="694"/>
      <c r="F120" s="694"/>
      <c r="G120" s="694"/>
      <c r="H120" s="694"/>
      <c r="I120" s="646"/>
      <c r="J120" s="646"/>
      <c r="K120" s="635"/>
      <c r="L120" s="698"/>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699"/>
      <c r="AK120" s="699"/>
      <c r="AL120" s="699"/>
      <c r="AM120" s="699"/>
      <c r="AN120" s="699"/>
      <c r="AO120" s="700"/>
      <c r="AP120" s="635"/>
      <c r="AQ120" s="698"/>
      <c r="AR120" s="699"/>
      <c r="AS120" s="699"/>
      <c r="AT120" s="699"/>
      <c r="AU120" s="699"/>
      <c r="AV120" s="699"/>
      <c r="AW120" s="699"/>
      <c r="AX120" s="699"/>
      <c r="AY120" s="699"/>
      <c r="AZ120" s="699"/>
      <c r="BA120" s="699"/>
      <c r="BB120" s="699"/>
      <c r="BC120" s="699"/>
      <c r="BD120" s="699"/>
      <c r="BE120" s="699"/>
      <c r="BF120" s="699"/>
      <c r="BG120" s="699"/>
      <c r="BH120" s="699"/>
      <c r="BI120" s="699"/>
      <c r="BJ120" s="699"/>
      <c r="BK120" s="699"/>
      <c r="BL120" s="699"/>
      <c r="BM120" s="699"/>
      <c r="BN120" s="699"/>
      <c r="BO120" s="699"/>
      <c r="BP120" s="699"/>
      <c r="BQ120" s="699"/>
      <c r="BR120" s="699"/>
      <c r="BS120" s="699"/>
      <c r="BT120" s="700"/>
    </row>
    <row r="121" spans="2:73" ht="15.75">
      <c r="B121" s="694"/>
      <c r="C121" s="694"/>
      <c r="D121" s="694"/>
      <c r="E121" s="694"/>
      <c r="F121" s="694"/>
      <c r="G121" s="694"/>
      <c r="H121" s="694"/>
      <c r="I121" s="646"/>
      <c r="J121" s="646"/>
      <c r="K121" s="635"/>
      <c r="L121" s="698"/>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699"/>
      <c r="AL121" s="699"/>
      <c r="AM121" s="699"/>
      <c r="AN121" s="699"/>
      <c r="AO121" s="700"/>
      <c r="AP121" s="635"/>
      <c r="AQ121" s="698"/>
      <c r="AR121" s="699"/>
      <c r="AS121" s="699"/>
      <c r="AT121" s="699"/>
      <c r="AU121" s="699"/>
      <c r="AV121" s="699"/>
      <c r="AW121" s="699"/>
      <c r="AX121" s="699"/>
      <c r="AY121" s="699"/>
      <c r="AZ121" s="699"/>
      <c r="BA121" s="699"/>
      <c r="BB121" s="699"/>
      <c r="BC121" s="699"/>
      <c r="BD121" s="699"/>
      <c r="BE121" s="699"/>
      <c r="BF121" s="699"/>
      <c r="BG121" s="699"/>
      <c r="BH121" s="699"/>
      <c r="BI121" s="699"/>
      <c r="BJ121" s="699"/>
      <c r="BK121" s="699"/>
      <c r="BL121" s="699"/>
      <c r="BM121" s="699"/>
      <c r="BN121" s="699"/>
      <c r="BO121" s="699"/>
      <c r="BP121" s="699"/>
      <c r="BQ121" s="699"/>
      <c r="BR121" s="699"/>
      <c r="BS121" s="699"/>
      <c r="BT121" s="700"/>
      <c r="BU121" s="165"/>
    </row>
    <row r="122" spans="2:73" ht="15.75">
      <c r="B122" s="694"/>
      <c r="C122" s="694"/>
      <c r="D122" s="694"/>
      <c r="E122" s="694"/>
      <c r="F122" s="694"/>
      <c r="G122" s="694"/>
      <c r="H122" s="694"/>
      <c r="I122" s="646"/>
      <c r="J122" s="646"/>
      <c r="K122" s="635"/>
      <c r="L122" s="701"/>
      <c r="M122" s="702"/>
      <c r="N122" s="702"/>
      <c r="O122" s="702"/>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2"/>
      <c r="AL122" s="702"/>
      <c r="AM122" s="702"/>
      <c r="AN122" s="702"/>
      <c r="AO122" s="703"/>
      <c r="AP122" s="635"/>
      <c r="AQ122" s="701"/>
      <c r="AR122" s="702"/>
      <c r="AS122" s="702"/>
      <c r="AT122" s="702"/>
      <c r="AU122" s="702"/>
      <c r="AV122" s="702"/>
      <c r="AW122" s="702"/>
      <c r="AX122" s="702"/>
      <c r="AY122" s="702"/>
      <c r="AZ122" s="702"/>
      <c r="BA122" s="702"/>
      <c r="BB122" s="702"/>
      <c r="BC122" s="702"/>
      <c r="BD122" s="702"/>
      <c r="BE122" s="702"/>
      <c r="BF122" s="702"/>
      <c r="BG122" s="702"/>
      <c r="BH122" s="702"/>
      <c r="BI122" s="702"/>
      <c r="BJ122" s="702"/>
      <c r="BK122" s="702"/>
      <c r="BL122" s="702"/>
      <c r="BM122" s="702"/>
      <c r="BN122" s="702"/>
      <c r="BO122" s="702"/>
      <c r="BP122" s="702"/>
      <c r="BQ122" s="702"/>
      <c r="BR122" s="702"/>
      <c r="BS122" s="702"/>
      <c r="BT122" s="703"/>
      <c r="BU122" s="165"/>
    </row>
  </sheetData>
  <autoFilter ref="C26:BT26" xr:uid="{00000000-0009-0000-0000-00000C000000}">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AQ27:BT32 L27:AO32">
    <cfRule type="cellIs" dxfId="4" priority="5" operator="equal">
      <formula>0</formula>
    </cfRule>
  </conditionalFormatting>
  <conditionalFormatting sqref="AQ33:BT43 L33:AO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Normal="100" workbookViewId="0">
      <selection activeCell="S24" sqref="S24"/>
    </sheetView>
  </sheetViews>
  <sheetFormatPr defaultColWidth="9.140625" defaultRowHeight="15"/>
  <cols>
    <col min="1" max="16384" width="9.140625" style="12"/>
  </cols>
  <sheetData>
    <row r="12" spans="2:22" ht="24" customHeight="1"/>
    <row r="13" spans="2:22" ht="15.75">
      <c r="B13" s="590" t="s">
        <v>507</v>
      </c>
    </row>
    <row r="14" spans="2:22" ht="15.75">
      <c r="B14" s="590"/>
    </row>
    <row r="15" spans="2:22" s="670" customFormat="1" ht="27" customHeight="1">
      <c r="B15" s="668" t="s">
        <v>684</v>
      </c>
      <c r="C15" s="669"/>
      <c r="D15" s="669"/>
      <c r="E15" s="669"/>
      <c r="F15" s="669"/>
      <c r="G15" s="669"/>
      <c r="H15" s="669"/>
      <c r="I15" s="669"/>
      <c r="J15" s="669"/>
      <c r="K15" s="669"/>
      <c r="L15" s="669"/>
      <c r="M15" s="669"/>
      <c r="N15" s="669"/>
      <c r="O15" s="669"/>
      <c r="P15" s="669"/>
      <c r="Q15" s="669"/>
      <c r="R15" s="669"/>
      <c r="S15" s="669"/>
      <c r="T15" s="669"/>
      <c r="U15" s="669"/>
      <c r="V15" s="6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Normal="100" workbookViewId="0">
      <pane ySplit="16" topLeftCell="A56" activePane="bottomLeft" state="frozen"/>
      <selection pane="bottomLeft" activeCell="F50" sqref="F50"/>
    </sheetView>
  </sheetViews>
  <sheetFormatPr defaultColWidth="9.140625" defaultRowHeight="15"/>
  <cols>
    <col min="1" max="1" width="9.140625" style="12"/>
    <col min="2" max="2" width="36.85546875" style="722" customWidth="1"/>
    <col min="3" max="3" width="9.140625" style="10"/>
    <col min="4" max="16384" width="9.140625" style="12"/>
  </cols>
  <sheetData>
    <row r="16" spans="2:21" ht="26.25" customHeight="1">
      <c r="B16" s="723" t="s">
        <v>563</v>
      </c>
      <c r="C16" s="758" t="s">
        <v>507</v>
      </c>
      <c r="D16" s="759"/>
      <c r="E16" s="759"/>
      <c r="F16" s="759"/>
      <c r="G16" s="759"/>
      <c r="H16" s="759"/>
      <c r="I16" s="759"/>
      <c r="J16" s="759"/>
      <c r="K16" s="759"/>
      <c r="L16" s="759"/>
      <c r="M16" s="759"/>
      <c r="N16" s="759"/>
      <c r="O16" s="759"/>
      <c r="P16" s="759"/>
      <c r="Q16" s="759"/>
      <c r="R16" s="759"/>
      <c r="S16" s="759"/>
      <c r="T16" s="759"/>
      <c r="U16" s="759"/>
    </row>
    <row r="17" spans="2:21" ht="55.5" customHeight="1">
      <c r="B17" s="724" t="s">
        <v>650</v>
      </c>
      <c r="C17" s="760" t="s">
        <v>651</v>
      </c>
      <c r="D17" s="760"/>
      <c r="E17" s="760"/>
      <c r="F17" s="760"/>
      <c r="G17" s="760"/>
      <c r="H17" s="760"/>
      <c r="I17" s="760"/>
      <c r="J17" s="760"/>
      <c r="K17" s="760"/>
      <c r="L17" s="760"/>
      <c r="M17" s="760"/>
      <c r="N17" s="760"/>
      <c r="O17" s="760"/>
      <c r="P17" s="760"/>
      <c r="Q17" s="760"/>
      <c r="R17" s="760"/>
      <c r="S17" s="760"/>
      <c r="T17" s="760"/>
      <c r="U17" s="761"/>
    </row>
    <row r="18" spans="2:21" ht="15.75">
      <c r="B18" s="725"/>
      <c r="C18" s="726"/>
      <c r="D18" s="727"/>
      <c r="E18" s="727"/>
      <c r="F18" s="727"/>
      <c r="G18" s="727"/>
      <c r="H18" s="727"/>
      <c r="I18" s="727"/>
      <c r="J18" s="727"/>
      <c r="K18" s="727"/>
      <c r="L18" s="727"/>
      <c r="M18" s="727"/>
      <c r="N18" s="727"/>
      <c r="O18" s="727"/>
      <c r="P18" s="727"/>
      <c r="Q18" s="727"/>
      <c r="R18" s="727"/>
      <c r="S18" s="727"/>
      <c r="T18" s="727"/>
      <c r="U18" s="728"/>
    </row>
    <row r="19" spans="2:21" ht="15.75">
      <c r="B19" s="725"/>
      <c r="C19" s="726" t="s">
        <v>655</v>
      </c>
      <c r="D19" s="727"/>
      <c r="E19" s="727"/>
      <c r="F19" s="727"/>
      <c r="G19" s="727"/>
      <c r="H19" s="727"/>
      <c r="I19" s="727"/>
      <c r="J19" s="727"/>
      <c r="K19" s="727"/>
      <c r="L19" s="727"/>
      <c r="M19" s="727"/>
      <c r="N19" s="727"/>
      <c r="O19" s="727"/>
      <c r="P19" s="727"/>
      <c r="Q19" s="727"/>
      <c r="R19" s="727"/>
      <c r="S19" s="727"/>
      <c r="T19" s="727"/>
      <c r="U19" s="728"/>
    </row>
    <row r="20" spans="2:21" ht="15.75">
      <c r="B20" s="725"/>
      <c r="C20" s="726"/>
      <c r="D20" s="727"/>
      <c r="E20" s="727"/>
      <c r="F20" s="727"/>
      <c r="G20" s="727"/>
      <c r="H20" s="727"/>
      <c r="I20" s="727"/>
      <c r="J20" s="727"/>
      <c r="K20" s="727"/>
      <c r="L20" s="727"/>
      <c r="M20" s="727"/>
      <c r="N20" s="727"/>
      <c r="O20" s="727"/>
      <c r="P20" s="727"/>
      <c r="Q20" s="727"/>
      <c r="R20" s="727"/>
      <c r="S20" s="727"/>
      <c r="T20" s="727"/>
      <c r="U20" s="728"/>
    </row>
    <row r="21" spans="2:21" ht="15.75">
      <c r="B21" s="725"/>
      <c r="C21" s="726" t="s">
        <v>652</v>
      </c>
      <c r="D21" s="727"/>
      <c r="E21" s="727"/>
      <c r="F21" s="727"/>
      <c r="G21" s="727"/>
      <c r="H21" s="727"/>
      <c r="I21" s="727"/>
      <c r="J21" s="727"/>
      <c r="K21" s="727"/>
      <c r="L21" s="727"/>
      <c r="M21" s="727"/>
      <c r="N21" s="727"/>
      <c r="O21" s="727"/>
      <c r="P21" s="727"/>
      <c r="Q21" s="727"/>
      <c r="R21" s="727"/>
      <c r="S21" s="727"/>
      <c r="T21" s="727"/>
      <c r="U21" s="728"/>
    </row>
    <row r="22" spans="2:21" ht="15.75">
      <c r="B22" s="725"/>
      <c r="C22" s="726"/>
      <c r="D22" s="727"/>
      <c r="E22" s="727"/>
      <c r="F22" s="727"/>
      <c r="G22" s="727"/>
      <c r="H22" s="727"/>
      <c r="I22" s="727"/>
      <c r="J22" s="727"/>
      <c r="K22" s="727"/>
      <c r="L22" s="727"/>
      <c r="M22" s="727"/>
      <c r="N22" s="727"/>
      <c r="O22" s="727"/>
      <c r="P22" s="727"/>
      <c r="Q22" s="727"/>
      <c r="R22" s="727"/>
      <c r="S22" s="727"/>
      <c r="T22" s="727"/>
      <c r="U22" s="728"/>
    </row>
    <row r="23" spans="2:21" ht="30" customHeight="1">
      <c r="B23" s="725"/>
      <c r="C23" s="757" t="s">
        <v>653</v>
      </c>
      <c r="D23" s="757"/>
      <c r="E23" s="757"/>
      <c r="F23" s="757"/>
      <c r="G23" s="757"/>
      <c r="H23" s="757"/>
      <c r="I23" s="757"/>
      <c r="J23" s="757"/>
      <c r="K23" s="757"/>
      <c r="L23" s="757"/>
      <c r="M23" s="757"/>
      <c r="N23" s="757"/>
      <c r="O23" s="757"/>
      <c r="P23" s="757"/>
      <c r="Q23" s="757"/>
      <c r="R23" s="757"/>
      <c r="S23" s="757"/>
      <c r="T23" s="727"/>
      <c r="U23" s="728"/>
    </row>
    <row r="24" spans="2:21" ht="15.75">
      <c r="B24" s="725"/>
      <c r="C24" s="726"/>
      <c r="D24" s="727"/>
      <c r="E24" s="727"/>
      <c r="F24" s="727"/>
      <c r="G24" s="727"/>
      <c r="H24" s="727"/>
      <c r="I24" s="727"/>
      <c r="J24" s="727"/>
      <c r="K24" s="727"/>
      <c r="L24" s="727"/>
      <c r="M24" s="727"/>
      <c r="N24" s="727"/>
      <c r="O24" s="727"/>
      <c r="P24" s="727"/>
      <c r="Q24" s="727"/>
      <c r="R24" s="727"/>
      <c r="S24" s="727"/>
      <c r="T24" s="727"/>
      <c r="U24" s="728"/>
    </row>
    <row r="25" spans="2:21" ht="15.75">
      <c r="B25" s="725"/>
      <c r="C25" s="726" t="s">
        <v>656</v>
      </c>
      <c r="D25" s="727"/>
      <c r="E25" s="727"/>
      <c r="F25" s="727"/>
      <c r="G25" s="727"/>
      <c r="H25" s="727"/>
      <c r="I25" s="727"/>
      <c r="J25" s="727"/>
      <c r="K25" s="727"/>
      <c r="L25" s="727"/>
      <c r="M25" s="727"/>
      <c r="N25" s="727"/>
      <c r="O25" s="727"/>
      <c r="P25" s="727"/>
      <c r="Q25" s="727"/>
      <c r="R25" s="727"/>
      <c r="S25" s="727"/>
      <c r="T25" s="727"/>
      <c r="U25" s="728"/>
    </row>
    <row r="26" spans="2:21" ht="15.75">
      <c r="B26" s="725"/>
      <c r="C26" s="726"/>
      <c r="D26" s="727"/>
      <c r="E26" s="727"/>
      <c r="F26" s="727"/>
      <c r="G26" s="727"/>
      <c r="H26" s="727"/>
      <c r="I26" s="727"/>
      <c r="J26" s="727"/>
      <c r="K26" s="727"/>
      <c r="L26" s="727"/>
      <c r="M26" s="727"/>
      <c r="N26" s="727"/>
      <c r="O26" s="727"/>
      <c r="P26" s="727"/>
      <c r="Q26" s="727"/>
      <c r="R26" s="727"/>
      <c r="S26" s="727"/>
      <c r="T26" s="727"/>
      <c r="U26" s="728"/>
    </row>
    <row r="27" spans="2:21" ht="31.5" customHeight="1">
      <c r="B27" s="725"/>
      <c r="C27" s="757" t="s">
        <v>654</v>
      </c>
      <c r="D27" s="757"/>
      <c r="E27" s="757"/>
      <c r="F27" s="757"/>
      <c r="G27" s="757"/>
      <c r="H27" s="757"/>
      <c r="I27" s="757"/>
      <c r="J27" s="757"/>
      <c r="K27" s="757"/>
      <c r="L27" s="757"/>
      <c r="M27" s="757"/>
      <c r="N27" s="757"/>
      <c r="O27" s="757"/>
      <c r="P27" s="757"/>
      <c r="Q27" s="757"/>
      <c r="R27" s="757"/>
      <c r="S27" s="757"/>
      <c r="T27" s="757"/>
      <c r="U27" s="762"/>
    </row>
    <row r="28" spans="2:21" ht="15.75">
      <c r="B28" s="725"/>
      <c r="C28" s="726"/>
      <c r="D28" s="727"/>
      <c r="E28" s="727"/>
      <c r="F28" s="727"/>
      <c r="G28" s="727"/>
      <c r="H28" s="727"/>
      <c r="I28" s="727"/>
      <c r="J28" s="727"/>
      <c r="K28" s="727"/>
      <c r="L28" s="727"/>
      <c r="M28" s="727"/>
      <c r="N28" s="727"/>
      <c r="O28" s="727"/>
      <c r="P28" s="727"/>
      <c r="Q28" s="727"/>
      <c r="R28" s="727"/>
      <c r="S28" s="727"/>
      <c r="T28" s="727"/>
      <c r="U28" s="728"/>
    </row>
    <row r="29" spans="2:21" ht="31.5" customHeight="1">
      <c r="B29" s="725"/>
      <c r="C29" s="757" t="s">
        <v>657</v>
      </c>
      <c r="D29" s="757"/>
      <c r="E29" s="757"/>
      <c r="F29" s="757"/>
      <c r="G29" s="757"/>
      <c r="H29" s="757"/>
      <c r="I29" s="757"/>
      <c r="J29" s="757"/>
      <c r="K29" s="757"/>
      <c r="L29" s="757"/>
      <c r="M29" s="757"/>
      <c r="N29" s="757"/>
      <c r="O29" s="757"/>
      <c r="P29" s="757"/>
      <c r="Q29" s="757"/>
      <c r="R29" s="757"/>
      <c r="S29" s="757"/>
      <c r="T29" s="757"/>
      <c r="U29" s="762"/>
    </row>
    <row r="30" spans="2:21" ht="15.75">
      <c r="B30" s="725"/>
      <c r="C30" s="726"/>
      <c r="D30" s="727"/>
      <c r="E30" s="727"/>
      <c r="F30" s="727"/>
      <c r="G30" s="727"/>
      <c r="H30" s="727"/>
      <c r="I30" s="727"/>
      <c r="J30" s="727"/>
      <c r="K30" s="727"/>
      <c r="L30" s="727"/>
      <c r="M30" s="727"/>
      <c r="N30" s="727"/>
      <c r="O30" s="727"/>
      <c r="P30" s="727"/>
      <c r="Q30" s="727"/>
      <c r="R30" s="727"/>
      <c r="S30" s="727"/>
      <c r="T30" s="727"/>
      <c r="U30" s="728"/>
    </row>
    <row r="31" spans="2:21" ht="15.75">
      <c r="B31" s="725"/>
      <c r="C31" s="726" t="s">
        <v>658</v>
      </c>
      <c r="D31" s="727"/>
      <c r="E31" s="727"/>
      <c r="F31" s="727"/>
      <c r="G31" s="727"/>
      <c r="H31" s="727"/>
      <c r="I31" s="727"/>
      <c r="J31" s="727"/>
      <c r="K31" s="727"/>
      <c r="L31" s="727"/>
      <c r="M31" s="727"/>
      <c r="N31" s="727"/>
      <c r="O31" s="727"/>
      <c r="P31" s="727"/>
      <c r="Q31" s="727"/>
      <c r="R31" s="727"/>
      <c r="S31" s="727"/>
      <c r="T31" s="727"/>
      <c r="U31" s="728"/>
    </row>
    <row r="32" spans="2:21" ht="15.75">
      <c r="B32" s="729"/>
      <c r="C32" s="730"/>
      <c r="D32" s="731"/>
      <c r="E32" s="731"/>
      <c r="F32" s="731"/>
      <c r="G32" s="731"/>
      <c r="H32" s="731"/>
      <c r="I32" s="731"/>
      <c r="J32" s="731"/>
      <c r="K32" s="731"/>
      <c r="L32" s="731"/>
      <c r="M32" s="731"/>
      <c r="N32" s="731"/>
      <c r="O32" s="731"/>
      <c r="P32" s="731"/>
      <c r="Q32" s="731"/>
      <c r="R32" s="731"/>
      <c r="S32" s="731"/>
      <c r="T32" s="731"/>
      <c r="U32" s="732"/>
    </row>
    <row r="33" spans="2:21" ht="39" customHeight="1">
      <c r="B33" s="733" t="s">
        <v>659</v>
      </c>
      <c r="C33" s="763" t="s">
        <v>660</v>
      </c>
      <c r="D33" s="763"/>
      <c r="E33" s="763"/>
      <c r="F33" s="763"/>
      <c r="G33" s="763"/>
      <c r="H33" s="763"/>
      <c r="I33" s="763"/>
      <c r="J33" s="763"/>
      <c r="K33" s="763"/>
      <c r="L33" s="763"/>
      <c r="M33" s="763"/>
      <c r="N33" s="763"/>
      <c r="O33" s="763"/>
      <c r="P33" s="763"/>
      <c r="Q33" s="763"/>
      <c r="R33" s="763"/>
      <c r="S33" s="763"/>
      <c r="T33" s="763"/>
      <c r="U33" s="764"/>
    </row>
    <row r="34" spans="2:21">
      <c r="B34" s="734"/>
      <c r="C34" s="735"/>
      <c r="D34" s="735"/>
      <c r="E34" s="735"/>
      <c r="F34" s="735"/>
      <c r="G34" s="735"/>
      <c r="H34" s="735"/>
      <c r="I34" s="735"/>
      <c r="J34" s="735"/>
      <c r="K34" s="735"/>
      <c r="L34" s="735"/>
      <c r="M34" s="735"/>
      <c r="N34" s="735"/>
      <c r="O34" s="735"/>
      <c r="P34" s="735"/>
      <c r="Q34" s="735"/>
      <c r="R34" s="735"/>
      <c r="S34" s="735"/>
      <c r="T34" s="735"/>
      <c r="U34" s="736"/>
    </row>
    <row r="35" spans="2:21" ht="15.75">
      <c r="B35" s="737" t="s">
        <v>661</v>
      </c>
      <c r="C35" s="738" t="s">
        <v>662</v>
      </c>
      <c r="D35" s="727"/>
      <c r="E35" s="727"/>
      <c r="F35" s="727"/>
      <c r="G35" s="727"/>
      <c r="H35" s="727"/>
      <c r="I35" s="727"/>
      <c r="J35" s="727"/>
      <c r="K35" s="727"/>
      <c r="L35" s="727"/>
      <c r="M35" s="727"/>
      <c r="N35" s="727"/>
      <c r="O35" s="727"/>
      <c r="P35" s="727"/>
      <c r="Q35" s="727"/>
      <c r="R35" s="727"/>
      <c r="S35" s="727"/>
      <c r="T35" s="727"/>
      <c r="U35" s="728"/>
    </row>
    <row r="36" spans="2:21">
      <c r="B36" s="739"/>
      <c r="C36" s="731"/>
      <c r="D36" s="731"/>
      <c r="E36" s="731"/>
      <c r="F36" s="731"/>
      <c r="G36" s="731"/>
      <c r="H36" s="731"/>
      <c r="I36" s="731"/>
      <c r="J36" s="731"/>
      <c r="K36" s="731"/>
      <c r="L36" s="731"/>
      <c r="M36" s="731"/>
      <c r="N36" s="731"/>
      <c r="O36" s="731"/>
      <c r="P36" s="731"/>
      <c r="Q36" s="731"/>
      <c r="R36" s="731"/>
      <c r="S36" s="731"/>
      <c r="T36" s="731"/>
      <c r="U36" s="732"/>
    </row>
    <row r="37" spans="2:21" ht="34.5" customHeight="1">
      <c r="B37" s="724" t="s">
        <v>663</v>
      </c>
      <c r="C37" s="765" t="s">
        <v>664</v>
      </c>
      <c r="D37" s="765"/>
      <c r="E37" s="765"/>
      <c r="F37" s="765"/>
      <c r="G37" s="765"/>
      <c r="H37" s="765"/>
      <c r="I37" s="765"/>
      <c r="J37" s="765"/>
      <c r="K37" s="765"/>
      <c r="L37" s="765"/>
      <c r="M37" s="765"/>
      <c r="N37" s="765"/>
      <c r="O37" s="765"/>
      <c r="P37" s="765"/>
      <c r="Q37" s="765"/>
      <c r="R37" s="765"/>
      <c r="S37" s="765"/>
      <c r="T37" s="765"/>
      <c r="U37" s="766"/>
    </row>
    <row r="38" spans="2:21">
      <c r="B38" s="739"/>
      <c r="C38" s="731"/>
      <c r="D38" s="731"/>
      <c r="E38" s="731"/>
      <c r="F38" s="731"/>
      <c r="G38" s="731"/>
      <c r="H38" s="731"/>
      <c r="I38" s="731"/>
      <c r="J38" s="731"/>
      <c r="K38" s="731"/>
      <c r="L38" s="731"/>
      <c r="M38" s="731"/>
      <c r="N38" s="731"/>
      <c r="O38" s="731"/>
      <c r="P38" s="731"/>
      <c r="Q38" s="731"/>
      <c r="R38" s="731"/>
      <c r="S38" s="731"/>
      <c r="T38" s="731"/>
      <c r="U38" s="732"/>
    </row>
    <row r="39" spans="2:21" ht="15.75">
      <c r="B39" s="724" t="s">
        <v>665</v>
      </c>
      <c r="C39" s="740" t="s">
        <v>666</v>
      </c>
      <c r="D39" s="735"/>
      <c r="E39" s="735"/>
      <c r="F39" s="735"/>
      <c r="G39" s="735"/>
      <c r="H39" s="735"/>
      <c r="I39" s="735"/>
      <c r="J39" s="735"/>
      <c r="K39" s="735"/>
      <c r="L39" s="735"/>
      <c r="M39" s="735"/>
      <c r="N39" s="735"/>
      <c r="O39" s="735"/>
      <c r="P39" s="735"/>
      <c r="Q39" s="735"/>
      <c r="R39" s="735"/>
      <c r="S39" s="735"/>
      <c r="T39" s="735"/>
      <c r="U39" s="736"/>
    </row>
    <row r="40" spans="2:21">
      <c r="B40" s="739"/>
      <c r="C40" s="731"/>
      <c r="D40" s="731"/>
      <c r="E40" s="731"/>
      <c r="F40" s="731"/>
      <c r="G40" s="731"/>
      <c r="H40" s="731"/>
      <c r="I40" s="731"/>
      <c r="J40" s="731"/>
      <c r="K40" s="731"/>
      <c r="L40" s="731"/>
      <c r="M40" s="731"/>
      <c r="N40" s="731"/>
      <c r="O40" s="731"/>
      <c r="P40" s="731"/>
      <c r="Q40" s="731"/>
      <c r="R40" s="731"/>
      <c r="S40" s="731"/>
      <c r="T40" s="731"/>
      <c r="U40" s="732"/>
    </row>
    <row r="41" spans="2:21" ht="38.25" customHeight="1">
      <c r="B41" s="733" t="s">
        <v>667</v>
      </c>
      <c r="C41" s="767" t="s">
        <v>668</v>
      </c>
      <c r="D41" s="767"/>
      <c r="E41" s="767"/>
      <c r="F41" s="767"/>
      <c r="G41" s="767"/>
      <c r="H41" s="767"/>
      <c r="I41" s="767"/>
      <c r="J41" s="767"/>
      <c r="K41" s="767"/>
      <c r="L41" s="767"/>
      <c r="M41" s="767"/>
      <c r="N41" s="767"/>
      <c r="O41" s="767"/>
      <c r="P41" s="767"/>
      <c r="Q41" s="767"/>
      <c r="R41" s="767"/>
      <c r="S41" s="767"/>
      <c r="T41" s="767"/>
      <c r="U41" s="768"/>
    </row>
    <row r="42" spans="2:21">
      <c r="B42" s="741"/>
      <c r="C42" s="735"/>
      <c r="D42" s="735"/>
      <c r="E42" s="735"/>
      <c r="F42" s="735"/>
      <c r="G42" s="735"/>
      <c r="H42" s="735"/>
      <c r="I42" s="735"/>
      <c r="J42" s="735"/>
      <c r="K42" s="735"/>
      <c r="L42" s="735"/>
      <c r="M42" s="735"/>
      <c r="N42" s="735"/>
      <c r="O42" s="735"/>
      <c r="P42" s="735"/>
      <c r="Q42" s="735"/>
      <c r="R42" s="735"/>
      <c r="S42" s="735"/>
      <c r="T42" s="735"/>
      <c r="U42" s="736"/>
    </row>
    <row r="43" spans="2:21" ht="15.75">
      <c r="B43" s="737" t="s">
        <v>669</v>
      </c>
      <c r="C43" s="738" t="s">
        <v>670</v>
      </c>
      <c r="D43" s="727"/>
      <c r="E43" s="727"/>
      <c r="F43" s="727"/>
      <c r="G43" s="727"/>
      <c r="H43" s="727"/>
      <c r="I43" s="727"/>
      <c r="J43" s="727"/>
      <c r="K43" s="727"/>
      <c r="L43" s="727"/>
      <c r="M43" s="727"/>
      <c r="N43" s="727"/>
      <c r="O43" s="727"/>
      <c r="P43" s="727"/>
      <c r="Q43" s="727"/>
      <c r="R43" s="727"/>
      <c r="S43" s="727"/>
      <c r="T43" s="727"/>
      <c r="U43" s="728"/>
    </row>
    <row r="44" spans="2:21">
      <c r="B44" s="742"/>
      <c r="C44" s="727"/>
      <c r="D44" s="727"/>
      <c r="E44" s="727"/>
      <c r="F44" s="727"/>
      <c r="G44" s="727"/>
      <c r="H44" s="727"/>
      <c r="I44" s="727"/>
      <c r="J44" s="727"/>
      <c r="K44" s="727"/>
      <c r="L44" s="727"/>
      <c r="M44" s="727"/>
      <c r="N44" s="727"/>
      <c r="O44" s="727"/>
      <c r="P44" s="727"/>
      <c r="Q44" s="727"/>
      <c r="R44" s="727"/>
      <c r="S44" s="727"/>
      <c r="T44" s="727"/>
      <c r="U44" s="728"/>
    </row>
    <row r="45" spans="2:21" ht="36" customHeight="1">
      <c r="B45" s="742"/>
      <c r="C45" s="755" t="s">
        <v>674</v>
      </c>
      <c r="D45" s="755"/>
      <c r="E45" s="755"/>
      <c r="F45" s="755"/>
      <c r="G45" s="755"/>
      <c r="H45" s="755"/>
      <c r="I45" s="755"/>
      <c r="J45" s="755"/>
      <c r="K45" s="755"/>
      <c r="L45" s="755"/>
      <c r="M45" s="755"/>
      <c r="N45" s="755"/>
      <c r="O45" s="755"/>
      <c r="P45" s="755"/>
      <c r="Q45" s="755"/>
      <c r="R45" s="755"/>
      <c r="S45" s="755"/>
      <c r="T45" s="755"/>
      <c r="U45" s="756"/>
    </row>
    <row r="46" spans="2:21">
      <c r="B46" s="742"/>
      <c r="C46" s="743"/>
      <c r="D46" s="727"/>
      <c r="E46" s="727"/>
      <c r="F46" s="727"/>
      <c r="G46" s="727"/>
      <c r="H46" s="727"/>
      <c r="I46" s="727"/>
      <c r="J46" s="727"/>
      <c r="K46" s="727"/>
      <c r="L46" s="727"/>
      <c r="M46" s="727"/>
      <c r="N46" s="727"/>
      <c r="O46" s="727"/>
      <c r="P46" s="727"/>
      <c r="Q46" s="727"/>
      <c r="R46" s="727"/>
      <c r="S46" s="727"/>
      <c r="T46" s="727"/>
      <c r="U46" s="728"/>
    </row>
    <row r="47" spans="2:21" ht="35.25" customHeight="1">
      <c r="B47" s="742"/>
      <c r="C47" s="755" t="s">
        <v>671</v>
      </c>
      <c r="D47" s="755"/>
      <c r="E47" s="755"/>
      <c r="F47" s="755"/>
      <c r="G47" s="755"/>
      <c r="H47" s="755"/>
      <c r="I47" s="755"/>
      <c r="J47" s="755"/>
      <c r="K47" s="755"/>
      <c r="L47" s="755"/>
      <c r="M47" s="755"/>
      <c r="N47" s="755"/>
      <c r="O47" s="755"/>
      <c r="P47" s="755"/>
      <c r="Q47" s="755"/>
      <c r="R47" s="755"/>
      <c r="S47" s="755"/>
      <c r="T47" s="755"/>
      <c r="U47" s="756"/>
    </row>
    <row r="48" spans="2:21">
      <c r="B48" s="742"/>
      <c r="C48" s="743"/>
      <c r="D48" s="727"/>
      <c r="E48" s="727"/>
      <c r="F48" s="727"/>
      <c r="G48" s="727"/>
      <c r="H48" s="727"/>
      <c r="I48" s="727"/>
      <c r="J48" s="727"/>
      <c r="K48" s="727"/>
      <c r="L48" s="727"/>
      <c r="M48" s="727"/>
      <c r="N48" s="727"/>
      <c r="O48" s="727"/>
      <c r="P48" s="727"/>
      <c r="Q48" s="727"/>
      <c r="R48" s="727"/>
      <c r="S48" s="727"/>
      <c r="T48" s="727"/>
      <c r="U48" s="728"/>
    </row>
    <row r="49" spans="2:21" ht="40.5" customHeight="1">
      <c r="B49" s="742"/>
      <c r="C49" s="755" t="s">
        <v>672</v>
      </c>
      <c r="D49" s="755"/>
      <c r="E49" s="755"/>
      <c r="F49" s="755"/>
      <c r="G49" s="755"/>
      <c r="H49" s="755"/>
      <c r="I49" s="755"/>
      <c r="J49" s="755"/>
      <c r="K49" s="755"/>
      <c r="L49" s="755"/>
      <c r="M49" s="755"/>
      <c r="N49" s="755"/>
      <c r="O49" s="755"/>
      <c r="P49" s="755"/>
      <c r="Q49" s="755"/>
      <c r="R49" s="755"/>
      <c r="S49" s="755"/>
      <c r="T49" s="755"/>
      <c r="U49" s="756"/>
    </row>
    <row r="50" spans="2:21">
      <c r="B50" s="742"/>
      <c r="C50" s="743"/>
      <c r="D50" s="727"/>
      <c r="E50" s="727"/>
      <c r="F50" s="727"/>
      <c r="G50" s="727"/>
      <c r="H50" s="727"/>
      <c r="I50" s="727"/>
      <c r="J50" s="727"/>
      <c r="K50" s="727"/>
      <c r="L50" s="727"/>
      <c r="M50" s="727"/>
      <c r="N50" s="727"/>
      <c r="O50" s="727"/>
      <c r="P50" s="727"/>
      <c r="Q50" s="727"/>
      <c r="R50" s="727"/>
      <c r="S50" s="727"/>
      <c r="T50" s="727"/>
      <c r="U50" s="728"/>
    </row>
    <row r="51" spans="2:21" ht="30" customHeight="1">
      <c r="B51" s="742"/>
      <c r="C51" s="755" t="s">
        <v>673</v>
      </c>
      <c r="D51" s="755"/>
      <c r="E51" s="755"/>
      <c r="F51" s="755"/>
      <c r="G51" s="755"/>
      <c r="H51" s="755"/>
      <c r="I51" s="755"/>
      <c r="J51" s="755"/>
      <c r="K51" s="755"/>
      <c r="L51" s="755"/>
      <c r="M51" s="755"/>
      <c r="N51" s="755"/>
      <c r="O51" s="755"/>
      <c r="P51" s="755"/>
      <c r="Q51" s="755"/>
      <c r="R51" s="755"/>
      <c r="S51" s="755"/>
      <c r="T51" s="755"/>
      <c r="U51" s="756"/>
    </row>
    <row r="52" spans="2:21" ht="15.75">
      <c r="B52" s="742"/>
      <c r="C52" s="726"/>
      <c r="D52" s="727"/>
      <c r="E52" s="727"/>
      <c r="F52" s="727"/>
      <c r="G52" s="727"/>
      <c r="H52" s="727"/>
      <c r="I52" s="727"/>
      <c r="J52" s="727"/>
      <c r="K52" s="727"/>
      <c r="L52" s="727"/>
      <c r="M52" s="727"/>
      <c r="N52" s="727"/>
      <c r="O52" s="727"/>
      <c r="P52" s="727"/>
      <c r="Q52" s="727"/>
      <c r="R52" s="727"/>
      <c r="S52" s="727"/>
      <c r="T52" s="727"/>
      <c r="U52" s="728"/>
    </row>
    <row r="53" spans="2:21" ht="31.5" customHeight="1">
      <c r="B53" s="742"/>
      <c r="C53" s="757" t="s">
        <v>675</v>
      </c>
      <c r="D53" s="757"/>
      <c r="E53" s="757"/>
      <c r="F53" s="757"/>
      <c r="G53" s="757"/>
      <c r="H53" s="757"/>
      <c r="I53" s="757"/>
      <c r="J53" s="757"/>
      <c r="K53" s="757"/>
      <c r="L53" s="757"/>
      <c r="M53" s="757"/>
      <c r="N53" s="757"/>
      <c r="O53" s="757"/>
      <c r="P53" s="757"/>
      <c r="Q53" s="757"/>
      <c r="R53" s="757"/>
      <c r="S53" s="757"/>
      <c r="T53" s="757"/>
      <c r="U53" s="762"/>
    </row>
    <row r="54" spans="2:21">
      <c r="B54" s="739"/>
      <c r="C54" s="731"/>
      <c r="D54" s="731"/>
      <c r="E54" s="731"/>
      <c r="F54" s="731"/>
      <c r="G54" s="731"/>
      <c r="H54" s="731"/>
      <c r="I54" s="731"/>
      <c r="J54" s="731"/>
      <c r="K54" s="731"/>
      <c r="L54" s="731"/>
      <c r="M54" s="731"/>
      <c r="N54" s="731"/>
      <c r="O54" s="731"/>
      <c r="P54" s="731"/>
      <c r="Q54" s="731"/>
      <c r="R54" s="731"/>
      <c r="S54" s="731"/>
      <c r="T54" s="731"/>
      <c r="U54" s="732"/>
    </row>
    <row r="55" spans="2:21" ht="48" customHeight="1">
      <c r="B55" s="724" t="s">
        <v>676</v>
      </c>
      <c r="C55" s="765" t="s">
        <v>677</v>
      </c>
      <c r="D55" s="765"/>
      <c r="E55" s="765"/>
      <c r="F55" s="765"/>
      <c r="G55" s="765"/>
      <c r="H55" s="765"/>
      <c r="I55" s="765"/>
      <c r="J55" s="765"/>
      <c r="K55" s="765"/>
      <c r="L55" s="765"/>
      <c r="M55" s="765"/>
      <c r="N55" s="765"/>
      <c r="O55" s="765"/>
      <c r="P55" s="765"/>
      <c r="Q55" s="765"/>
      <c r="R55" s="765"/>
      <c r="S55" s="765"/>
      <c r="T55" s="765"/>
      <c r="U55" s="766"/>
    </row>
    <row r="56" spans="2:21">
      <c r="B56" s="739"/>
      <c r="C56" s="731"/>
      <c r="D56" s="731"/>
      <c r="E56" s="731"/>
      <c r="F56" s="731"/>
      <c r="G56" s="731"/>
      <c r="H56" s="731"/>
      <c r="I56" s="731"/>
      <c r="J56" s="731"/>
      <c r="K56" s="731"/>
      <c r="L56" s="731"/>
      <c r="M56" s="731"/>
      <c r="N56" s="731"/>
      <c r="O56" s="731"/>
      <c r="P56" s="731"/>
      <c r="Q56" s="731"/>
      <c r="R56" s="731"/>
      <c r="S56" s="731"/>
      <c r="T56" s="731"/>
      <c r="U56" s="732"/>
    </row>
    <row r="57" spans="2:21" ht="34.5" customHeight="1">
      <c r="B57" s="724" t="s">
        <v>678</v>
      </c>
      <c r="C57" s="765" t="s">
        <v>679</v>
      </c>
      <c r="D57" s="765"/>
      <c r="E57" s="765"/>
      <c r="F57" s="765"/>
      <c r="G57" s="765"/>
      <c r="H57" s="765"/>
      <c r="I57" s="765"/>
      <c r="J57" s="765"/>
      <c r="K57" s="765"/>
      <c r="L57" s="765"/>
      <c r="M57" s="765"/>
      <c r="N57" s="765"/>
      <c r="O57" s="765"/>
      <c r="P57" s="765"/>
      <c r="Q57" s="765"/>
      <c r="R57" s="765"/>
      <c r="S57" s="765"/>
      <c r="T57" s="765"/>
      <c r="U57" s="766"/>
    </row>
    <row r="58" spans="2:21">
      <c r="B58" s="744"/>
      <c r="C58" s="731"/>
      <c r="D58" s="731"/>
      <c r="E58" s="731"/>
      <c r="F58" s="731"/>
      <c r="G58" s="731"/>
      <c r="H58" s="731"/>
      <c r="I58" s="731"/>
      <c r="J58" s="731"/>
      <c r="K58" s="731"/>
      <c r="L58" s="731"/>
      <c r="M58" s="731"/>
      <c r="N58" s="731"/>
      <c r="O58" s="731"/>
      <c r="P58" s="731"/>
      <c r="Q58" s="731"/>
      <c r="R58" s="731"/>
      <c r="S58" s="731"/>
      <c r="T58" s="731"/>
      <c r="U58" s="732"/>
    </row>
    <row r="59" spans="2:21" ht="30.75" customHeight="1">
      <c r="B59" s="733" t="s">
        <v>680</v>
      </c>
      <c r="C59" s="745" t="s">
        <v>681</v>
      </c>
      <c r="D59" s="746"/>
      <c r="E59" s="746"/>
      <c r="F59" s="746"/>
      <c r="G59" s="746"/>
      <c r="H59" s="746"/>
      <c r="I59" s="746"/>
      <c r="J59" s="746"/>
      <c r="K59" s="746"/>
      <c r="L59" s="746"/>
      <c r="M59" s="746"/>
      <c r="N59" s="746"/>
      <c r="O59" s="746"/>
      <c r="P59" s="746"/>
      <c r="Q59" s="746"/>
      <c r="R59" s="746"/>
      <c r="S59" s="746"/>
      <c r="T59" s="746"/>
      <c r="U59" s="74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4" zoomScale="90" zoomScaleNormal="90" workbookViewId="0">
      <selection activeCell="B19" sqref="B19"/>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70" t="s">
        <v>567</v>
      </c>
      <c r="C3" s="771"/>
      <c r="D3" s="771"/>
      <c r="E3" s="771"/>
      <c r="F3" s="772"/>
      <c r="G3" s="124"/>
    </row>
    <row r="4" spans="2:20" ht="16.5" customHeight="1">
      <c r="B4" s="773"/>
      <c r="C4" s="774"/>
      <c r="D4" s="774"/>
      <c r="E4" s="774"/>
      <c r="F4" s="775"/>
      <c r="G4" s="124"/>
    </row>
    <row r="5" spans="2:20" ht="71.25" customHeight="1">
      <c r="B5" s="773"/>
      <c r="C5" s="774"/>
      <c r="D5" s="774"/>
      <c r="E5" s="774"/>
      <c r="F5" s="775"/>
      <c r="G5" s="124"/>
    </row>
    <row r="6" spans="2:20" ht="21.75" customHeight="1">
      <c r="B6" s="776"/>
      <c r="C6" s="777"/>
      <c r="D6" s="777"/>
      <c r="E6" s="777"/>
      <c r="F6" s="778"/>
      <c r="G6" s="124"/>
    </row>
    <row r="8" spans="2:20" ht="21">
      <c r="B8" s="769" t="s">
        <v>483</v>
      </c>
      <c r="C8" s="769"/>
      <c r="D8" s="769"/>
      <c r="E8" s="769"/>
      <c r="F8" s="769"/>
      <c r="G8" s="769"/>
    </row>
    <row r="9" spans="2:20" ht="24.75" customHeight="1" thickBot="1">
      <c r="B9" s="116"/>
      <c r="C9" s="116"/>
      <c r="D9" s="116"/>
      <c r="E9" s="116"/>
      <c r="F9" s="116"/>
      <c r="G9" s="121"/>
    </row>
    <row r="10" spans="2:20" ht="27.75" customHeight="1" thickBot="1">
      <c r="B10" s="119" t="s">
        <v>172</v>
      </c>
      <c r="C10" s="104" t="s">
        <v>408</v>
      </c>
      <c r="D10" s="116"/>
      <c r="E10" s="116"/>
      <c r="F10" s="116"/>
      <c r="G10" s="121"/>
    </row>
    <row r="11" spans="2:20">
      <c r="B11" s="116"/>
      <c r="C11" s="116"/>
      <c r="D11" s="116"/>
      <c r="E11" s="116"/>
      <c r="F11" s="116"/>
      <c r="G11" s="121"/>
    </row>
    <row r="12" spans="2:20" s="9" customFormat="1" ht="31.5" customHeight="1" thickBot="1">
      <c r="B12" s="85" t="s">
        <v>600</v>
      </c>
      <c r="G12" s="28"/>
      <c r="L12" s="33"/>
      <c r="M12" s="33"/>
      <c r="N12" s="33"/>
      <c r="O12" s="33"/>
      <c r="P12" s="33"/>
      <c r="Q12" s="70"/>
      <c r="S12" s="8"/>
      <c r="T12" s="8"/>
    </row>
    <row r="13" spans="2:20" s="9" customFormat="1" ht="26.25" customHeight="1" thickBot="1">
      <c r="B13" s="104" t="s">
        <v>420</v>
      </c>
      <c r="C13" s="126" t="s">
        <v>641</v>
      </c>
      <c r="G13" s="111"/>
      <c r="L13" s="33"/>
      <c r="M13" s="33"/>
      <c r="N13" s="33"/>
      <c r="O13" s="33"/>
      <c r="P13" s="33"/>
      <c r="Q13" s="70"/>
      <c r="S13" s="8"/>
      <c r="T13" s="8"/>
    </row>
    <row r="14" spans="2:20" s="9" customFormat="1" ht="26.25" customHeight="1" thickBot="1">
      <c r="B14" s="104" t="s">
        <v>420</v>
      </c>
      <c r="C14" s="174" t="s">
        <v>636</v>
      </c>
      <c r="G14" s="125"/>
      <c r="L14" s="33"/>
      <c r="M14" s="33"/>
      <c r="N14" s="33"/>
      <c r="O14" s="33"/>
      <c r="P14" s="33"/>
      <c r="Q14" s="70"/>
      <c r="S14" s="8"/>
      <c r="T14" s="8"/>
    </row>
    <row r="15" spans="2:20" s="9" customFormat="1" ht="26.25" customHeight="1" thickBot="1">
      <c r="B15" s="104" t="s">
        <v>418</v>
      </c>
      <c r="C15" s="174" t="s">
        <v>637</v>
      </c>
      <c r="G15" s="125"/>
      <c r="L15" s="33"/>
      <c r="M15" s="33"/>
      <c r="N15" s="33"/>
      <c r="O15" s="33"/>
      <c r="P15" s="33"/>
      <c r="Q15" s="70"/>
      <c r="S15" s="8"/>
      <c r="T15" s="8"/>
    </row>
    <row r="16" spans="2:20" s="9" customFormat="1" ht="26.25" customHeight="1" thickBot="1">
      <c r="B16" s="104" t="s">
        <v>418</v>
      </c>
      <c r="C16" s="174" t="s">
        <v>638</v>
      </c>
      <c r="G16" s="125"/>
      <c r="L16" s="33"/>
      <c r="M16" s="33"/>
      <c r="N16" s="33"/>
      <c r="O16" s="33"/>
      <c r="P16" s="33"/>
      <c r="Q16" s="70"/>
      <c r="S16" s="8"/>
      <c r="T16" s="8"/>
    </row>
    <row r="17" spans="2:20" s="9" customFormat="1" ht="26.25" customHeight="1" thickBot="1">
      <c r="B17" s="104" t="s">
        <v>418</v>
      </c>
      <c r="C17" s="126" t="s">
        <v>639</v>
      </c>
      <c r="G17" s="111"/>
      <c r="L17" s="33"/>
      <c r="M17" s="33"/>
      <c r="N17" s="33"/>
      <c r="O17" s="33"/>
      <c r="P17" s="33"/>
      <c r="Q17" s="70"/>
      <c r="S17" s="8"/>
      <c r="T17" s="8"/>
    </row>
    <row r="18" spans="2:20" s="9" customFormat="1" ht="26.25" customHeight="1" thickBot="1">
      <c r="B18" s="104" t="s">
        <v>420</v>
      </c>
      <c r="C18" s="126" t="s">
        <v>640</v>
      </c>
      <c r="G18" s="125"/>
      <c r="L18" s="33"/>
      <c r="M18" s="33"/>
      <c r="N18" s="33"/>
      <c r="O18" s="33"/>
      <c r="P18" s="33"/>
      <c r="Q18" s="70"/>
      <c r="S18" s="8"/>
      <c r="T18" s="8"/>
    </row>
    <row r="19" spans="2:20" s="9" customFormat="1" ht="26.25" customHeight="1" thickBot="1">
      <c r="B19" s="104" t="s">
        <v>420</v>
      </c>
      <c r="C19" s="126" t="s">
        <v>642</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542</v>
      </c>
      <c r="C21" s="245" t="s">
        <v>473</v>
      </c>
      <c r="D21" s="245" t="s">
        <v>449</v>
      </c>
      <c r="E21" s="245" t="s">
        <v>441</v>
      </c>
      <c r="F21" s="245" t="s">
        <v>555</v>
      </c>
      <c r="G21" s="40"/>
      <c r="M21" s="25"/>
      <c r="T21" s="25"/>
    </row>
    <row r="22" spans="2:20" s="105" customFormat="1" ht="36" customHeight="1">
      <c r="B22" s="649" t="s">
        <v>545</v>
      </c>
      <c r="C22" s="655" t="s">
        <v>439</v>
      </c>
      <c r="D22" s="658" t="s">
        <v>445</v>
      </c>
      <c r="E22" s="662" t="s">
        <v>599</v>
      </c>
      <c r="F22" s="658" t="s">
        <v>450</v>
      </c>
      <c r="G22" s="176"/>
      <c r="M22" s="647"/>
      <c r="T22" s="647"/>
    </row>
    <row r="23" spans="2:20" s="105" customFormat="1" ht="35.25" customHeight="1">
      <c r="B23" s="650" t="s">
        <v>460</v>
      </c>
      <c r="C23" s="656" t="s">
        <v>440</v>
      </c>
      <c r="D23" s="659" t="s">
        <v>446</v>
      </c>
      <c r="E23" s="663" t="s">
        <v>599</v>
      </c>
      <c r="F23" s="659" t="s">
        <v>450</v>
      </c>
      <c r="G23" s="176"/>
      <c r="M23" s="647"/>
      <c r="T23" s="647"/>
    </row>
    <row r="24" spans="2:20" s="105" customFormat="1" ht="34.5" customHeight="1">
      <c r="B24" s="650" t="s">
        <v>457</v>
      </c>
      <c r="C24" s="656" t="s">
        <v>440</v>
      </c>
      <c r="D24" s="659" t="s">
        <v>447</v>
      </c>
      <c r="E24" s="663" t="s">
        <v>599</v>
      </c>
      <c r="F24" s="659" t="s">
        <v>450</v>
      </c>
      <c r="G24" s="176"/>
      <c r="M24" s="647"/>
      <c r="T24" s="647"/>
    </row>
    <row r="25" spans="2:20" s="105" customFormat="1" ht="32.25" customHeight="1">
      <c r="B25" s="651" t="s">
        <v>458</v>
      </c>
      <c r="C25" s="656" t="s">
        <v>439</v>
      </c>
      <c r="D25" s="659" t="s">
        <v>448</v>
      </c>
      <c r="E25" s="664" t="s">
        <v>618</v>
      </c>
      <c r="F25" s="667"/>
      <c r="G25" s="176"/>
      <c r="M25" s="647"/>
      <c r="T25" s="647"/>
    </row>
    <row r="26" spans="2:20" s="105" customFormat="1" ht="30.75" customHeight="1">
      <c r="B26" s="652" t="s">
        <v>543</v>
      </c>
      <c r="C26" s="656" t="s">
        <v>439</v>
      </c>
      <c r="D26" s="659"/>
      <c r="E26" s="664"/>
      <c r="F26" s="667"/>
      <c r="G26" s="176"/>
      <c r="M26" s="647"/>
      <c r="T26" s="647"/>
    </row>
    <row r="27" spans="2:20" s="105" customFormat="1" ht="32.25" customHeight="1">
      <c r="B27" s="653" t="s">
        <v>544</v>
      </c>
      <c r="C27" s="656" t="s">
        <v>439</v>
      </c>
      <c r="D27" s="660" t="s">
        <v>540</v>
      </c>
      <c r="E27" s="664"/>
      <c r="F27" s="667"/>
      <c r="G27" s="176"/>
      <c r="M27" s="647"/>
      <c r="T27" s="647"/>
    </row>
    <row r="28" spans="2:20" s="105" customFormat="1" ht="27" customHeight="1">
      <c r="B28" s="651" t="s">
        <v>459</v>
      </c>
      <c r="C28" s="656" t="s">
        <v>442</v>
      </c>
      <c r="D28" s="659" t="s">
        <v>484</v>
      </c>
      <c r="E28" s="664" t="s">
        <v>461</v>
      </c>
      <c r="F28" s="667"/>
      <c r="G28" s="176"/>
      <c r="M28" s="647"/>
      <c r="T28" s="647"/>
    </row>
    <row r="29" spans="2:20" s="105" customFormat="1" ht="27" customHeight="1">
      <c r="B29" s="653" t="s">
        <v>454</v>
      </c>
      <c r="C29" s="656" t="s">
        <v>439</v>
      </c>
      <c r="D29" s="659"/>
      <c r="E29" s="664"/>
      <c r="F29" s="659" t="s">
        <v>409</v>
      </c>
      <c r="G29" s="176"/>
      <c r="M29" s="647"/>
      <c r="T29" s="647"/>
    </row>
    <row r="30" spans="2:20" s="105" customFormat="1" ht="32.25" customHeight="1">
      <c r="B30" s="651" t="s">
        <v>208</v>
      </c>
      <c r="C30" s="656" t="s">
        <v>444</v>
      </c>
      <c r="D30" s="659" t="s">
        <v>557</v>
      </c>
      <c r="E30" s="665"/>
      <c r="F30" s="659" t="s">
        <v>556</v>
      </c>
      <c r="G30" s="648"/>
      <c r="M30" s="647"/>
    </row>
    <row r="31" spans="2:20" s="105" customFormat="1" ht="27.75" customHeight="1">
      <c r="B31" s="654" t="s">
        <v>541</v>
      </c>
      <c r="C31" s="657" t="s">
        <v>443</v>
      </c>
      <c r="D31" s="661"/>
      <c r="E31" s="666"/>
      <c r="F31" s="661"/>
      <c r="G31" s="648"/>
      <c r="M31" s="647"/>
    </row>
    <row r="32" spans="2:20" s="105" customFormat="1" ht="23.25" customHeight="1">
      <c r="C32" s="177"/>
      <c r="D32" s="177"/>
      <c r="E32" s="177"/>
      <c r="G32" s="648"/>
      <c r="M32" s="647"/>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412</v>
      </c>
      <c r="B1" s="8" t="s">
        <v>41</v>
      </c>
      <c r="C1" s="122" t="s">
        <v>235</v>
      </c>
      <c r="D1" s="8" t="s">
        <v>417</v>
      </c>
      <c r="E1" s="122" t="s">
        <v>452</v>
      </c>
      <c r="F1" s="122" t="s">
        <v>551</v>
      </c>
      <c r="G1" s="122" t="s">
        <v>582</v>
      </c>
      <c r="H1" s="122" t="s">
        <v>593</v>
      </c>
    </row>
    <row r="2" spans="1:8">
      <c r="A2" s="12" t="s">
        <v>29</v>
      </c>
      <c r="B2" s="12" t="s">
        <v>27</v>
      </c>
      <c r="C2" s="10">
        <v>2006</v>
      </c>
      <c r="D2" s="12" t="s">
        <v>418</v>
      </c>
      <c r="E2" s="10">
        <f>'2. LRAMVA Threshold'!D9</f>
        <v>2013</v>
      </c>
      <c r="F2" s="26" t="s">
        <v>171</v>
      </c>
      <c r="G2" s="12" t="s">
        <v>583</v>
      </c>
      <c r="H2" s="12" t="s">
        <v>601</v>
      </c>
    </row>
    <row r="3" spans="1:8">
      <c r="A3" s="12" t="s">
        <v>373</v>
      </c>
      <c r="B3" s="12" t="s">
        <v>27</v>
      </c>
      <c r="C3" s="10">
        <v>2007</v>
      </c>
      <c r="D3" s="12" t="s">
        <v>419</v>
      </c>
      <c r="E3" s="10">
        <f>'2. LRAMVA Threshold'!D24</f>
        <v>0</v>
      </c>
      <c r="F3" s="12" t="s">
        <v>552</v>
      </c>
      <c r="G3" s="12" t="s">
        <v>584</v>
      </c>
      <c r="H3" s="12" t="s">
        <v>594</v>
      </c>
    </row>
    <row r="4" spans="1:8">
      <c r="A4" s="12" t="s">
        <v>374</v>
      </c>
      <c r="B4" s="12" t="s">
        <v>28</v>
      </c>
      <c r="C4" s="10">
        <v>2008</v>
      </c>
      <c r="D4" s="12" t="s">
        <v>420</v>
      </c>
      <c r="F4" s="12" t="s">
        <v>170</v>
      </c>
      <c r="G4" s="12" t="s">
        <v>585</v>
      </c>
    </row>
    <row r="5" spans="1:8">
      <c r="A5" s="12" t="s">
        <v>375</v>
      </c>
      <c r="B5" s="12" t="s">
        <v>28</v>
      </c>
      <c r="C5" s="10">
        <v>2009</v>
      </c>
      <c r="F5" s="12" t="s">
        <v>370</v>
      </c>
      <c r="G5" s="12" t="s">
        <v>586</v>
      </c>
    </row>
    <row r="6" spans="1:8">
      <c r="A6" s="12" t="s">
        <v>376</v>
      </c>
      <c r="B6" s="12" t="s">
        <v>28</v>
      </c>
      <c r="C6" s="10">
        <v>2010</v>
      </c>
      <c r="F6" s="12" t="s">
        <v>371</v>
      </c>
      <c r="G6" s="12" t="s">
        <v>587</v>
      </c>
    </row>
    <row r="7" spans="1:8">
      <c r="A7" s="12" t="s">
        <v>377</v>
      </c>
      <c r="B7" s="12" t="s">
        <v>28</v>
      </c>
      <c r="C7" s="10">
        <v>2011</v>
      </c>
      <c r="F7" s="12" t="s">
        <v>372</v>
      </c>
      <c r="G7" s="12" t="s">
        <v>588</v>
      </c>
    </row>
    <row r="8" spans="1:8">
      <c r="A8" s="12" t="s">
        <v>378</v>
      </c>
      <c r="B8" s="12" t="s">
        <v>28</v>
      </c>
      <c r="C8" s="10">
        <v>2012</v>
      </c>
      <c r="F8" s="12" t="s">
        <v>560</v>
      </c>
      <c r="G8" s="12" t="s">
        <v>589</v>
      </c>
    </row>
    <row r="9" spans="1:8">
      <c r="A9" s="12" t="s">
        <v>379</v>
      </c>
      <c r="B9" s="12" t="s">
        <v>28</v>
      </c>
      <c r="C9" s="10">
        <v>2013</v>
      </c>
      <c r="G9" s="12" t="s">
        <v>590</v>
      </c>
    </row>
    <row r="10" spans="1:8">
      <c r="A10" s="12" t="s">
        <v>380</v>
      </c>
      <c r="B10" s="12" t="s">
        <v>28</v>
      </c>
      <c r="C10" s="10">
        <v>2014</v>
      </c>
      <c r="G10" s="12" t="s">
        <v>591</v>
      </c>
    </row>
    <row r="11" spans="1:8">
      <c r="A11" s="12" t="s">
        <v>381</v>
      </c>
      <c r="B11" s="12" t="s">
        <v>28</v>
      </c>
      <c r="C11" s="10">
        <v>2015</v>
      </c>
      <c r="G11" s="12" t="s">
        <v>592</v>
      </c>
    </row>
    <row r="12" spans="1:8">
      <c r="A12" s="12" t="s">
        <v>382</v>
      </c>
      <c r="B12" s="12" t="s">
        <v>28</v>
      </c>
      <c r="C12" s="10">
        <v>2016</v>
      </c>
    </row>
    <row r="13" spans="1:8">
      <c r="A13" s="12" t="s">
        <v>383</v>
      </c>
      <c r="B13" s="12" t="s">
        <v>28</v>
      </c>
      <c r="C13" s="10">
        <v>2017</v>
      </c>
    </row>
    <row r="14" spans="1:8">
      <c r="A14" s="12" t="s">
        <v>384</v>
      </c>
      <c r="B14" s="12" t="s">
        <v>28</v>
      </c>
      <c r="C14" s="10">
        <v>2018</v>
      </c>
    </row>
    <row r="15" spans="1:8">
      <c r="A15" s="12" t="s">
        <v>385</v>
      </c>
      <c r="B15" s="12" t="s">
        <v>28</v>
      </c>
      <c r="C15" s="10">
        <v>2019</v>
      </c>
    </row>
    <row r="16" spans="1:8">
      <c r="A16" s="12" t="s">
        <v>386</v>
      </c>
      <c r="B16" s="12" t="s">
        <v>28</v>
      </c>
      <c r="C16" s="10">
        <v>2020</v>
      </c>
    </row>
    <row r="17" spans="1:2">
      <c r="A17" s="12" t="s">
        <v>387</v>
      </c>
      <c r="B17" s="12" t="s">
        <v>28</v>
      </c>
    </row>
    <row r="18" spans="1:2">
      <c r="A18" s="12" t="s">
        <v>388</v>
      </c>
      <c r="B18" s="12" t="s">
        <v>28</v>
      </c>
    </row>
    <row r="19" spans="1:2">
      <c r="A19" s="12" t="s">
        <v>389</v>
      </c>
      <c r="B19" s="12" t="s">
        <v>28</v>
      </c>
    </row>
    <row r="20" spans="1:2">
      <c r="A20" s="12" t="s">
        <v>390</v>
      </c>
      <c r="B20" s="12" t="s">
        <v>28</v>
      </c>
    </row>
    <row r="21" spans="1:2">
      <c r="A21" s="12" t="s">
        <v>391</v>
      </c>
      <c r="B21" s="12" t="s">
        <v>28</v>
      </c>
    </row>
    <row r="22" spans="1:2">
      <c r="A22" s="12" t="s">
        <v>392</v>
      </c>
      <c r="B22" s="12" t="s">
        <v>28</v>
      </c>
    </row>
    <row r="23" spans="1:2">
      <c r="A23" s="12" t="s">
        <v>393</v>
      </c>
      <c r="B23" s="12" t="s">
        <v>28</v>
      </c>
    </row>
    <row r="24" spans="1:2">
      <c r="A24" s="12" t="s">
        <v>394</v>
      </c>
      <c r="B24" s="12" t="s">
        <v>28</v>
      </c>
    </row>
    <row r="25" spans="1:2">
      <c r="A25" s="12" t="s">
        <v>395</v>
      </c>
      <c r="B25" s="12" t="s">
        <v>28</v>
      </c>
    </row>
    <row r="26" spans="1:2">
      <c r="A26" s="12" t="s">
        <v>32</v>
      </c>
      <c r="B26" s="12" t="s">
        <v>27</v>
      </c>
    </row>
    <row r="27" spans="1:2">
      <c r="A27" s="12" t="s">
        <v>396</v>
      </c>
      <c r="B27" s="12" t="s">
        <v>28</v>
      </c>
    </row>
    <row r="28" spans="1:2">
      <c r="A28" s="12" t="s">
        <v>397</v>
      </c>
      <c r="B28" s="12" t="s">
        <v>28</v>
      </c>
    </row>
    <row r="29" spans="1:2">
      <c r="A29" s="12" t="s">
        <v>398</v>
      </c>
      <c r="B29" s="12" t="s">
        <v>28</v>
      </c>
    </row>
    <row r="30" spans="1:2">
      <c r="A30" s="12" t="s">
        <v>30</v>
      </c>
      <c r="B30" s="12" t="s">
        <v>28</v>
      </c>
    </row>
    <row r="31" spans="1:2">
      <c r="A31" s="12" t="s">
        <v>399</v>
      </c>
      <c r="B31" s="12" t="s">
        <v>28</v>
      </c>
    </row>
    <row r="32" spans="1:2">
      <c r="A32" s="12" t="s">
        <v>400</v>
      </c>
      <c r="B32" s="12" t="s">
        <v>28</v>
      </c>
    </row>
    <row r="33" spans="1:2">
      <c r="A33" s="12" t="s">
        <v>401</v>
      </c>
      <c r="B33" s="12" t="s">
        <v>28</v>
      </c>
    </row>
    <row r="34" spans="1:2">
      <c r="A34" s="12" t="s">
        <v>402</v>
      </c>
      <c r="B34" s="12" t="s">
        <v>28</v>
      </c>
    </row>
    <row r="35" spans="1:2">
      <c r="A35" s="12" t="s">
        <v>403</v>
      </c>
      <c r="B35" s="12" t="s">
        <v>28</v>
      </c>
    </row>
    <row r="36" spans="1:2">
      <c r="A36" s="12" t="s">
        <v>404</v>
      </c>
      <c r="B36" s="12" t="s">
        <v>28</v>
      </c>
    </row>
    <row r="37" spans="1:2">
      <c r="A37" s="12" t="s">
        <v>405</v>
      </c>
      <c r="B37" s="12" t="s">
        <v>28</v>
      </c>
    </row>
    <row r="38" spans="1:2">
      <c r="A38" s="12" t="s">
        <v>406</v>
      </c>
      <c r="B38" s="12" t="s">
        <v>28</v>
      </c>
    </row>
    <row r="39" spans="1:2">
      <c r="A39" s="12" t="s">
        <v>407</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6"/>
  <sheetViews>
    <sheetView tabSelected="1" topLeftCell="A37" zoomScale="70" zoomScaleNormal="70" workbookViewId="0">
      <selection activeCell="G125" sqref="G12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6.7109375" style="9" bestFit="1"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71" t="s">
        <v>553</v>
      </c>
      <c r="D6" s="17"/>
      <c r="E6" s="9"/>
      <c r="T6" s="9"/>
      <c r="V6" s="8"/>
    </row>
    <row r="7" spans="2:22" ht="21" customHeight="1">
      <c r="B7" s="539"/>
      <c r="C7" s="17"/>
      <c r="D7" s="17"/>
      <c r="E7" s="9"/>
      <c r="T7" s="9"/>
      <c r="V7" s="8"/>
    </row>
    <row r="8" spans="2:22" ht="24.75" customHeight="1">
      <c r="B8" s="119" t="s">
        <v>240</v>
      </c>
      <c r="C8" s="191"/>
      <c r="D8" s="603"/>
      <c r="E8" s="9"/>
      <c r="T8" s="9"/>
      <c r="V8" s="8"/>
    </row>
    <row r="9" spans="2:22" ht="41.25" customHeight="1">
      <c r="B9" s="553" t="s">
        <v>522</v>
      </c>
      <c r="C9" s="549"/>
      <c r="D9" s="547"/>
      <c r="E9" s="547"/>
      <c r="F9" s="547"/>
      <c r="G9" s="547"/>
      <c r="H9" s="547"/>
      <c r="I9" s="547"/>
      <c r="J9" s="548"/>
      <c r="K9" s="548"/>
      <c r="L9" s="548"/>
      <c r="M9" s="18"/>
      <c r="T9" s="9"/>
      <c r="V9" s="8"/>
    </row>
    <row r="10" spans="2:22" ht="10.5" customHeight="1">
      <c r="B10" s="553"/>
      <c r="C10" s="549"/>
      <c r="D10" s="547"/>
      <c r="E10" s="547"/>
      <c r="F10" s="547"/>
      <c r="G10" s="547"/>
      <c r="H10" s="547"/>
      <c r="I10" s="547"/>
      <c r="J10" s="548"/>
      <c r="K10" s="548"/>
      <c r="L10" s="548"/>
      <c r="M10" s="18"/>
      <c r="T10" s="9"/>
      <c r="V10" s="8"/>
    </row>
    <row r="11" spans="2:22" s="551" customFormat="1" ht="26.25" customHeight="1">
      <c r="B11" s="570" t="s">
        <v>558</v>
      </c>
      <c r="C11" s="569"/>
      <c r="D11" s="569"/>
      <c r="E11" s="569"/>
      <c r="F11" s="569"/>
      <c r="G11" s="569"/>
      <c r="H11" s="569"/>
      <c r="T11" s="552"/>
      <c r="U11" s="552"/>
    </row>
    <row r="12" spans="2:22" s="32" customFormat="1" ht="18.75" customHeight="1">
      <c r="B12" s="546"/>
      <c r="T12" s="188"/>
      <c r="U12" s="188"/>
    </row>
    <row r="13" spans="2:22" s="32" customFormat="1" ht="22.5" customHeight="1" thickBot="1">
      <c r="B13" s="187" t="s">
        <v>510</v>
      </c>
      <c r="C13" s="17"/>
      <c r="F13" s="187" t="s">
        <v>511</v>
      </c>
      <c r="G13" s="36"/>
      <c r="H13" s="31"/>
      <c r="I13" s="9"/>
      <c r="J13" s="186" t="s">
        <v>508</v>
      </c>
      <c r="N13" s="105"/>
      <c r="P13" s="9"/>
      <c r="Q13" s="189"/>
      <c r="R13" s="42"/>
      <c r="T13" s="188"/>
      <c r="U13" s="188"/>
    </row>
    <row r="14" spans="2:22" ht="29.25" customHeight="1" thickBot="1">
      <c r="B14" s="126" t="s">
        <v>549</v>
      </c>
      <c r="D14" s="544" t="s">
        <v>697</v>
      </c>
      <c r="E14" s="132"/>
      <c r="F14" s="126" t="s">
        <v>550</v>
      </c>
      <c r="H14" s="544" t="s">
        <v>695</v>
      </c>
      <c r="J14" s="126" t="s">
        <v>517</v>
      </c>
      <c r="L14" s="134"/>
      <c r="N14" s="105"/>
      <c r="Q14" s="101"/>
      <c r="R14" s="98"/>
    </row>
    <row r="15" spans="2:22" ht="26.25" customHeight="1" thickBot="1">
      <c r="B15" s="126" t="s">
        <v>426</v>
      </c>
      <c r="C15" s="108"/>
      <c r="D15" s="544" t="s">
        <v>696</v>
      </c>
      <c r="F15" s="126" t="s">
        <v>416</v>
      </c>
      <c r="G15" s="129"/>
      <c r="H15" s="544" t="s">
        <v>696</v>
      </c>
      <c r="I15" s="17"/>
      <c r="J15" s="126" t="s">
        <v>518</v>
      </c>
      <c r="L15" s="134"/>
      <c r="M15" s="105"/>
      <c r="Q15" s="110"/>
      <c r="R15" s="98"/>
    </row>
    <row r="16" spans="2:22" ht="28.5" customHeight="1" thickBot="1">
      <c r="B16" s="126" t="s">
        <v>456</v>
      </c>
      <c r="C16" s="108"/>
      <c r="D16" s="545" t="s">
        <v>180</v>
      </c>
      <c r="E16" s="105"/>
      <c r="F16" s="126" t="s">
        <v>436</v>
      </c>
      <c r="G16" s="127"/>
      <c r="H16" s="545" t="s">
        <v>698</v>
      </c>
      <c r="I16" s="105"/>
      <c r="K16" s="197"/>
      <c r="L16" s="197"/>
      <c r="M16" s="197"/>
      <c r="N16" s="197"/>
      <c r="Q16" s="117"/>
      <c r="R16" s="98"/>
    </row>
    <row r="17" spans="1:21" ht="29.25" customHeight="1" thickBot="1">
      <c r="B17" s="126" t="s">
        <v>423</v>
      </c>
      <c r="C17" s="108"/>
      <c r="D17" s="134">
        <v>6476173.9999999991</v>
      </c>
      <c r="E17" s="123"/>
      <c r="F17" s="126" t="s">
        <v>437</v>
      </c>
      <c r="G17" s="605" t="s">
        <v>364</v>
      </c>
      <c r="H17" s="244">
        <f>SUM(R52,R55,R58,R61,R64,R67)</f>
        <v>407957.83771567419</v>
      </c>
      <c r="I17" s="17"/>
      <c r="K17" s="197"/>
      <c r="L17" s="197"/>
      <c r="M17" s="197"/>
      <c r="N17" s="197"/>
      <c r="P17" s="101"/>
      <c r="Q17" s="101"/>
      <c r="R17" s="98"/>
    </row>
    <row r="18" spans="1:21" ht="27.75" customHeight="1" thickBot="1">
      <c r="E18" s="9"/>
      <c r="F18" s="126" t="s">
        <v>438</v>
      </c>
      <c r="G18" s="605" t="s">
        <v>365</v>
      </c>
      <c r="H18" s="133">
        <f>-SUM(R53,R56,R59,R62,R65,R68)</f>
        <v>152173.2612602133</v>
      </c>
      <c r="I18" s="17"/>
      <c r="J18" s="117"/>
      <c r="K18" s="117"/>
      <c r="L18" s="117"/>
      <c r="M18" s="117"/>
      <c r="N18" s="117"/>
      <c r="P18" s="117"/>
      <c r="Q18" s="117"/>
      <c r="R18" s="98"/>
    </row>
    <row r="19" spans="1:21" ht="27.75" customHeight="1" thickBot="1">
      <c r="E19" s="9"/>
      <c r="F19" s="126" t="s">
        <v>410</v>
      </c>
      <c r="G19" s="605" t="s">
        <v>366</v>
      </c>
      <c r="H19" s="190">
        <f>R82</f>
        <v>3309.8568369853556</v>
      </c>
      <c r="I19" s="17"/>
      <c r="J19" s="117"/>
      <c r="P19" s="117"/>
      <c r="Q19" s="117"/>
      <c r="R19" s="98"/>
    </row>
    <row r="20" spans="1:21" ht="27.75" customHeight="1">
      <c r="C20" s="32"/>
      <c r="D20" s="32"/>
      <c r="E20" s="32"/>
      <c r="F20" s="126" t="s">
        <v>512</v>
      </c>
      <c r="G20" s="605" t="s">
        <v>451</v>
      </c>
      <c r="H20" s="190">
        <f>H17-H18+H19</f>
        <v>259094.43329244625</v>
      </c>
      <c r="I20" s="105"/>
      <c r="P20" s="117"/>
      <c r="Q20" s="117"/>
      <c r="R20" s="98"/>
    </row>
    <row r="21" spans="1:21" ht="22.5" customHeight="1">
      <c r="A21" s="28"/>
      <c r="E21" s="9"/>
    </row>
    <row r="22" spans="1:21" ht="13.5" customHeight="1">
      <c r="A22" s="28"/>
      <c r="B22" s="120" t="s">
        <v>421</v>
      </c>
      <c r="C22" s="35"/>
      <c r="E22" s="9"/>
    </row>
    <row r="23" spans="1:21" ht="13.5" customHeight="1">
      <c r="A23" s="28"/>
      <c r="B23" s="120"/>
      <c r="C23" s="35"/>
      <c r="E23" s="9"/>
    </row>
    <row r="24" spans="1:21" ht="138" customHeight="1">
      <c r="A24" s="28"/>
      <c r="B24" s="781" t="s">
        <v>645</v>
      </c>
      <c r="C24" s="781"/>
      <c r="D24" s="781"/>
      <c r="E24" s="781"/>
      <c r="F24" s="781"/>
      <c r="G24" s="781"/>
    </row>
    <row r="25" spans="1:21" ht="14.25" customHeight="1">
      <c r="A25" s="28"/>
      <c r="B25" s="550"/>
      <c r="C25" s="550"/>
      <c r="D25" s="540"/>
      <c r="E25" s="540"/>
      <c r="F25" s="540"/>
      <c r="G25" s="550"/>
    </row>
    <row r="26" spans="1:21" s="17" customFormat="1" ht="27" customHeight="1">
      <c r="B26" s="782" t="s">
        <v>509</v>
      </c>
      <c r="C26" s="783"/>
      <c r="D26" s="135" t="s">
        <v>41</v>
      </c>
      <c r="E26" s="136" t="s">
        <v>569</v>
      </c>
      <c r="F26" s="136" t="s">
        <v>410</v>
      </c>
      <c r="G26" s="137" t="s">
        <v>411</v>
      </c>
      <c r="T26" s="138"/>
      <c r="U26" s="138"/>
    </row>
    <row r="27" spans="1:21" ht="20.25" customHeight="1">
      <c r="B27" s="779" t="s">
        <v>29</v>
      </c>
      <c r="C27" s="780"/>
      <c r="D27" s="640" t="s">
        <v>27</v>
      </c>
      <c r="E27" s="140">
        <f>SUM(D52:D81)</f>
        <v>123818.08989430184</v>
      </c>
      <c r="F27" s="141">
        <f>D82</f>
        <v>439.89474052849562</v>
      </c>
      <c r="G27" s="140">
        <f>E27+F27</f>
        <v>124257.98463483034</v>
      </c>
    </row>
    <row r="28" spans="1:21" ht="20.25" customHeight="1">
      <c r="B28" s="779" t="s">
        <v>373</v>
      </c>
      <c r="C28" s="780"/>
      <c r="D28" s="640" t="s">
        <v>27</v>
      </c>
      <c r="E28" s="142">
        <f>SUM(E52:E81)</f>
        <v>241531.05531750925</v>
      </c>
      <c r="F28" s="143">
        <f>E82</f>
        <v>2966.9102231692041</v>
      </c>
      <c r="G28" s="142">
        <f>E28+F28</f>
        <v>244497.96554067844</v>
      </c>
    </row>
    <row r="29" spans="1:21" ht="20.25" customHeight="1">
      <c r="B29" s="779" t="s">
        <v>688</v>
      </c>
      <c r="C29" s="780"/>
      <c r="D29" s="640" t="s">
        <v>28</v>
      </c>
      <c r="E29" s="142">
        <f>SUM(F52:F81)</f>
        <v>-5491.9550353037484</v>
      </c>
      <c r="F29" s="143">
        <f>F82</f>
        <v>-85.29209311333473</v>
      </c>
      <c r="G29" s="142">
        <f t="shared" ref="G29:G32" si="0">E29+F29</f>
        <v>-5577.2471284170833</v>
      </c>
    </row>
    <row r="30" spans="1:21" ht="20.25" customHeight="1">
      <c r="B30" s="779" t="s">
        <v>689</v>
      </c>
      <c r="C30" s="780"/>
      <c r="D30" s="640" t="s">
        <v>27</v>
      </c>
      <c r="E30" s="142">
        <f>SUM(G52:G81)</f>
        <v>-244.2123731100134</v>
      </c>
      <c r="F30" s="143">
        <f>G82</f>
        <v>-3.7249374306868055</v>
      </c>
      <c r="G30" s="142">
        <f t="shared" si="0"/>
        <v>-247.9373105407002</v>
      </c>
    </row>
    <row r="31" spans="1:21" ht="20.25" customHeight="1">
      <c r="B31" s="779" t="s">
        <v>30</v>
      </c>
      <c r="C31" s="780"/>
      <c r="D31" s="640" t="s">
        <v>28</v>
      </c>
      <c r="E31" s="142">
        <f>SUM(H52:H81)</f>
        <v>-3.0665600000000004</v>
      </c>
      <c r="F31" s="143">
        <f>H82</f>
        <v>-4.6787121766666662E-2</v>
      </c>
      <c r="G31" s="142">
        <f>E31+F31</f>
        <v>-3.1133471217666671</v>
      </c>
    </row>
    <row r="32" spans="1:21" ht="20.25" customHeight="1">
      <c r="B32" s="779" t="s">
        <v>31</v>
      </c>
      <c r="C32" s="780"/>
      <c r="D32" s="640" t="s">
        <v>28</v>
      </c>
      <c r="E32" s="142">
        <f>SUM(I52:I81)</f>
        <v>-516.75983099999996</v>
      </c>
      <c r="F32" s="143">
        <f>I82</f>
        <v>-7.8843090465562522</v>
      </c>
      <c r="G32" s="142">
        <f t="shared" si="0"/>
        <v>-524.64414004655623</v>
      </c>
    </row>
    <row r="33" spans="2:22" ht="20.25" customHeight="1">
      <c r="B33" s="779"/>
      <c r="C33" s="780"/>
      <c r="D33" s="640"/>
      <c r="E33" s="142">
        <f>SUM(J52:J81)</f>
        <v>0</v>
      </c>
      <c r="F33" s="143">
        <f>J82</f>
        <v>0</v>
      </c>
      <c r="G33" s="142">
        <f>E33+F33</f>
        <v>0</v>
      </c>
    </row>
    <row r="34" spans="2:22" ht="20.25" customHeight="1">
      <c r="B34" s="779"/>
      <c r="C34" s="780"/>
      <c r="D34" s="640"/>
      <c r="E34" s="142">
        <f>SUM(K52:K81)</f>
        <v>0</v>
      </c>
      <c r="F34" s="143">
        <f>K82</f>
        <v>0</v>
      </c>
      <c r="G34" s="142">
        <f t="shared" ref="G34:G40" si="1">E34+F34</f>
        <v>0</v>
      </c>
    </row>
    <row r="35" spans="2:22" ht="20.25" customHeight="1">
      <c r="B35" s="779"/>
      <c r="C35" s="780"/>
      <c r="D35" s="640"/>
      <c r="E35" s="142">
        <f>SUM(L52:L81)</f>
        <v>0</v>
      </c>
      <c r="F35" s="143">
        <f>L82</f>
        <v>0</v>
      </c>
      <c r="G35" s="142">
        <f t="shared" si="1"/>
        <v>0</v>
      </c>
    </row>
    <row r="36" spans="2:22" ht="20.25" customHeight="1">
      <c r="B36" s="779"/>
      <c r="C36" s="780"/>
      <c r="D36" s="640"/>
      <c r="E36" s="142">
        <f>SUM(M52:M81)</f>
        <v>0</v>
      </c>
      <c r="F36" s="143">
        <f>M82</f>
        <v>0</v>
      </c>
      <c r="G36" s="142">
        <f t="shared" si="1"/>
        <v>0</v>
      </c>
    </row>
    <row r="37" spans="2:22" ht="20.25" customHeight="1">
      <c r="B37" s="779"/>
      <c r="C37" s="780"/>
      <c r="D37" s="640"/>
      <c r="E37" s="142">
        <f>SUM(N52:N81)</f>
        <v>0</v>
      </c>
      <c r="F37" s="143">
        <f>N82</f>
        <v>0</v>
      </c>
      <c r="G37" s="142">
        <f t="shared" si="1"/>
        <v>0</v>
      </c>
    </row>
    <row r="38" spans="2:22" ht="20.25" customHeight="1">
      <c r="B38" s="779"/>
      <c r="C38" s="780"/>
      <c r="D38" s="640"/>
      <c r="E38" s="142">
        <f>SUM(O52:O81)</f>
        <v>0</v>
      </c>
      <c r="F38" s="143">
        <f>O82</f>
        <v>0</v>
      </c>
      <c r="G38" s="142">
        <f t="shared" si="1"/>
        <v>0</v>
      </c>
    </row>
    <row r="39" spans="2:22" ht="20.25" customHeight="1">
      <c r="B39" s="779"/>
      <c r="C39" s="780"/>
      <c r="D39" s="640"/>
      <c r="E39" s="142">
        <f>SUM(P52:P81)</f>
        <v>0</v>
      </c>
      <c r="F39" s="143">
        <f>P82</f>
        <v>0</v>
      </c>
      <c r="G39" s="142">
        <f t="shared" si="1"/>
        <v>0</v>
      </c>
    </row>
    <row r="40" spans="2:22" ht="20.25" customHeight="1">
      <c r="B40" s="779"/>
      <c r="C40" s="780"/>
      <c r="D40" s="641"/>
      <c r="E40" s="144">
        <f>SUM(Q52:Q81)</f>
        <v>0</v>
      </c>
      <c r="F40" s="145">
        <f>Q82</f>
        <v>0</v>
      </c>
      <c r="G40" s="144">
        <f t="shared" si="1"/>
        <v>0</v>
      </c>
    </row>
    <row r="41" spans="2:22" s="8" customFormat="1" ht="21" customHeight="1">
      <c r="B41" s="784" t="s">
        <v>26</v>
      </c>
      <c r="C41" s="785"/>
      <c r="D41" s="139"/>
      <c r="E41" s="146">
        <f>SUM(E27:E40)</f>
        <v>359093.15141239733</v>
      </c>
      <c r="F41" s="146">
        <f>SUM(F27:F40)</f>
        <v>3309.8568369853556</v>
      </c>
      <c r="G41" s="146">
        <f>SUM(G27:G40)</f>
        <v>362403.00824938272</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462</v>
      </c>
      <c r="C44" s="31"/>
      <c r="D44" s="31"/>
      <c r="E44" s="599"/>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781" t="s">
        <v>621</v>
      </c>
      <c r="C46" s="781"/>
      <c r="D46" s="781"/>
      <c r="E46" s="781"/>
      <c r="F46" s="781"/>
      <c r="G46" s="781"/>
      <c r="H46" s="781"/>
      <c r="I46" s="781"/>
      <c r="J46" s="781"/>
      <c r="K46" s="781"/>
      <c r="L46" s="781"/>
      <c r="M46" s="619"/>
      <c r="N46" s="107"/>
      <c r="O46" s="107"/>
      <c r="P46" s="107"/>
      <c r="Q46" s="107"/>
      <c r="R46" s="107"/>
      <c r="T46" s="37"/>
      <c r="U46" s="19"/>
      <c r="V46" s="38"/>
    </row>
    <row r="47" spans="2:22" s="28" customFormat="1" ht="48" customHeight="1">
      <c r="B47" s="781" t="s">
        <v>568</v>
      </c>
      <c r="C47" s="781"/>
      <c r="D47" s="781"/>
      <c r="E47" s="781"/>
      <c r="F47" s="781"/>
      <c r="G47" s="781"/>
      <c r="H47" s="781"/>
      <c r="I47" s="781"/>
      <c r="J47" s="781"/>
      <c r="K47" s="781"/>
      <c r="L47" s="781"/>
      <c r="M47" s="619"/>
      <c r="N47" s="107"/>
      <c r="O47" s="107"/>
      <c r="P47" s="107"/>
      <c r="Q47" s="107"/>
      <c r="R47" s="107"/>
      <c r="T47" s="37"/>
      <c r="U47" s="19"/>
      <c r="V47" s="38"/>
    </row>
    <row r="48" spans="2:22" s="28" customFormat="1" ht="26.25" customHeight="1">
      <c r="B48" s="781" t="s">
        <v>630</v>
      </c>
      <c r="C48" s="781"/>
      <c r="D48" s="781"/>
      <c r="E48" s="781"/>
      <c r="F48" s="781"/>
      <c r="G48" s="781"/>
      <c r="H48" s="781"/>
      <c r="I48" s="781"/>
      <c r="J48" s="781"/>
      <c r="K48" s="781"/>
      <c r="L48" s="781"/>
      <c r="M48" s="619"/>
      <c r="N48" s="107"/>
      <c r="O48" s="107"/>
      <c r="P48" s="107"/>
      <c r="Q48" s="107"/>
      <c r="R48" s="107"/>
      <c r="T48" s="37"/>
      <c r="U48" s="19"/>
      <c r="V48" s="38"/>
    </row>
    <row r="49" spans="2:22" ht="15" customHeight="1">
      <c r="B49" s="615"/>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519</v>
      </c>
      <c r="D50" s="137" t="str">
        <f>IF($B27&lt;&gt;"",$B27,"")</f>
        <v>Residential</v>
      </c>
      <c r="E50" s="137" t="str">
        <f>IF($B28&lt;&gt;"",$B28,"")</f>
        <v>GS&lt;50 kW</v>
      </c>
      <c r="F50" s="137" t="str">
        <f>IF($B29&lt;&gt;"",$B29,"")</f>
        <v>GS&gt;50-4999 kW</v>
      </c>
      <c r="G50" s="137" t="str">
        <f>IF($B30&lt;&gt;"",$B30,"")</f>
        <v>USL</v>
      </c>
      <c r="H50" s="137" t="str">
        <f>IF($B31&lt;&gt;"",$B31,"")</f>
        <v>Sentinel Lighting</v>
      </c>
      <c r="I50" s="137" t="str">
        <f>IF($B32&lt;&gt;"",$B32,"")</f>
        <v>Street Lighting</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7"/>
      <c r="C51" s="578"/>
      <c r="D51" s="578" t="str">
        <f>D27</f>
        <v>kWh</v>
      </c>
      <c r="E51" s="578" t="str">
        <f>D28</f>
        <v>kWh</v>
      </c>
      <c r="F51" s="578" t="str">
        <f>D29</f>
        <v>kW</v>
      </c>
      <c r="G51" s="578" t="str">
        <f>D30</f>
        <v>kWh</v>
      </c>
      <c r="H51" s="578" t="str">
        <f>D31</f>
        <v>kW</v>
      </c>
      <c r="I51" s="578" t="str">
        <f>D32</f>
        <v>kW</v>
      </c>
      <c r="J51" s="578">
        <f>D33</f>
        <v>0</v>
      </c>
      <c r="K51" s="578">
        <f>D34</f>
        <v>0</v>
      </c>
      <c r="L51" s="578">
        <f>D35</f>
        <v>0</v>
      </c>
      <c r="M51" s="578">
        <f>D36</f>
        <v>0</v>
      </c>
      <c r="N51" s="578">
        <f>D37</f>
        <v>0</v>
      </c>
      <c r="O51" s="578">
        <f>D38</f>
        <v>0</v>
      </c>
      <c r="P51" s="578">
        <f>D39</f>
        <v>0</v>
      </c>
      <c r="Q51" s="578">
        <f>D40</f>
        <v>0</v>
      </c>
      <c r="R51" s="579"/>
      <c r="U51" s="149"/>
    </row>
    <row r="52" spans="2:22" s="17" customFormat="1">
      <c r="B52" s="150" t="s">
        <v>143</v>
      </c>
      <c r="C52" s="151"/>
      <c r="D52" s="152">
        <f>'4.  2011-2014 LRAM'!Y131</f>
        <v>0</v>
      </c>
      <c r="E52" s="152">
        <f>'4.  2011-2014 LRAM'!Z131</f>
        <v>0</v>
      </c>
      <c r="F52" s="152">
        <f>'4.  2011-2014 LRAM'!AA131</f>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7" t="s">
        <v>67</v>
      </c>
      <c r="C54" s="62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0</v>
      </c>
      <c r="E55" s="158">
        <f>'4.  2011-2014 LRAM'!Z261</f>
        <v>0</v>
      </c>
      <c r="F55" s="158">
        <f>'4.  2011-2014 LRAM'!AA261</f>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7" t="s">
        <v>67</v>
      </c>
      <c r="C57" s="62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0</v>
      </c>
      <c r="E58" s="158">
        <f>'4.  2011-2014 LRAM'!Z391</f>
        <v>0</v>
      </c>
      <c r="F58" s="158">
        <f>'4.  2011-2014 LRAM'!AA391</f>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7" t="s">
        <v>67</v>
      </c>
      <c r="C60" s="62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30740.477910016485</v>
      </c>
      <c r="E61" s="158">
        <f>'4.  2011-2014 LRAM'!Z521</f>
        <v>44126.384276510915</v>
      </c>
      <c r="F61" s="158">
        <f>'4.  2011-2014 LRAM'!AA521</f>
        <v>229.79857495582721</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75096.660761483232</v>
      </c>
      <c r="U61" s="154"/>
      <c r="V61" s="155"/>
    </row>
    <row r="62" spans="2:22" s="165" customFormat="1">
      <c r="B62" s="156" t="s">
        <v>39</v>
      </c>
      <c r="C62" s="157"/>
      <c r="D62" s="158">
        <f>-'4.  2011-2014 LRAM'!Y522</f>
        <v>-30862.104899169623</v>
      </c>
      <c r="E62" s="158">
        <f>-'4.  2011-2014 LRAM'!Z522</f>
        <v>-6790.9670050227842</v>
      </c>
      <c r="F62" s="158">
        <f>-'4.  2011-2014 LRAM'!AA522</f>
        <v>-1738.5361439999999</v>
      </c>
      <c r="G62" s="158">
        <f>-'4.  2011-2014 LRAM'!AB522</f>
        <v>-60.260195962211107</v>
      </c>
      <c r="H62" s="158">
        <f>-'4.  2011-2014 LRAM'!AC522</f>
        <v>-0.75703599999999993</v>
      </c>
      <c r="I62" s="158">
        <f>-'4.  2011-2014 LRAM'!AD522</f>
        <v>-127.57159799999999</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-39580.196878154624</v>
      </c>
      <c r="S62" s="160"/>
      <c r="U62" s="154"/>
      <c r="V62" s="155"/>
    </row>
    <row r="63" spans="2:22" s="138" customFormat="1">
      <c r="B63" s="627" t="s">
        <v>67</v>
      </c>
      <c r="C63" s="623"/>
      <c r="D63" s="162"/>
      <c r="E63" s="162"/>
      <c r="F63" s="162"/>
      <c r="G63" s="162"/>
      <c r="H63" s="162"/>
      <c r="I63" s="162"/>
      <c r="J63" s="162"/>
      <c r="K63" s="163"/>
      <c r="L63" s="163"/>
      <c r="M63" s="163"/>
      <c r="N63" s="163"/>
      <c r="O63" s="163"/>
      <c r="P63" s="163"/>
      <c r="Q63" s="163"/>
      <c r="R63" s="164"/>
      <c r="U63" s="161"/>
      <c r="V63" s="155"/>
    </row>
    <row r="64" spans="2:22" s="165" customFormat="1">
      <c r="B64" s="156" t="s">
        <v>94</v>
      </c>
      <c r="C64" s="537"/>
      <c r="D64" s="166">
        <f>'5.  2015-2020 LRAM'!Y204</f>
        <v>61724.443004146604</v>
      </c>
      <c r="E64" s="166">
        <f>'5.  2015-2020 LRAM'!Z204</f>
        <v>100640.82027522694</v>
      </c>
      <c r="F64" s="166">
        <f>'5.  2015-2020 LRAM'!AA204</f>
        <v>862.85728797541935</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163228.12056734896</v>
      </c>
      <c r="U64" s="154"/>
      <c r="V64" s="155"/>
    </row>
    <row r="65" spans="2:22" s="165" customFormat="1">
      <c r="B65" s="156" t="s">
        <v>93</v>
      </c>
      <c r="C65" s="157"/>
      <c r="D65" s="166">
        <f>-'5.  2015-2020 LRAM'!Y205</f>
        <v>-46589.908357400294</v>
      </c>
      <c r="E65" s="166">
        <f>-'5.  2015-2020 LRAM'!Z205</f>
        <v>-10280.769493715048</v>
      </c>
      <c r="F65" s="166">
        <f>-'5.  2015-2020 LRAM'!AA205</f>
        <v>-2630.4884029999998</v>
      </c>
      <c r="G65" s="166">
        <f>-'5.  2015-2020 LRAM'!AB205</f>
        <v>-91.1831912586089</v>
      </c>
      <c r="H65" s="166">
        <f>-'5.  2015-2020 LRAM'!AC205</f>
        <v>-1.1454000000000002</v>
      </c>
      <c r="I65" s="166">
        <f>-'5.  2015-2020 LRAM'!AD205</f>
        <v>-193.01643899999999</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-59786.511284373948</v>
      </c>
      <c r="S65" s="160"/>
      <c r="U65" s="154"/>
      <c r="V65" s="155"/>
    </row>
    <row r="66" spans="2:22" s="138" customFormat="1">
      <c r="B66" s="627" t="s">
        <v>67</v>
      </c>
      <c r="C66" s="62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79048.589093438481</v>
      </c>
      <c r="E67" s="158">
        <f>'5.  2015-2020 LRAM'!Z388</f>
        <v>90300.511253950797</v>
      </c>
      <c r="F67" s="158">
        <f>'5.  2015-2020 LRAM'!AA388</f>
        <v>283.95603945266157</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169633.05638684196</v>
      </c>
      <c r="U67" s="154"/>
      <c r="V67" s="155"/>
    </row>
    <row r="68" spans="2:22" s="165" customFormat="1">
      <c r="B68" s="156" t="s">
        <v>225</v>
      </c>
      <c r="C68" s="157"/>
      <c r="D68" s="158">
        <f>-'5.  2015-2020 LRAM'!Y389</f>
        <v>-39467.884149899612</v>
      </c>
      <c r="E68" s="158">
        <f>-'5.  2015-2020 LRAM'!Z389</f>
        <v>-10375.08847989592</v>
      </c>
      <c r="F68" s="158">
        <f>-'5.  2015-2020 LRAM'!AA389</f>
        <v>-2673.4755639999998</v>
      </c>
      <c r="G68" s="158">
        <f>-'5.  2015-2020 LRAM'!AB389</f>
        <v>-92.768985889193416</v>
      </c>
      <c r="H68" s="158">
        <f>-'5.  2015-2020 LRAM'!AC389</f>
        <v>-1.1641240000000002</v>
      </c>
      <c r="I68" s="158">
        <f>-'5.  2015-2020 LRAM'!AD389</f>
        <v>-196.17179399999998</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-52806.553097684729</v>
      </c>
      <c r="S68" s="160"/>
      <c r="U68" s="154"/>
      <c r="V68" s="155"/>
    </row>
    <row r="69" spans="2:22" s="138" customFormat="1">
      <c r="B69" s="627" t="s">
        <v>67</v>
      </c>
      <c r="C69" s="623"/>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7"/>
      <c r="D70" s="158">
        <f>'5.  2015-2020 LRAM'!Y572</f>
        <v>54260.719579445249</v>
      </c>
      <c r="E70" s="158">
        <f>'5.  2015-2020 LRAM'!Z572</f>
        <v>31221.395430806668</v>
      </c>
      <c r="F70" s="158">
        <f>'5.  2015-2020 LRAM'!AA572</f>
        <v>173.933173312344</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85656.048183564257</v>
      </c>
      <c r="U70" s="154"/>
      <c r="V70" s="155"/>
    </row>
    <row r="71" spans="2:22" s="165" customFormat="1" hidden="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idden="1">
      <c r="B72" s="627" t="s">
        <v>67</v>
      </c>
      <c r="C72" s="623"/>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7"/>
      <c r="D73" s="158">
        <f>'5.  2015-2020 LRAM'!Y756</f>
        <v>14963.757713724546</v>
      </c>
      <c r="E73" s="158">
        <f>'5.  2015-2020 LRAM'!Z756</f>
        <v>2688.7690596476932</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17652.526773372239</v>
      </c>
      <c r="U73" s="154"/>
      <c r="V73" s="155"/>
    </row>
    <row r="74" spans="2:22" s="165" customFormat="1" ht="16.5"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27" t="s">
        <v>67</v>
      </c>
      <c r="C75" s="623"/>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27" t="s">
        <v>67</v>
      </c>
      <c r="C78" s="623"/>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7"/>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27" t="s">
        <v>67</v>
      </c>
      <c r="C81" s="623"/>
      <c r="D81" s="162"/>
      <c r="E81" s="162"/>
      <c r="F81" s="162"/>
      <c r="G81" s="162"/>
      <c r="H81" s="162"/>
      <c r="I81" s="162"/>
      <c r="J81" s="162"/>
      <c r="K81" s="163"/>
      <c r="L81" s="163"/>
      <c r="M81" s="163"/>
      <c r="N81" s="163"/>
      <c r="O81" s="163"/>
      <c r="P81" s="163"/>
      <c r="Q81" s="163"/>
      <c r="R81" s="164"/>
      <c r="U81" s="161"/>
      <c r="V81" s="155"/>
    </row>
    <row r="82" spans="2:22" s="17" customFormat="1" ht="20.25" customHeight="1">
      <c r="B82" s="624" t="s">
        <v>43</v>
      </c>
      <c r="C82" s="623"/>
      <c r="D82" s="681">
        <f>'6.  Carrying Charges'!I102</f>
        <v>439.89474052849562</v>
      </c>
      <c r="E82" s="681">
        <f>'6.  Carrying Charges'!J102</f>
        <v>2966.9102231692041</v>
      </c>
      <c r="F82" s="681">
        <f>'6.  Carrying Charges'!K102</f>
        <v>-85.29209311333473</v>
      </c>
      <c r="G82" s="681">
        <f>'6.  Carrying Charges'!L102</f>
        <v>-3.7249374306868055</v>
      </c>
      <c r="H82" s="681">
        <f>'6.  Carrying Charges'!M102</f>
        <v>-4.6787121766666662E-2</v>
      </c>
      <c r="I82" s="681">
        <f>'6.  Carrying Charges'!N102</f>
        <v>-7.8843090465562522</v>
      </c>
      <c r="J82" s="681">
        <f>'6.  Carrying Charges'!O102</f>
        <v>0</v>
      </c>
      <c r="K82" s="681">
        <f>'6.  Carrying Charges'!P102</f>
        <v>0</v>
      </c>
      <c r="L82" s="681">
        <f>'6.  Carrying Charges'!Q102</f>
        <v>0</v>
      </c>
      <c r="M82" s="681">
        <f>'6.  Carrying Charges'!R102</f>
        <v>0</v>
      </c>
      <c r="N82" s="681">
        <f>'6.  Carrying Charges'!S102</f>
        <v>0</v>
      </c>
      <c r="O82" s="681">
        <f>'6.  Carrying Charges'!T102</f>
        <v>0</v>
      </c>
      <c r="P82" s="681">
        <f>'6.  Carrying Charges'!U102</f>
        <v>0</v>
      </c>
      <c r="Q82" s="681">
        <f>'6.  Carrying Charges'!V102</f>
        <v>0</v>
      </c>
      <c r="R82" s="682">
        <f>SUM(D82:Q82)</f>
        <v>3309.8568369853556</v>
      </c>
      <c r="U82" s="154"/>
      <c r="V82" s="155"/>
    </row>
    <row r="83" spans="2:22" s="165" customFormat="1" ht="21.75" customHeight="1">
      <c r="B83" s="625" t="s">
        <v>241</v>
      </c>
      <c r="C83" s="626"/>
      <c r="D83" s="625">
        <f>SUM(D52:D69)+D82</f>
        <v>55033.507341660545</v>
      </c>
      <c r="E83" s="625">
        <f t="shared" ref="E83:Q83" si="2">SUM(E52:E69)+E82</f>
        <v>210587.80105022408</v>
      </c>
      <c r="F83" s="625">
        <f t="shared" si="2"/>
        <v>-5751.1803017294269</v>
      </c>
      <c r="G83" s="625">
        <f t="shared" si="2"/>
        <v>-247.9373105407002</v>
      </c>
      <c r="H83" s="625">
        <f t="shared" si="2"/>
        <v>-3.1133471217666671</v>
      </c>
      <c r="I83" s="625">
        <f t="shared" si="2"/>
        <v>-524.64414004655623</v>
      </c>
      <c r="J83" s="625">
        <f t="shared" si="2"/>
        <v>0</v>
      </c>
      <c r="K83" s="625">
        <f t="shared" si="2"/>
        <v>0</v>
      </c>
      <c r="L83" s="625">
        <f t="shared" si="2"/>
        <v>0</v>
      </c>
      <c r="M83" s="625">
        <f t="shared" si="2"/>
        <v>0</v>
      </c>
      <c r="N83" s="625">
        <f t="shared" si="2"/>
        <v>0</v>
      </c>
      <c r="O83" s="625">
        <f t="shared" si="2"/>
        <v>0</v>
      </c>
      <c r="P83" s="625">
        <f t="shared" si="2"/>
        <v>0</v>
      </c>
      <c r="Q83" s="625">
        <f t="shared" si="2"/>
        <v>0</v>
      </c>
      <c r="R83" s="625">
        <f>SUM(R52:R69)+R82</f>
        <v>259094.43329244625</v>
      </c>
      <c r="U83" s="154"/>
      <c r="V83" s="155"/>
    </row>
    <row r="84" spans="2:22" ht="20.25" customHeight="1">
      <c r="B84" s="455" t="s">
        <v>538</v>
      </c>
      <c r="C84" s="604"/>
      <c r="D84" s="603"/>
      <c r="E84" s="603"/>
      <c r="F84" s="603"/>
      <c r="G84" s="603"/>
      <c r="H84" s="603"/>
      <c r="I84" s="603"/>
      <c r="J84" s="603"/>
      <c r="K84" s="603"/>
      <c r="L84" s="603"/>
      <c r="M84" s="603"/>
      <c r="N84" s="603"/>
      <c r="O84" s="603"/>
      <c r="P84" s="603"/>
      <c r="Q84" s="603"/>
      <c r="R84" s="603"/>
      <c r="V84" s="13"/>
    </row>
    <row r="85" spans="2:22" ht="20.25" customHeight="1">
      <c r="B85" s="622"/>
      <c r="C85" s="68"/>
      <c r="E85" s="9"/>
      <c r="V85" s="13"/>
    </row>
    <row r="86" spans="2:22" ht="15">
      <c r="E86" s="9"/>
    </row>
    <row r="87" spans="2:22" ht="21" hidden="1" customHeight="1">
      <c r="B87" s="120" t="s">
        <v>539</v>
      </c>
      <c r="F87" s="591"/>
    </row>
    <row r="88" spans="2:22" s="551" customFormat="1" ht="27.75" hidden="1" customHeight="1">
      <c r="B88" s="572" t="s">
        <v>559</v>
      </c>
      <c r="C88" s="568"/>
      <c r="D88" s="568"/>
      <c r="E88" s="575"/>
      <c r="F88" s="568"/>
      <c r="G88" s="568"/>
      <c r="H88" s="568"/>
      <c r="I88" s="568"/>
      <c r="J88" s="568"/>
      <c r="T88" s="552"/>
      <c r="U88" s="552"/>
    </row>
    <row r="89" spans="2:22" ht="11.25" hidden="1" customHeight="1">
      <c r="B89" s="112"/>
    </row>
    <row r="90" spans="2:22" s="564" customFormat="1" ht="25.5" hidden="1" customHeight="1">
      <c r="B90" s="566"/>
      <c r="C90" s="562">
        <v>2011</v>
      </c>
      <c r="D90" s="562">
        <v>2012</v>
      </c>
      <c r="E90" s="562">
        <v>2013</v>
      </c>
      <c r="F90" s="562">
        <v>2014</v>
      </c>
      <c r="G90" s="562">
        <v>2015</v>
      </c>
      <c r="H90" s="562">
        <v>2016</v>
      </c>
      <c r="I90" s="562">
        <v>2017</v>
      </c>
      <c r="J90" s="562">
        <v>2018</v>
      </c>
      <c r="K90" s="562">
        <v>2019</v>
      </c>
      <c r="L90" s="562">
        <v>2020</v>
      </c>
      <c r="M90" s="563" t="s">
        <v>26</v>
      </c>
      <c r="T90" s="565"/>
      <c r="U90" s="565"/>
    </row>
    <row r="91" spans="2:22" s="92" customFormat="1" ht="23.25" hidden="1" customHeight="1">
      <c r="B91" s="200">
        <v>2011</v>
      </c>
      <c r="C91" s="557">
        <f>'4.  2011-2014 LRAM'!AM131</f>
        <v>0</v>
      </c>
      <c r="D91" s="558">
        <f>SUM('4.  2011-2014 LRAM'!Y259:AL259)</f>
        <v>0</v>
      </c>
      <c r="E91" s="558">
        <f>SUM('4.  2011-2014 LRAM'!Y388:AL388)</f>
        <v>0</v>
      </c>
      <c r="F91" s="559">
        <f>SUM('4.  2011-2014 LRAM'!Y517:AL517)</f>
        <v>15387.328795964266</v>
      </c>
      <c r="G91" s="559">
        <f>SUM('5.  2015-2020 LRAM'!Y199:AL199)</f>
        <v>22369.611114956988</v>
      </c>
      <c r="H91" s="558">
        <f>SUM('5.  2015-2020 LRAM'!Y382:AL382)</f>
        <v>19070.548103215209</v>
      </c>
      <c r="I91" s="559">
        <f>SUM('5.  2015-2020 LRAM'!Y565:AL565)</f>
        <v>8037.1684034161408</v>
      </c>
      <c r="J91" s="558">
        <f>SUM('5.  2015-2020 LRAM'!Y748:AL748)</f>
        <v>1691.5962978173993</v>
      </c>
      <c r="K91" s="558">
        <f>SUM('5.  2015-2020 LRAM'!Y931:AL931)</f>
        <v>0</v>
      </c>
      <c r="L91" s="558">
        <f>SUM('5.  2015-2020 LRAM'!Y1114:AL1114)</f>
        <v>0</v>
      </c>
      <c r="M91" s="558">
        <f>SUM(C91:L91)</f>
        <v>66556.252715370007</v>
      </c>
      <c r="T91" s="199"/>
      <c r="U91" s="199"/>
    </row>
    <row r="92" spans="2:22" s="92" customFormat="1" ht="23.25" hidden="1" customHeight="1">
      <c r="B92" s="200">
        <v>2012</v>
      </c>
      <c r="C92" s="560"/>
      <c r="D92" s="559">
        <f>SUM('4.  2011-2014 LRAM'!Y260:AL260)</f>
        <v>0</v>
      </c>
      <c r="E92" s="558">
        <f>SUM('4.  2011-2014 LRAM'!Y389:AL389)</f>
        <v>0</v>
      </c>
      <c r="F92" s="559">
        <f>SUM('4.  2011-2014 LRAM'!Y518:AL518)</f>
        <v>17324.968752639455</v>
      </c>
      <c r="G92" s="559">
        <f>SUM('5.  2015-2020 LRAM'!Y200:AL200)</f>
        <v>24357.971535109598</v>
      </c>
      <c r="H92" s="558">
        <f>SUM('5.  2015-2020 LRAM'!Y383:AL383)</f>
        <v>22565.346321927995</v>
      </c>
      <c r="I92" s="559">
        <f>SUM('5.  2015-2020 LRAM'!Y566:AL566)</f>
        <v>7785.8742671145628</v>
      </c>
      <c r="J92" s="558">
        <f>SUM('5.  2015-2020 LRAM'!Y749:AL749)</f>
        <v>985.92058926742129</v>
      </c>
      <c r="K92" s="558">
        <f>SUM('5.  2015-2020 LRAM'!Y932:AL932)</f>
        <v>0</v>
      </c>
      <c r="L92" s="558">
        <f>SUM('5.  2015-2020 LRAM'!Y1115:AL1115)</f>
        <v>0</v>
      </c>
      <c r="M92" s="558">
        <f>SUM(D92:L92)</f>
        <v>73020.081466059026</v>
      </c>
      <c r="T92" s="199"/>
      <c r="U92" s="199"/>
    </row>
    <row r="93" spans="2:22" s="92" customFormat="1" ht="23.25" hidden="1" customHeight="1">
      <c r="B93" s="200">
        <v>2013</v>
      </c>
      <c r="C93" s="561"/>
      <c r="D93" s="561"/>
      <c r="E93" s="559">
        <f>SUM('4.  2011-2014 LRAM'!Y390:AL390)</f>
        <v>0</v>
      </c>
      <c r="F93" s="559">
        <f>SUM('4.  2011-2014 LRAM'!Y519:AL519)</f>
        <v>15930.042744701321</v>
      </c>
      <c r="G93" s="559">
        <f>SUM('5.  2015-2020 LRAM'!Y201:AL201)</f>
        <v>23898.478394180649</v>
      </c>
      <c r="H93" s="558">
        <f>SUM('5.  2015-2020 LRAM'!Y384:AL384)</f>
        <v>21495.824614024154</v>
      </c>
      <c r="I93" s="559">
        <f>SUM('5.  2015-2020 LRAM'!Y567:AL567)</f>
        <v>8719.2523362995871</v>
      </c>
      <c r="J93" s="558">
        <f>SUM('5.  2015-2020 LRAM'!Y750:AL750)</f>
        <v>1304.2651273459931</v>
      </c>
      <c r="K93" s="558">
        <f>SUM('5.  2015-2020 LRAM'!Y933:AL933)</f>
        <v>0</v>
      </c>
      <c r="L93" s="558">
        <f>SUM('5.  2015-2020 LRAM'!Y1116:AL1116)</f>
        <v>0</v>
      </c>
      <c r="M93" s="558">
        <f>SUM(C93:L93)</f>
        <v>71347.863216551705</v>
      </c>
      <c r="T93" s="199"/>
      <c r="U93" s="199"/>
    </row>
    <row r="94" spans="2:22" s="92" customFormat="1" ht="23.25" hidden="1" customHeight="1">
      <c r="B94" s="200">
        <v>2014</v>
      </c>
      <c r="C94" s="561"/>
      <c r="D94" s="561"/>
      <c r="E94" s="561"/>
      <c r="F94" s="559">
        <f>SUM('4.  2011-2014 LRAM'!Y520:AL520)</f>
        <v>26454.320468178179</v>
      </c>
      <c r="G94" s="559">
        <f>SUM('5.  2015-2020 LRAM'!Y202:AL202)</f>
        <v>37838.497117501734</v>
      </c>
      <c r="H94" s="558">
        <f>SUM('5.  2015-2020 LRAM'!Y385:AL385)</f>
        <v>33680.089934674586</v>
      </c>
      <c r="I94" s="559">
        <f>SUM('5.  2015-2020 LRAM'!Y568:AL568)</f>
        <v>17591.996119333973</v>
      </c>
      <c r="J94" s="558">
        <f>SUM('5.  2015-2020 LRAM'!Y751:AL751)</f>
        <v>3466.0150713414241</v>
      </c>
      <c r="K94" s="558">
        <f>SUM('5.  2015-2020 LRAM'!Y934:AL934)</f>
        <v>0</v>
      </c>
      <c r="L94" s="558">
        <f>SUM('5.  2015-2020 LRAM'!Y1117:AL1117)</f>
        <v>0</v>
      </c>
      <c r="M94" s="558">
        <f>SUM(F94:L94)</f>
        <v>119030.91871102988</v>
      </c>
      <c r="T94" s="199"/>
      <c r="U94" s="199"/>
    </row>
    <row r="95" spans="2:22" s="92" customFormat="1" ht="23.25" hidden="1" customHeight="1">
      <c r="B95" s="200">
        <v>2015</v>
      </c>
      <c r="C95" s="561"/>
      <c r="D95" s="561"/>
      <c r="E95" s="561"/>
      <c r="F95" s="561"/>
      <c r="G95" s="559">
        <f>SUM('5.  2015-2020 LRAM'!Y203:AL203)</f>
        <v>54763.562405599994</v>
      </c>
      <c r="H95" s="558">
        <f>SUM('5.  2015-2020 LRAM'!Y386:AL386)</f>
        <v>0</v>
      </c>
      <c r="I95" s="559">
        <f>SUM('5.  2015-2020 LRAM'!Y569:AL569)</f>
        <v>0</v>
      </c>
      <c r="J95" s="558">
        <f>SUM('5.  2015-2020 LRAM'!Y752:AL752)</f>
        <v>0</v>
      </c>
      <c r="K95" s="558">
        <f>SUM('5.  2015-2020 LRAM'!Y935:AL935)</f>
        <v>0</v>
      </c>
      <c r="L95" s="558">
        <f>SUM('5.  2015-2020 LRAM'!Y1118:AL1118)</f>
        <v>0</v>
      </c>
      <c r="M95" s="558">
        <f>SUM(G95:L95)</f>
        <v>54763.562405599994</v>
      </c>
      <c r="T95" s="199"/>
      <c r="U95" s="199"/>
    </row>
    <row r="96" spans="2:22" s="92" customFormat="1" ht="23.25" hidden="1" customHeight="1">
      <c r="B96" s="200">
        <v>2016</v>
      </c>
      <c r="C96" s="561"/>
      <c r="D96" s="561"/>
      <c r="E96" s="561"/>
      <c r="F96" s="561"/>
      <c r="G96" s="561"/>
      <c r="H96" s="558">
        <f>SUM('5.  2015-2020 LRAM'!Y387:AL387)</f>
        <v>72821.24741299999</v>
      </c>
      <c r="I96" s="559">
        <f>SUM('5.  2015-2020 LRAM'!Y570:AL570)</f>
        <v>43521.757057399998</v>
      </c>
      <c r="J96" s="558">
        <f>SUM('5.  2015-2020 LRAM'!Y753:AL753)</f>
        <v>10204.729687600002</v>
      </c>
      <c r="K96" s="558">
        <f>SUM('5.  2015-2020 LRAM'!Y936:AL936)</f>
        <v>0</v>
      </c>
      <c r="L96" s="558">
        <f>SUM('5.  2015-2020 LRAM'!Y1119:AL1119)</f>
        <v>0</v>
      </c>
      <c r="M96" s="558">
        <f>SUM(H96:L96)</f>
        <v>126547.73415799999</v>
      </c>
      <c r="T96" s="199"/>
      <c r="U96" s="199"/>
    </row>
    <row r="97" spans="2:21" s="92" customFormat="1" ht="23.25" hidden="1" customHeight="1">
      <c r="B97" s="200">
        <v>2017</v>
      </c>
      <c r="C97" s="561"/>
      <c r="D97" s="561"/>
      <c r="E97" s="561"/>
      <c r="F97" s="561"/>
      <c r="G97" s="561"/>
      <c r="H97" s="561"/>
      <c r="I97" s="558">
        <f>SUM('5.  2015-2020 LRAM'!Y571:AL571)</f>
        <v>0</v>
      </c>
      <c r="J97" s="558">
        <f>SUM('5.  2015-2020 LRAM'!Y754:AL754)</f>
        <v>0</v>
      </c>
      <c r="K97" s="558">
        <f>SUM('5.  2015-2020 LRAM'!Y937:AL937)</f>
        <v>0</v>
      </c>
      <c r="L97" s="558">
        <f>SUM('5.  2015-2020 LRAM'!Y1120:AL1120)</f>
        <v>0</v>
      </c>
      <c r="M97" s="558">
        <f>SUM(I97:L97)</f>
        <v>0</v>
      </c>
      <c r="T97" s="199"/>
      <c r="U97" s="199"/>
    </row>
    <row r="98" spans="2:21" s="92" customFormat="1" ht="23.25" hidden="1" customHeight="1">
      <c r="B98" s="200">
        <v>2018</v>
      </c>
      <c r="C98" s="561"/>
      <c r="D98" s="561"/>
      <c r="E98" s="561"/>
      <c r="F98" s="561"/>
      <c r="G98" s="561"/>
      <c r="H98" s="561"/>
      <c r="I98" s="561"/>
      <c r="J98" s="558">
        <f>SUM('5.  2015-2020 LRAM'!Y755:AL755)</f>
        <v>0</v>
      </c>
      <c r="K98" s="558">
        <f>SUM('5.  2015-2020 LRAM'!Y938:AL938)</f>
        <v>0</v>
      </c>
      <c r="L98" s="558">
        <f>SUM('5.  2015-2020 LRAM'!Y1121:AL1121)</f>
        <v>0</v>
      </c>
      <c r="M98" s="558">
        <f>SUM(J98:L98)</f>
        <v>0</v>
      </c>
      <c r="T98" s="199"/>
      <c r="U98" s="199"/>
    </row>
    <row r="99" spans="2:21" s="92" customFormat="1" ht="23.25" hidden="1" customHeight="1">
      <c r="B99" s="200">
        <v>2019</v>
      </c>
      <c r="C99" s="561"/>
      <c r="D99" s="561"/>
      <c r="E99" s="561"/>
      <c r="F99" s="561"/>
      <c r="G99" s="561"/>
      <c r="H99" s="561"/>
      <c r="I99" s="561"/>
      <c r="J99" s="561"/>
      <c r="K99" s="558">
        <f>SUM('5.  2015-2020 LRAM'!Y939:AL939)</f>
        <v>0</v>
      </c>
      <c r="L99" s="558">
        <f>SUM('5.  2015-2020 LRAM'!Y1122:AL1122)</f>
        <v>0</v>
      </c>
      <c r="M99" s="558">
        <f>SUM(K99:L99)</f>
        <v>0</v>
      </c>
      <c r="T99" s="199"/>
      <c r="U99" s="199"/>
    </row>
    <row r="100" spans="2:21" s="92" customFormat="1" ht="23.25" hidden="1" customHeight="1">
      <c r="B100" s="200">
        <v>2020</v>
      </c>
      <c r="C100" s="561"/>
      <c r="D100" s="561"/>
      <c r="E100" s="561"/>
      <c r="F100" s="561"/>
      <c r="G100" s="561"/>
      <c r="H100" s="561"/>
      <c r="I100" s="561"/>
      <c r="J100" s="561"/>
      <c r="K100" s="561"/>
      <c r="L100" s="560">
        <f>SUM('5.  2015-2020 LRAM'!Y1123:AL1123)</f>
        <v>0</v>
      </c>
      <c r="M100" s="560">
        <f>L100</f>
        <v>0</v>
      </c>
      <c r="T100" s="199"/>
      <c r="U100" s="199"/>
    </row>
    <row r="101" spans="2:21" s="198" customFormat="1" ht="24" hidden="1" customHeight="1">
      <c r="B101" s="573" t="s">
        <v>521</v>
      </c>
      <c r="C101" s="557">
        <f>C91</f>
        <v>0</v>
      </c>
      <c r="D101" s="558">
        <f>D91+D92</f>
        <v>0</v>
      </c>
      <c r="E101" s="558">
        <f>E91+E92+E93</f>
        <v>0</v>
      </c>
      <c r="F101" s="558">
        <f>F91+F92+F93+F94</f>
        <v>75096.660761483217</v>
      </c>
      <c r="G101" s="558">
        <f>G91+G92+G93+G94+G95</f>
        <v>163228.12056734896</v>
      </c>
      <c r="H101" s="558">
        <f>H91+H92+H93+H94+H95+H96</f>
        <v>169633.05638684193</v>
      </c>
      <c r="I101" s="558">
        <f>I91+I92+I93+I94+I95+I96+I97</f>
        <v>85656.048183564257</v>
      </c>
      <c r="J101" s="558">
        <f>J91+J92+J93+J94+J95+J96+J97+J98</f>
        <v>17652.526773372239</v>
      </c>
      <c r="K101" s="558">
        <f>K91+K92+K93+K94+K95+K96+K97+K98+K99</f>
        <v>0</v>
      </c>
      <c r="L101" s="558">
        <f>SUM(L91:L100)</f>
        <v>0</v>
      </c>
      <c r="M101" s="558">
        <f>SUM(M91:M100)</f>
        <v>511266.41267261055</v>
      </c>
      <c r="T101" s="201"/>
      <c r="U101" s="201"/>
    </row>
    <row r="102" spans="2:21" s="27" customFormat="1" ht="24.75" hidden="1" customHeight="1">
      <c r="B102" s="574" t="s">
        <v>520</v>
      </c>
      <c r="C102" s="556">
        <f>'4.  2011-2014 LRAM'!AM132</f>
        <v>0</v>
      </c>
      <c r="D102" s="556">
        <f>'4.  2011-2014 LRAM'!AM262</f>
        <v>0</v>
      </c>
      <c r="E102" s="556">
        <f>'4.  2011-2014 LRAM'!AM392</f>
        <v>0</v>
      </c>
      <c r="F102" s="556">
        <f>'4.  2011-2014 LRAM'!AM522</f>
        <v>39580.196878154624</v>
      </c>
      <c r="G102" s="556">
        <f>'5.  2015-2020 LRAM'!AM205</f>
        <v>59786.511284373948</v>
      </c>
      <c r="H102" s="556">
        <f>'5.  2015-2020 LRAM'!AM389</f>
        <v>52806.553097684729</v>
      </c>
      <c r="I102" s="556">
        <f>'5.  2015-2020 LRAM'!AM573</f>
        <v>0</v>
      </c>
      <c r="J102" s="556">
        <f>'5.  2015-2020 LRAM'!AM757</f>
        <v>0</v>
      </c>
      <c r="K102" s="556">
        <f>'5.  2015-2020 LRAM'!AM941</f>
        <v>0</v>
      </c>
      <c r="L102" s="556">
        <f>'5.  2015-2020 LRAM'!AM1125</f>
        <v>0</v>
      </c>
      <c r="M102" s="558">
        <f>SUM(C102:L102)</f>
        <v>152173.2612602133</v>
      </c>
      <c r="T102" s="91"/>
      <c r="U102" s="91"/>
    </row>
    <row r="103" spans="2:21" ht="24.75" hidden="1" customHeight="1">
      <c r="B103" s="574" t="s">
        <v>43</v>
      </c>
      <c r="C103" s="556">
        <f>'6.  Carrying Charges'!W27</f>
        <v>0</v>
      </c>
      <c r="D103" s="556">
        <f>'6.  Carrying Charges'!W42</f>
        <v>0</v>
      </c>
      <c r="E103" s="556">
        <f>'6.  Carrying Charges'!W57</f>
        <v>0</v>
      </c>
      <c r="F103" s="556">
        <f>'6.  Carrying Charges'!W72</f>
        <v>239.29217541392649</v>
      </c>
      <c r="G103" s="556">
        <f>'6.  Carrying Charges'!W87</f>
        <v>1192.3177447398484</v>
      </c>
      <c r="H103" s="556">
        <f>'6.  Carrying Charges'!W102</f>
        <v>3309.856836985356</v>
      </c>
      <c r="I103" s="556">
        <f>'6.  Carrying Charges'!W117</f>
        <v>4814.8195627007244</v>
      </c>
      <c r="J103" s="556">
        <f>'6.  Carrying Charges'!W132</f>
        <v>4814.8195627007244</v>
      </c>
      <c r="K103" s="556">
        <f>'6.  Carrying Charges'!W147</f>
        <v>4814.8195627007244</v>
      </c>
      <c r="L103" s="556">
        <f>'6.  Carrying Charges'!W162</f>
        <v>4814.8195627007244</v>
      </c>
      <c r="M103" s="558">
        <f>SUM(C103:L103)</f>
        <v>24000.74500794203</v>
      </c>
    </row>
    <row r="104" spans="2:21" ht="23.25" hidden="1" customHeight="1">
      <c r="B104" s="573" t="s">
        <v>26</v>
      </c>
      <c r="C104" s="556">
        <f>C101-C102+C103</f>
        <v>0</v>
      </c>
      <c r="D104" s="556">
        <f t="shared" ref="D104:J104" si="3">D101-D102+D103</f>
        <v>0</v>
      </c>
      <c r="E104" s="556">
        <f t="shared" si="3"/>
        <v>0</v>
      </c>
      <c r="F104" s="556">
        <f t="shared" si="3"/>
        <v>35755.756058742518</v>
      </c>
      <c r="G104" s="556">
        <f t="shared" si="3"/>
        <v>104633.92702771486</v>
      </c>
      <c r="H104" s="556">
        <f t="shared" si="3"/>
        <v>120136.36012614256</v>
      </c>
      <c r="I104" s="556">
        <f t="shared" si="3"/>
        <v>90470.867746264979</v>
      </c>
      <c r="J104" s="556">
        <f t="shared" si="3"/>
        <v>22467.346336072966</v>
      </c>
      <c r="K104" s="556">
        <f>K101-K102+K103</f>
        <v>4814.8195627007244</v>
      </c>
      <c r="L104" s="556">
        <f>L101-L102+L103</f>
        <v>4814.8195627007244</v>
      </c>
      <c r="M104" s="556">
        <f>M101-M102+M103</f>
        <v>383093.8964203393</v>
      </c>
    </row>
    <row r="105" spans="2:21" hidden="1"/>
    <row r="106" spans="2:21">
      <c r="B106" s="591" t="s">
        <v>528</v>
      </c>
    </row>
  </sheetData>
  <mergeCells count="20">
    <mergeCell ref="B37:C37"/>
    <mergeCell ref="B38:C38"/>
    <mergeCell ref="B46:L46"/>
    <mergeCell ref="B47:L47"/>
    <mergeCell ref="B48:L48"/>
    <mergeCell ref="B39:C39"/>
    <mergeCell ref="B40:C40"/>
    <mergeCell ref="B41:C41"/>
    <mergeCell ref="B24:G24"/>
    <mergeCell ref="B26:C26"/>
    <mergeCell ref="B27:C27"/>
    <mergeCell ref="B28:C28"/>
    <mergeCell ref="B29:C29"/>
    <mergeCell ref="B35:C35"/>
    <mergeCell ref="B36:C36"/>
    <mergeCell ref="B30:C30"/>
    <mergeCell ref="B31:C31"/>
    <mergeCell ref="B32:C32"/>
    <mergeCell ref="B33:C33"/>
    <mergeCell ref="B34:C34"/>
  </mergeCells>
  <hyperlinks>
    <hyperlink ref="B82" location="'6.  Carrying Charges'!A1" display="Carrying Charges" xr:uid="{00000000-0004-0000-0400-000000000000}"/>
    <hyperlink ref="B106"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3:H50"/>
  <sheetViews>
    <sheetView topLeftCell="A19" zoomScale="85" zoomScaleNormal="85" workbookViewId="0">
      <selection activeCell="E41" sqref="E41:F41"/>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9" t="s">
        <v>172</v>
      </c>
      <c r="C14" s="128" t="s">
        <v>176</v>
      </c>
    </row>
    <row r="15" spans="2:3" ht="26.25" customHeight="1" thickBot="1">
      <c r="C15" s="130" t="s">
        <v>408</v>
      </c>
    </row>
    <row r="16" spans="2:3" ht="27" customHeight="1" thickBot="1">
      <c r="C16" s="571" t="s">
        <v>553</v>
      </c>
    </row>
    <row r="19" spans="1:8" ht="15.75">
      <c r="B19" s="539" t="s">
        <v>627</v>
      </c>
    </row>
    <row r="20" spans="1:8" ht="13.5" customHeight="1"/>
    <row r="21" spans="1:8" ht="57.75" customHeight="1">
      <c r="B21" s="781" t="s">
        <v>644</v>
      </c>
      <c r="C21" s="781"/>
      <c r="D21" s="781"/>
      <c r="E21" s="781"/>
      <c r="F21" s="781"/>
      <c r="G21" s="781"/>
      <c r="H21" s="781"/>
    </row>
    <row r="23" spans="1:8" s="611" customFormat="1" ht="15.75">
      <c r="B23" s="621" t="s">
        <v>548</v>
      </c>
      <c r="C23" s="621" t="s">
        <v>563</v>
      </c>
      <c r="D23" s="621" t="s">
        <v>547</v>
      </c>
      <c r="E23" s="788" t="s">
        <v>34</v>
      </c>
      <c r="F23" s="789"/>
      <c r="G23" s="788" t="s">
        <v>546</v>
      </c>
      <c r="H23" s="789"/>
    </row>
    <row r="24" spans="1:8">
      <c r="B24" s="610">
        <v>1</v>
      </c>
      <c r="C24" s="646"/>
      <c r="D24" s="609"/>
      <c r="E24" s="786"/>
      <c r="F24" s="787"/>
      <c r="G24" s="792"/>
      <c r="H24" s="793"/>
    </row>
    <row r="25" spans="1:8">
      <c r="A25" s="750"/>
      <c r="B25" s="751">
        <v>2</v>
      </c>
      <c r="C25" s="753"/>
      <c r="D25" s="752"/>
      <c r="E25" s="790"/>
      <c r="F25" s="791"/>
      <c r="G25" s="790"/>
      <c r="H25" s="791"/>
    </row>
    <row r="26" spans="1:8">
      <c r="B26" s="610">
        <v>3</v>
      </c>
      <c r="C26" s="646"/>
      <c r="D26" s="609"/>
      <c r="E26" s="786"/>
      <c r="F26" s="787"/>
      <c r="G26" s="792"/>
      <c r="H26" s="793"/>
    </row>
    <row r="27" spans="1:8">
      <c r="B27" s="610">
        <v>4</v>
      </c>
      <c r="C27" s="646"/>
      <c r="D27" s="609"/>
      <c r="E27" s="786"/>
      <c r="F27" s="787"/>
      <c r="G27" s="792"/>
      <c r="H27" s="793"/>
    </row>
    <row r="28" spans="1:8">
      <c r="B28" s="610">
        <v>5</v>
      </c>
      <c r="C28" s="646"/>
      <c r="D28" s="609"/>
      <c r="E28" s="786"/>
      <c r="F28" s="787"/>
      <c r="G28" s="792"/>
      <c r="H28" s="793"/>
    </row>
    <row r="29" spans="1:8">
      <c r="B29" s="610">
        <v>6</v>
      </c>
      <c r="C29" s="646"/>
      <c r="D29" s="609"/>
      <c r="E29" s="786"/>
      <c r="F29" s="787"/>
      <c r="G29" s="792"/>
      <c r="H29" s="793"/>
    </row>
    <row r="30" spans="1:8">
      <c r="B30" s="610">
        <v>7</v>
      </c>
      <c r="C30" s="646"/>
      <c r="D30" s="609"/>
      <c r="E30" s="786"/>
      <c r="F30" s="787"/>
      <c r="G30" s="792"/>
      <c r="H30" s="793"/>
    </row>
    <row r="31" spans="1:8">
      <c r="B31" s="610">
        <v>8</v>
      </c>
      <c r="C31" s="646"/>
      <c r="D31" s="609"/>
      <c r="E31" s="786"/>
      <c r="F31" s="787"/>
      <c r="G31" s="792"/>
      <c r="H31" s="793"/>
    </row>
    <row r="32" spans="1:8">
      <c r="B32" s="610">
        <v>9</v>
      </c>
      <c r="C32" s="646"/>
      <c r="D32" s="609"/>
      <c r="E32" s="786"/>
      <c r="F32" s="787"/>
      <c r="G32" s="792"/>
      <c r="H32" s="793"/>
    </row>
    <row r="33" spans="2:8">
      <c r="B33" s="610">
        <v>10</v>
      </c>
      <c r="C33" s="646"/>
      <c r="D33" s="609"/>
      <c r="E33" s="786"/>
      <c r="F33" s="787"/>
      <c r="G33" s="792"/>
      <c r="H33" s="793"/>
    </row>
    <row r="34" spans="2:8">
      <c r="B34" s="610" t="s">
        <v>482</v>
      </c>
      <c r="C34" s="646"/>
      <c r="D34" s="609"/>
      <c r="E34" s="786"/>
      <c r="F34" s="787"/>
      <c r="G34" s="792"/>
      <c r="H34" s="793"/>
    </row>
    <row r="36" spans="2:8" ht="30.75" customHeight="1">
      <c r="B36" s="539" t="s">
        <v>622</v>
      </c>
    </row>
    <row r="37" spans="2:8" ht="23.25" customHeight="1">
      <c r="B37" s="570" t="s">
        <v>628</v>
      </c>
      <c r="C37" s="607"/>
      <c r="D37" s="607"/>
      <c r="E37" s="607"/>
      <c r="F37" s="607"/>
      <c r="G37" s="607"/>
      <c r="H37" s="607"/>
    </row>
    <row r="39" spans="2:8" s="92" customFormat="1" ht="15.75">
      <c r="B39" s="621" t="s">
        <v>548</v>
      </c>
      <c r="C39" s="621" t="s">
        <v>563</v>
      </c>
      <c r="D39" s="621" t="s">
        <v>547</v>
      </c>
      <c r="E39" s="788" t="s">
        <v>34</v>
      </c>
      <c r="F39" s="789"/>
      <c r="G39" s="788" t="s">
        <v>546</v>
      </c>
      <c r="H39" s="789"/>
    </row>
    <row r="40" spans="2:8">
      <c r="B40" s="610">
        <v>1</v>
      </c>
      <c r="C40" s="646"/>
      <c r="D40" s="609"/>
      <c r="E40" s="786"/>
      <c r="F40" s="787"/>
      <c r="G40" s="792"/>
      <c r="H40" s="793"/>
    </row>
    <row r="41" spans="2:8">
      <c r="B41" s="610">
        <v>2</v>
      </c>
      <c r="C41" s="646"/>
      <c r="D41" s="609"/>
      <c r="E41" s="786"/>
      <c r="F41" s="787"/>
      <c r="G41" s="792"/>
      <c r="H41" s="793"/>
    </row>
    <row r="42" spans="2:8">
      <c r="B42" s="610">
        <v>3</v>
      </c>
      <c r="C42" s="646"/>
      <c r="D42" s="609"/>
      <c r="E42" s="786"/>
      <c r="F42" s="787"/>
      <c r="G42" s="792"/>
      <c r="H42" s="793"/>
    </row>
    <row r="43" spans="2:8">
      <c r="B43" s="610">
        <v>4</v>
      </c>
      <c r="C43" s="646"/>
      <c r="D43" s="609"/>
      <c r="E43" s="786"/>
      <c r="F43" s="787"/>
      <c r="G43" s="792"/>
      <c r="H43" s="793"/>
    </row>
    <row r="44" spans="2:8">
      <c r="B44" s="610">
        <v>5</v>
      </c>
      <c r="C44" s="646"/>
      <c r="D44" s="609"/>
      <c r="E44" s="786"/>
      <c r="F44" s="787"/>
      <c r="G44" s="792"/>
      <c r="H44" s="793"/>
    </row>
    <row r="45" spans="2:8">
      <c r="B45" s="610">
        <v>6</v>
      </c>
      <c r="C45" s="646"/>
      <c r="D45" s="609"/>
      <c r="E45" s="786"/>
      <c r="F45" s="787"/>
      <c r="G45" s="792"/>
      <c r="H45" s="793"/>
    </row>
    <row r="46" spans="2:8">
      <c r="B46" s="610">
        <v>7</v>
      </c>
      <c r="C46" s="646"/>
      <c r="D46" s="609"/>
      <c r="E46" s="786"/>
      <c r="F46" s="787"/>
      <c r="G46" s="792"/>
      <c r="H46" s="793"/>
    </row>
    <row r="47" spans="2:8">
      <c r="B47" s="610">
        <v>8</v>
      </c>
      <c r="C47" s="646"/>
      <c r="D47" s="609"/>
      <c r="E47" s="786"/>
      <c r="F47" s="787"/>
      <c r="G47" s="792"/>
      <c r="H47" s="793"/>
    </row>
    <row r="48" spans="2:8">
      <c r="B48" s="610">
        <v>9</v>
      </c>
      <c r="C48" s="646"/>
      <c r="D48" s="609"/>
      <c r="E48" s="786"/>
      <c r="F48" s="787"/>
      <c r="G48" s="792"/>
      <c r="H48" s="793"/>
    </row>
    <row r="49" spans="2:8">
      <c r="B49" s="610">
        <v>10</v>
      </c>
      <c r="C49" s="646"/>
      <c r="D49" s="609"/>
      <c r="E49" s="786"/>
      <c r="F49" s="787"/>
      <c r="G49" s="792"/>
      <c r="H49" s="793"/>
    </row>
    <row r="50" spans="2:8">
      <c r="B50" s="610" t="s">
        <v>482</v>
      </c>
      <c r="C50" s="646"/>
      <c r="D50" s="609"/>
      <c r="E50" s="786"/>
      <c r="F50" s="787"/>
      <c r="G50" s="792"/>
      <c r="H50" s="793"/>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43" zoomScale="90" zoomScaleNormal="90" workbookViewId="0">
      <selection activeCell="C49" sqref="C49"/>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408</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71" t="s">
        <v>553</v>
      </c>
      <c r="P7" s="107"/>
      <c r="Q7" s="107"/>
    </row>
    <row r="8" spans="2:17" s="106" customFormat="1" ht="30" customHeight="1">
      <c r="D8" s="576"/>
      <c r="P8" s="107"/>
      <c r="Q8" s="107"/>
    </row>
    <row r="9" spans="2:17" s="2" customFormat="1" ht="24.75" customHeight="1">
      <c r="B9" s="120" t="s">
        <v>413</v>
      </c>
      <c r="C9" s="17"/>
      <c r="D9" s="457">
        <v>2013</v>
      </c>
    </row>
    <row r="10" spans="2:17" s="17" customFormat="1" ht="16.5" customHeight="1"/>
    <row r="11" spans="2:17" s="17" customFormat="1" ht="36.75" customHeight="1">
      <c r="B11" s="794" t="s">
        <v>565</v>
      </c>
      <c r="C11" s="794"/>
      <c r="D11" s="794"/>
      <c r="E11" s="794"/>
      <c r="F11" s="794"/>
      <c r="G11" s="794"/>
      <c r="H11" s="794"/>
      <c r="I11" s="794"/>
      <c r="J11" s="794"/>
      <c r="K11" s="794"/>
      <c r="L11" s="794"/>
      <c r="M11" s="794"/>
      <c r="N11" s="616"/>
      <c r="O11" s="616"/>
      <c r="P11" s="616"/>
      <c r="Q11" s="616"/>
    </row>
    <row r="12" spans="2:17" s="2" customFormat="1" ht="15.75" customHeight="1">
      <c r="D12" s="20"/>
    </row>
    <row r="13" spans="2:17" s="17" customFormat="1" ht="48" customHeight="1">
      <c r="C13" s="245" t="str">
        <f>'1.  LRAMVA Summary'!R50</f>
        <v>Total</v>
      </c>
      <c r="D13" s="245" t="str">
        <f>'1.  LRAMVA Summary'!D50</f>
        <v>Residential</v>
      </c>
      <c r="E13" s="245" t="str">
        <f>'1.  LRAMVA Summary'!E50</f>
        <v>GS&lt;50 kW</v>
      </c>
      <c r="F13" s="245" t="str">
        <f>'1.  LRAMVA Summary'!F50</f>
        <v>GS&gt;50-4999 kW</v>
      </c>
      <c r="G13" s="245" t="str">
        <f>'1.  LRAMVA Summary'!G50</f>
        <v>USL</v>
      </c>
      <c r="H13" s="245" t="str">
        <f>'1.  LRAMVA Summary'!H50</f>
        <v>Sentinel Lighting</v>
      </c>
      <c r="I13" s="245" t="str">
        <f>'1.  LRAMVA Summary'!I50</f>
        <v>Street Lighting</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80"/>
      <c r="D14" s="581" t="str">
        <f>'1.  LRAMVA Summary'!D51</f>
        <v>kWh</v>
      </c>
      <c r="E14" s="581" t="str">
        <f>'1.  LRAMVA Summary'!E51</f>
        <v>kWh</v>
      </c>
      <c r="F14" s="581" t="str">
        <f>'1.  LRAMVA Summary'!F51</f>
        <v>kW</v>
      </c>
      <c r="G14" s="581" t="str">
        <f>'1.  LRAMVA Summary'!G51</f>
        <v>kWh</v>
      </c>
      <c r="H14" s="581" t="str">
        <f>'1.  LRAMVA Summary'!H51</f>
        <v>kW</v>
      </c>
      <c r="I14" s="581" t="str">
        <f>'1.  LRAMVA Summary'!I51</f>
        <v>kW</v>
      </c>
      <c r="J14" s="581">
        <f>'1.  LRAMVA Summary'!J51</f>
        <v>0</v>
      </c>
      <c r="K14" s="581">
        <f>'1.  LRAMVA Summary'!K51</f>
        <v>0</v>
      </c>
      <c r="L14" s="581">
        <f>'1.  LRAMVA Summary'!L51</f>
        <v>0</v>
      </c>
      <c r="M14" s="581">
        <f>'1.  LRAMVA Summary'!M51</f>
        <v>0</v>
      </c>
      <c r="N14" s="581">
        <f>'1.  LRAMVA Summary'!N51</f>
        <v>0</v>
      </c>
      <c r="O14" s="581">
        <f>'1.  LRAMVA Summary'!O51</f>
        <v>0</v>
      </c>
      <c r="P14" s="581">
        <f>'1.  LRAMVA Summary'!P51</f>
        <v>0</v>
      </c>
      <c r="Q14" s="582">
        <f>'1.  LRAMVA Summary'!Q51</f>
        <v>0</v>
      </c>
    </row>
    <row r="15" spans="2:17" s="458" customFormat="1" ht="15.75" customHeight="1">
      <c r="B15" s="463" t="s">
        <v>27</v>
      </c>
      <c r="C15" s="628">
        <f>SUM(D15:Q15)</f>
        <v>6476173.9999999991</v>
      </c>
      <c r="D15" s="453">
        <v>2967510.0864586178</v>
      </c>
      <c r="E15" s="453">
        <v>943189.86180872004</v>
      </c>
      <c r="F15" s="453">
        <v>2482738.93711157</v>
      </c>
      <c r="G15" s="453">
        <v>3964.4865764612568</v>
      </c>
      <c r="H15" s="453">
        <v>262.40648787695199</v>
      </c>
      <c r="I15" s="453">
        <v>78508.221556753284</v>
      </c>
      <c r="J15" s="453"/>
      <c r="K15" s="453"/>
      <c r="L15" s="453"/>
      <c r="M15" s="453"/>
      <c r="N15" s="453"/>
      <c r="O15" s="453"/>
      <c r="P15" s="454"/>
      <c r="Q15" s="454"/>
    </row>
    <row r="16" spans="2:17" s="458" customFormat="1" ht="15.75" customHeight="1">
      <c r="B16" s="463" t="s">
        <v>28</v>
      </c>
      <c r="C16" s="628">
        <f>SUM(D16:Q16)</f>
        <v>1293</v>
      </c>
      <c r="D16" s="452"/>
      <c r="E16" s="452"/>
      <c r="F16" s="452">
        <v>1253.27</v>
      </c>
      <c r="G16" s="452"/>
      <c r="H16" s="452">
        <v>0.04</v>
      </c>
      <c r="I16" s="452">
        <v>39.69</v>
      </c>
      <c r="J16" s="452"/>
      <c r="K16" s="454"/>
      <c r="L16" s="454"/>
      <c r="M16" s="454"/>
      <c r="N16" s="454"/>
      <c r="O16" s="454"/>
      <c r="P16" s="454"/>
      <c r="Q16" s="454"/>
    </row>
    <row r="17" spans="2:17" s="17" customFormat="1" ht="15.75" customHeight="1"/>
    <row r="18" spans="2:17" s="25" customFormat="1" ht="15.75" customHeight="1">
      <c r="B18" s="193" t="s">
        <v>453</v>
      </c>
      <c r="C18" s="194"/>
      <c r="D18" s="194">
        <f t="shared" ref="D18:E18" si="0">IF(D14="kw",HLOOKUP(D14,D14:D16,3,FALSE),HLOOKUP(D14,D14:D16,2,FALSE))</f>
        <v>2967510.0864586178</v>
      </c>
      <c r="E18" s="194">
        <f t="shared" si="0"/>
        <v>943189.86180872004</v>
      </c>
      <c r="F18" s="194">
        <f>IF(F14="kw",HLOOKUP(F14,F14:F16,3,FALSE),HLOOKUP(F14,F14:F16,2,FALSE))</f>
        <v>1253.27</v>
      </c>
      <c r="G18" s="194">
        <f t="shared" ref="G18:Q18" si="1">IF(G14="kw",HLOOKUP(G14,G14:G16,3,FALSE),HLOOKUP(G14,G14:G16,2,FALSE))</f>
        <v>3964.4865764612568</v>
      </c>
      <c r="H18" s="194">
        <f t="shared" si="1"/>
        <v>0.04</v>
      </c>
      <c r="I18" s="194">
        <f t="shared" si="1"/>
        <v>39.69</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367</v>
      </c>
      <c r="C20" s="455" t="s">
        <v>692</v>
      </c>
      <c r="D20" s="456"/>
    </row>
    <row r="21" spans="2:17" s="440" customFormat="1" ht="21" customHeight="1">
      <c r="B21" s="462" t="s">
        <v>368</v>
      </c>
      <c r="C21" s="455" t="s">
        <v>690</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414</v>
      </c>
      <c r="C24" s="120"/>
      <c r="D24" s="457"/>
    </row>
    <row r="25" spans="2:17" s="2" customFormat="1" ht="15.75" customHeight="1">
      <c r="D25" s="20"/>
    </row>
    <row r="26" spans="2:17" s="2" customFormat="1" ht="42" customHeight="1">
      <c r="B26" s="794" t="s">
        <v>564</v>
      </c>
      <c r="C26" s="794"/>
      <c r="D26" s="794"/>
      <c r="E26" s="794"/>
      <c r="F26" s="794"/>
      <c r="G26" s="794"/>
      <c r="H26" s="794"/>
      <c r="I26" s="794"/>
      <c r="J26" s="794"/>
      <c r="K26" s="794"/>
      <c r="L26" s="794"/>
      <c r="M26" s="794"/>
      <c r="N26" s="616"/>
      <c r="O26" s="616"/>
      <c r="P26" s="616"/>
      <c r="Q26" s="616"/>
    </row>
    <row r="27" spans="2:17" s="2" customFormat="1" ht="15.75" customHeight="1">
      <c r="D27" s="20"/>
    </row>
    <row r="28" spans="2:17" s="17" customFormat="1" ht="44.25" customHeight="1">
      <c r="C28" s="245" t="str">
        <f>'1.  LRAMVA Summary'!R50</f>
        <v>Total</v>
      </c>
      <c r="D28" s="245" t="str">
        <f>'1.  LRAMVA Summary'!D50</f>
        <v>Residential</v>
      </c>
      <c r="E28" s="245" t="str">
        <f>'1.  LRAMVA Summary'!E50</f>
        <v>GS&lt;50 kW</v>
      </c>
      <c r="F28" s="245" t="str">
        <f>'1.  LRAMVA Summary'!F50</f>
        <v>GS&gt;50-4999 kW</v>
      </c>
      <c r="G28" s="245" t="str">
        <f>'1.  LRAMVA Summary'!G50</f>
        <v>USL</v>
      </c>
      <c r="H28" s="245" t="str">
        <f>'1.  LRAMVA Summary'!H50</f>
        <v>Sentinel Lighting</v>
      </c>
      <c r="I28" s="245" t="str">
        <f>'1.  LRAMVA Summary'!I50</f>
        <v>Street Lighting</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80"/>
      <c r="D29" s="581" t="str">
        <f>'1.  LRAMVA Summary'!D51</f>
        <v>kWh</v>
      </c>
      <c r="E29" s="581" t="str">
        <f>'1.  LRAMVA Summary'!E51</f>
        <v>kWh</v>
      </c>
      <c r="F29" s="581" t="str">
        <f>'1.  LRAMVA Summary'!F51</f>
        <v>kW</v>
      </c>
      <c r="G29" s="581" t="str">
        <f>'1.  LRAMVA Summary'!G51</f>
        <v>kWh</v>
      </c>
      <c r="H29" s="581" t="str">
        <f>'1.  LRAMVA Summary'!H51</f>
        <v>kW</v>
      </c>
      <c r="I29" s="581" t="str">
        <f>'1.  LRAMVA Summary'!I51</f>
        <v>kW</v>
      </c>
      <c r="J29" s="581">
        <f>'1.  LRAMVA Summary'!J51</f>
        <v>0</v>
      </c>
      <c r="K29" s="581">
        <f>'1.  LRAMVA Summary'!K51</f>
        <v>0</v>
      </c>
      <c r="L29" s="581">
        <f>'1.  LRAMVA Summary'!L51</f>
        <v>0</v>
      </c>
      <c r="M29" s="581">
        <f>'1.  LRAMVA Summary'!M51</f>
        <v>0</v>
      </c>
      <c r="N29" s="581">
        <f>'1.  LRAMVA Summary'!N51</f>
        <v>0</v>
      </c>
      <c r="O29" s="581">
        <f>'1.  LRAMVA Summary'!O51</f>
        <v>0</v>
      </c>
      <c r="P29" s="581">
        <f>'1.  LRAMVA Summary'!P51</f>
        <v>0</v>
      </c>
      <c r="Q29" s="582">
        <f>'1.  LRAMVA Summary'!Q51</f>
        <v>0</v>
      </c>
    </row>
    <row r="30" spans="2:17" s="458" customFormat="1" ht="15.75" customHeight="1">
      <c r="B30" s="463" t="s">
        <v>27</v>
      </c>
      <c r="C30" s="628">
        <f>SUM(D30:Q30)</f>
        <v>0</v>
      </c>
      <c r="D30" s="464"/>
      <c r="E30" s="464"/>
      <c r="F30" s="464"/>
      <c r="G30" s="464"/>
      <c r="H30" s="464"/>
      <c r="I30" s="464"/>
      <c r="J30" s="464"/>
      <c r="K30" s="464"/>
      <c r="L30" s="464"/>
      <c r="M30" s="464"/>
      <c r="N30" s="464"/>
      <c r="O30" s="464"/>
      <c r="P30" s="464"/>
      <c r="Q30" s="454"/>
    </row>
    <row r="31" spans="2:17" s="465" customFormat="1" ht="15" customHeight="1">
      <c r="B31" s="463" t="s">
        <v>28</v>
      </c>
      <c r="C31" s="628">
        <f>SUM(D31:Q31)</f>
        <v>0</v>
      </c>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453</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367</v>
      </c>
      <c r="C35" s="455"/>
      <c r="D35" s="456"/>
      <c r="E35" s="95"/>
      <c r="F35" s="95"/>
      <c r="G35" s="95"/>
      <c r="H35" s="95"/>
      <c r="I35" s="95"/>
      <c r="J35" s="95"/>
      <c r="K35" s="95"/>
      <c r="L35" s="95"/>
      <c r="M35" s="95"/>
      <c r="N35" s="95"/>
      <c r="O35" s="95"/>
      <c r="P35" s="95"/>
      <c r="Q35" s="95"/>
    </row>
    <row r="36" spans="2:32" s="440" customFormat="1" ht="21" customHeight="1">
      <c r="B36" s="462" t="s">
        <v>368</v>
      </c>
      <c r="C36" s="455" t="s">
        <v>415</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455</v>
      </c>
      <c r="C39" s="35"/>
      <c r="D39" s="34"/>
      <c r="E39" s="39"/>
      <c r="F39" s="40"/>
    </row>
    <row r="40" spans="2:32" s="72" customFormat="1" ht="39" customHeight="1">
      <c r="B40" s="794" t="s">
        <v>620</v>
      </c>
      <c r="C40" s="794"/>
      <c r="D40" s="794"/>
      <c r="E40" s="794"/>
      <c r="F40" s="794"/>
      <c r="G40" s="794"/>
      <c r="H40" s="794"/>
      <c r="I40" s="794"/>
      <c r="J40" s="794"/>
      <c r="K40" s="794"/>
      <c r="L40" s="794"/>
      <c r="M40" s="794"/>
      <c r="N40" s="616"/>
      <c r="O40" s="616"/>
      <c r="P40" s="616"/>
      <c r="Q40" s="616"/>
    </row>
    <row r="41" spans="2:32" s="2" customFormat="1" ht="16.5" customHeight="1">
      <c r="B41" s="10"/>
      <c r="C41" s="10"/>
      <c r="D41" s="22"/>
      <c r="E41" s="20"/>
      <c r="F41" s="20"/>
      <c r="G41" s="20"/>
      <c r="R41" s="20"/>
    </row>
    <row r="42" spans="2:32" s="17" customFormat="1" ht="56.25" customHeight="1">
      <c r="B42" s="245" t="s">
        <v>235</v>
      </c>
      <c r="C42" s="245" t="s">
        <v>617</v>
      </c>
      <c r="D42" s="245" t="str">
        <f>'1.  LRAMVA Summary'!D50</f>
        <v>Residential</v>
      </c>
      <c r="E42" s="245" t="str">
        <f>'1.  LRAMVA Summary'!E50</f>
        <v>GS&lt;50 kW</v>
      </c>
      <c r="F42" s="245" t="str">
        <f>'1.  LRAMVA Summary'!F50</f>
        <v>GS&gt;50-4999 kW</v>
      </c>
      <c r="G42" s="245" t="str">
        <f>'1.  LRAMVA Summary'!G50</f>
        <v>USL</v>
      </c>
      <c r="H42" s="245" t="str">
        <f>'1.  LRAMVA Summary'!H50</f>
        <v>Sentinel Lighting</v>
      </c>
      <c r="I42" s="245" t="str">
        <f>'1.  LRAMVA Summary'!I50</f>
        <v>Street Lighting</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3"/>
      <c r="C43" s="584"/>
      <c r="D43" s="585" t="str">
        <f>'1.  LRAMVA Summary'!D51</f>
        <v>kWh</v>
      </c>
      <c r="E43" s="585" t="str">
        <f>'1.  LRAMVA Summary'!E51</f>
        <v>kWh</v>
      </c>
      <c r="F43" s="585" t="str">
        <f>'1.  LRAMVA Summary'!F51</f>
        <v>kW</v>
      </c>
      <c r="G43" s="585" t="str">
        <f>'1.  LRAMVA Summary'!G51</f>
        <v>kWh</v>
      </c>
      <c r="H43" s="585" t="str">
        <f>'1.  LRAMVA Summary'!H51</f>
        <v>kW</v>
      </c>
      <c r="I43" s="585" t="str">
        <f>'1.  LRAMVA Summary'!I51</f>
        <v>kW</v>
      </c>
      <c r="J43" s="585">
        <f>'1.  LRAMVA Summary'!J51</f>
        <v>0</v>
      </c>
      <c r="K43" s="585">
        <f>'1.  LRAMVA Summary'!K51</f>
        <v>0</v>
      </c>
      <c r="L43" s="585">
        <f>'1.  LRAMVA Summary'!L51</f>
        <v>0</v>
      </c>
      <c r="M43" s="585">
        <f>'1.  LRAMVA Summary'!M51</f>
        <v>0</v>
      </c>
      <c r="N43" s="585">
        <f>'1.  LRAMVA Summary'!N51</f>
        <v>0</v>
      </c>
      <c r="O43" s="585">
        <f>'1.  LRAMVA Summary'!O51</f>
        <v>0</v>
      </c>
      <c r="P43" s="585">
        <f>'1.  LRAMVA Summary'!P51</f>
        <v>0</v>
      </c>
      <c r="Q43" s="586">
        <f>'1.  LRAMVA Summary'!Q51</f>
        <v>0</v>
      </c>
      <c r="R43" s="171"/>
    </row>
    <row r="44" spans="2:32" s="17" customFormat="1" ht="15.75">
      <c r="B44" s="172">
        <v>2011</v>
      </c>
      <c r="C44" s="536"/>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36"/>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36">
        <v>2013</v>
      </c>
      <c r="D46" s="192">
        <f t="shared" ref="D46:Q46" si="5">IF(ISBLANK($C$46),0,IF($C$46=$D$9,HLOOKUP(D43,D14:D18,5,FALSE),HLOOKUP(D43,D29:D33,5,FALSE)))</f>
        <v>2967510.0864586178</v>
      </c>
      <c r="E46" s="192">
        <f t="shared" si="5"/>
        <v>943189.86180872004</v>
      </c>
      <c r="F46" s="192">
        <f t="shared" si="5"/>
        <v>1253.27</v>
      </c>
      <c r="G46" s="192">
        <f t="shared" si="5"/>
        <v>3964.4865764612568</v>
      </c>
      <c r="H46" s="192">
        <f t="shared" si="5"/>
        <v>0.04</v>
      </c>
      <c r="I46" s="192">
        <f t="shared" si="5"/>
        <v>39.69</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36">
        <v>2013</v>
      </c>
      <c r="D47" s="192">
        <f t="shared" ref="D47:I47" si="6">IF(ISBLANK($C$47),0,IF($C$47=$D$9,HLOOKUP(D43,D14:D18,5,FALSE),HLOOKUP(D43,D29:D33,5,FALSE)))</f>
        <v>2967510.0864586178</v>
      </c>
      <c r="E47" s="192">
        <f t="shared" si="6"/>
        <v>943189.86180872004</v>
      </c>
      <c r="F47" s="192">
        <f t="shared" si="6"/>
        <v>1253.27</v>
      </c>
      <c r="G47" s="192">
        <f t="shared" si="6"/>
        <v>3964.4865764612568</v>
      </c>
      <c r="H47" s="192">
        <f t="shared" si="6"/>
        <v>0.04</v>
      </c>
      <c r="I47" s="192">
        <f t="shared" si="6"/>
        <v>39.69</v>
      </c>
      <c r="J47" s="192">
        <f t="shared" ref="J47:Q47" si="7">IF(ISBLANK($C$47),0,IF($C$47=$D$9,HLOOKUP(J43,J14:J18,5,FALSE),HLOOKUP(J43,J29:J33,5,FALSE)))</f>
        <v>0</v>
      </c>
      <c r="K47" s="192">
        <f t="shared" si="7"/>
        <v>0</v>
      </c>
      <c r="L47" s="192">
        <f t="shared" si="7"/>
        <v>0</v>
      </c>
      <c r="M47" s="192">
        <f t="shared" si="7"/>
        <v>0</v>
      </c>
      <c r="N47" s="192">
        <f t="shared" si="7"/>
        <v>0</v>
      </c>
      <c r="O47" s="192">
        <f t="shared" si="7"/>
        <v>0</v>
      </c>
      <c r="P47" s="192">
        <f t="shared" si="7"/>
        <v>0</v>
      </c>
      <c r="Q47" s="192">
        <f t="shared" si="7"/>
        <v>0</v>
      </c>
      <c r="R47" s="165"/>
    </row>
    <row r="48" spans="2:32" s="17" customFormat="1" ht="15.75">
      <c r="B48" s="173">
        <v>2015</v>
      </c>
      <c r="C48" s="536">
        <v>2013</v>
      </c>
      <c r="D48" s="192">
        <f t="shared" ref="D48:J48" si="8">IF(ISBLANK($C$48),0,IF($C$48=$D$9,HLOOKUP(D43,D14:D18,5,FALSE),HLOOKUP(D43,D29:D33,5,FALSE)))</f>
        <v>2967510.0864586178</v>
      </c>
      <c r="E48" s="192">
        <f t="shared" si="8"/>
        <v>943189.86180872004</v>
      </c>
      <c r="F48" s="192">
        <f t="shared" si="8"/>
        <v>1253.27</v>
      </c>
      <c r="G48" s="192">
        <f t="shared" si="8"/>
        <v>3964.4865764612568</v>
      </c>
      <c r="H48" s="192">
        <f t="shared" si="8"/>
        <v>0.04</v>
      </c>
      <c r="I48" s="192">
        <f t="shared" si="8"/>
        <v>39.69</v>
      </c>
      <c r="J48" s="192">
        <f t="shared" si="8"/>
        <v>0</v>
      </c>
      <c r="K48" s="192">
        <f t="shared" ref="K48:Q48" si="9">IF(ISBLANK($C$48),0,IF($C$48=$D$9,HLOOKUP(K43,K14:K18,5,FALSE),HLOOKUP(K43,K29:K33,5,FALSE)))</f>
        <v>0</v>
      </c>
      <c r="L48" s="192">
        <f t="shared" si="9"/>
        <v>0</v>
      </c>
      <c r="M48" s="192">
        <f t="shared" si="9"/>
        <v>0</v>
      </c>
      <c r="N48" s="192">
        <f t="shared" si="9"/>
        <v>0</v>
      </c>
      <c r="O48" s="192">
        <f t="shared" si="9"/>
        <v>0</v>
      </c>
      <c r="P48" s="192">
        <f t="shared" si="9"/>
        <v>0</v>
      </c>
      <c r="Q48" s="192">
        <f t="shared" si="9"/>
        <v>0</v>
      </c>
      <c r="R48" s="165"/>
      <c r="AF48" s="165"/>
    </row>
    <row r="49" spans="2:32" s="17" customFormat="1" ht="15.75">
      <c r="B49" s="173">
        <v>2016</v>
      </c>
      <c r="C49" s="536">
        <v>2013</v>
      </c>
      <c r="D49" s="192">
        <f t="shared" ref="D49:Q49" si="10">IF(ISBLANK($C$49),0,IF($C$49=$D$9,HLOOKUP(D43,D14:D18,5,FALSE),HLOOKUP(D43,D29:D33,5,FALSE)))</f>
        <v>2967510.0864586178</v>
      </c>
      <c r="E49" s="192">
        <f t="shared" si="10"/>
        <v>943189.86180872004</v>
      </c>
      <c r="F49" s="192">
        <f t="shared" si="10"/>
        <v>1253.27</v>
      </c>
      <c r="G49" s="192">
        <f t="shared" si="10"/>
        <v>3964.4865764612568</v>
      </c>
      <c r="H49" s="192">
        <f t="shared" si="10"/>
        <v>0.04</v>
      </c>
      <c r="I49" s="192">
        <f t="shared" si="10"/>
        <v>39.69</v>
      </c>
      <c r="J49" s="192">
        <f t="shared" si="10"/>
        <v>0</v>
      </c>
      <c r="K49" s="192">
        <f t="shared" si="10"/>
        <v>0</v>
      </c>
      <c r="L49" s="192">
        <f t="shared" si="10"/>
        <v>0</v>
      </c>
      <c r="M49" s="192">
        <f t="shared" si="10"/>
        <v>0</v>
      </c>
      <c r="N49" s="192">
        <f t="shared" si="10"/>
        <v>0</v>
      </c>
      <c r="O49" s="192">
        <f t="shared" si="10"/>
        <v>0</v>
      </c>
      <c r="P49" s="192">
        <f t="shared" si="10"/>
        <v>0</v>
      </c>
      <c r="Q49" s="192">
        <f t="shared" si="10"/>
        <v>0</v>
      </c>
      <c r="R49" s="165"/>
      <c r="AF49" s="165"/>
    </row>
    <row r="50" spans="2:32" s="17" customFormat="1" ht="15.75" hidden="1">
      <c r="B50" s="173">
        <v>2017</v>
      </c>
      <c r="C50" s="536"/>
      <c r="D50" s="192">
        <f t="shared" ref="D50:Q50" si="11">IF(ISBLANK($C$50),0,IF($C$50=$D$9,HLOOKUP(D43,D14:D18,5,FALSE),HLOOKUP(D43,D29:D33,5,FALSE)))</f>
        <v>0</v>
      </c>
      <c r="E50" s="192">
        <f t="shared" si="11"/>
        <v>0</v>
      </c>
      <c r="F50" s="192">
        <f t="shared" si="11"/>
        <v>0</v>
      </c>
      <c r="G50" s="192">
        <f t="shared" si="11"/>
        <v>0</v>
      </c>
      <c r="H50" s="192">
        <f t="shared" si="11"/>
        <v>0</v>
      </c>
      <c r="I50" s="192">
        <f t="shared" si="11"/>
        <v>0</v>
      </c>
      <c r="J50" s="192">
        <f t="shared" si="11"/>
        <v>0</v>
      </c>
      <c r="K50" s="192">
        <f t="shared" si="11"/>
        <v>0</v>
      </c>
      <c r="L50" s="192">
        <f t="shared" si="11"/>
        <v>0</v>
      </c>
      <c r="M50" s="192">
        <f t="shared" si="11"/>
        <v>0</v>
      </c>
      <c r="N50" s="192">
        <f t="shared" si="11"/>
        <v>0</v>
      </c>
      <c r="O50" s="192">
        <f t="shared" si="11"/>
        <v>0</v>
      </c>
      <c r="P50" s="192">
        <f t="shared" si="11"/>
        <v>0</v>
      </c>
      <c r="Q50" s="192">
        <f t="shared" si="11"/>
        <v>0</v>
      </c>
      <c r="R50" s="165"/>
      <c r="AF50" s="165"/>
    </row>
    <row r="51" spans="2:32" s="17" customFormat="1" ht="15.75" hidden="1">
      <c r="B51" s="173">
        <v>2018</v>
      </c>
      <c r="C51" s="536"/>
      <c r="D51" s="192">
        <f t="shared" ref="D51:Q51" si="12">IF(ISBLANK($C$51),0,IF($C$51=$D$9,HLOOKUP(D43,D14:D18,5,FALSE),HLOOKUP(D43,D29:D33,5,FALSE)))</f>
        <v>0</v>
      </c>
      <c r="E51" s="192">
        <f t="shared" si="12"/>
        <v>0</v>
      </c>
      <c r="F51" s="192">
        <f t="shared" si="12"/>
        <v>0</v>
      </c>
      <c r="G51" s="192">
        <f t="shared" si="12"/>
        <v>0</v>
      </c>
      <c r="H51" s="192">
        <f t="shared" si="12"/>
        <v>0</v>
      </c>
      <c r="I51" s="192">
        <f t="shared" si="12"/>
        <v>0</v>
      </c>
      <c r="J51" s="192">
        <f t="shared" si="12"/>
        <v>0</v>
      </c>
      <c r="K51" s="192">
        <f t="shared" si="12"/>
        <v>0</v>
      </c>
      <c r="L51" s="192">
        <f t="shared" si="12"/>
        <v>0</v>
      </c>
      <c r="M51" s="192">
        <f t="shared" si="12"/>
        <v>0</v>
      </c>
      <c r="N51" s="192">
        <f t="shared" si="12"/>
        <v>0</v>
      </c>
      <c r="O51" s="192">
        <f t="shared" si="12"/>
        <v>0</v>
      </c>
      <c r="P51" s="192">
        <f t="shared" si="12"/>
        <v>0</v>
      </c>
      <c r="Q51" s="192">
        <f t="shared" si="12"/>
        <v>0</v>
      </c>
      <c r="R51" s="165"/>
      <c r="AF51" s="165"/>
    </row>
    <row r="52" spans="2:32" s="17" customFormat="1" ht="15.75" hidden="1">
      <c r="B52" s="173">
        <v>2019</v>
      </c>
      <c r="C52" s="536"/>
      <c r="D52" s="192">
        <f t="shared" ref="D52:Q52" si="13">IF(ISBLANK($C$52),0,IF($C$52=$D$9,HLOOKUP(D43,D14:D18,5,FALSE),HLOOKUP(D43,D29:D33,5,FALSE)))</f>
        <v>0</v>
      </c>
      <c r="E52" s="192">
        <f t="shared" si="13"/>
        <v>0</v>
      </c>
      <c r="F52" s="192">
        <f t="shared" si="13"/>
        <v>0</v>
      </c>
      <c r="G52" s="192">
        <f t="shared" si="13"/>
        <v>0</v>
      </c>
      <c r="H52" s="192">
        <f t="shared" si="13"/>
        <v>0</v>
      </c>
      <c r="I52" s="192">
        <f t="shared" si="13"/>
        <v>0</v>
      </c>
      <c r="J52" s="192">
        <f t="shared" si="13"/>
        <v>0</v>
      </c>
      <c r="K52" s="192">
        <f t="shared" si="13"/>
        <v>0</v>
      </c>
      <c r="L52" s="192">
        <f t="shared" si="13"/>
        <v>0</v>
      </c>
      <c r="M52" s="192">
        <f t="shared" si="13"/>
        <v>0</v>
      </c>
      <c r="N52" s="192">
        <f t="shared" si="13"/>
        <v>0</v>
      </c>
      <c r="O52" s="192">
        <f t="shared" si="13"/>
        <v>0</v>
      </c>
      <c r="P52" s="192">
        <f t="shared" si="13"/>
        <v>0</v>
      </c>
      <c r="Q52" s="192">
        <f t="shared" si="13"/>
        <v>0</v>
      </c>
      <c r="R52" s="165"/>
      <c r="AF52" s="165"/>
    </row>
    <row r="53" spans="2:32" s="17" customFormat="1" ht="15.75" hidden="1">
      <c r="B53" s="173">
        <v>2020</v>
      </c>
      <c r="C53" s="536"/>
      <c r="D53" s="192">
        <f t="shared" ref="D53:Q53" si="14">IF(ISBLANK($C$53),0,IF($C$53=$D$9,HLOOKUP(D43,D14:D18,5,FALSE),HLOOKUP(D43,D29:D33,5,FALSE)))</f>
        <v>0</v>
      </c>
      <c r="E53" s="192">
        <f t="shared" si="14"/>
        <v>0</v>
      </c>
      <c r="F53" s="192">
        <f t="shared" si="14"/>
        <v>0</v>
      </c>
      <c r="G53" s="192">
        <f t="shared" si="14"/>
        <v>0</v>
      </c>
      <c r="H53" s="192">
        <f t="shared" si="14"/>
        <v>0</v>
      </c>
      <c r="I53" s="192">
        <f t="shared" si="14"/>
        <v>0</v>
      </c>
      <c r="J53" s="192">
        <f t="shared" si="14"/>
        <v>0</v>
      </c>
      <c r="K53" s="192">
        <f t="shared" si="14"/>
        <v>0</v>
      </c>
      <c r="L53" s="192">
        <f t="shared" si="14"/>
        <v>0</v>
      </c>
      <c r="M53" s="192">
        <f t="shared" si="14"/>
        <v>0</v>
      </c>
      <c r="N53" s="192">
        <f t="shared" si="14"/>
        <v>0</v>
      </c>
      <c r="O53" s="192">
        <f t="shared" si="14"/>
        <v>0</v>
      </c>
      <c r="P53" s="192">
        <f t="shared" si="14"/>
        <v>0</v>
      </c>
      <c r="Q53" s="192">
        <f t="shared" si="14"/>
        <v>0</v>
      </c>
      <c r="R53" s="165"/>
      <c r="AF53" s="165"/>
    </row>
    <row r="54" spans="2:32" s="440" customFormat="1" ht="21" customHeight="1">
      <c r="B54" s="455" t="s">
        <v>699</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90" zoomScaleNormal="90" workbookViewId="0">
      <pane ySplit="14" topLeftCell="A15" activePane="bottomLeft" state="frozen"/>
      <selection pane="bottomLeft" activeCell="K15" sqref="K15"/>
    </sheetView>
  </sheetViews>
  <sheetFormatPr defaultColWidth="9.140625"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795" t="s">
        <v>172</v>
      </c>
      <c r="C4" s="87" t="s">
        <v>176</v>
      </c>
      <c r="D4" s="87"/>
      <c r="E4" s="50"/>
    </row>
    <row r="5" spans="1:26" s="18" customFormat="1" ht="26.25" hidden="1" customHeight="1" outlineLevel="1" thickBot="1">
      <c r="A5" s="4"/>
      <c r="B5" s="795"/>
      <c r="C5" s="88" t="s">
        <v>173</v>
      </c>
      <c r="D5" s="88"/>
      <c r="E5" s="50"/>
    </row>
    <row r="6" spans="1:26" ht="26.25" hidden="1" customHeight="1" outlineLevel="1" thickBot="1">
      <c r="B6" s="795"/>
      <c r="C6" s="801" t="s">
        <v>553</v>
      </c>
      <c r="D6" s="802"/>
      <c r="F6" s="18"/>
      <c r="M6" s="6"/>
      <c r="N6" s="6"/>
      <c r="O6" s="6"/>
      <c r="P6" s="6"/>
      <c r="Q6" s="6"/>
      <c r="R6" s="6"/>
      <c r="S6" s="6"/>
      <c r="T6" s="6"/>
      <c r="U6" s="6"/>
      <c r="V6" s="6"/>
      <c r="W6" s="6"/>
      <c r="X6" s="6"/>
      <c r="Y6" s="6"/>
      <c r="Z6" s="6"/>
    </row>
    <row r="7" spans="1:26" s="18" customFormat="1" ht="26.25" hidden="1" customHeight="1" outlineLevel="1">
      <c r="A7" s="4"/>
      <c r="B7" s="542"/>
      <c r="M7" s="6"/>
      <c r="N7" s="6"/>
      <c r="O7" s="6"/>
      <c r="P7" s="6"/>
      <c r="Q7" s="6"/>
      <c r="R7" s="6"/>
      <c r="S7" s="6"/>
      <c r="T7" s="6"/>
      <c r="U7" s="6"/>
      <c r="V7" s="6"/>
      <c r="W7" s="6"/>
      <c r="X7" s="6"/>
      <c r="Y7" s="6"/>
      <c r="Z7" s="6"/>
    </row>
    <row r="8" spans="1:26" s="18" customFormat="1" ht="19.5" hidden="1" customHeight="1" outlineLevel="1">
      <c r="A8" s="4"/>
      <c r="B8" s="542" t="s">
        <v>529</v>
      </c>
      <c r="C8" s="596" t="s">
        <v>484</v>
      </c>
      <c r="D8" s="595"/>
      <c r="M8" s="6"/>
      <c r="N8" s="6"/>
      <c r="O8" s="6"/>
      <c r="P8" s="6"/>
      <c r="Q8" s="6"/>
      <c r="R8" s="6"/>
      <c r="S8" s="6"/>
      <c r="T8" s="6"/>
      <c r="U8" s="6"/>
      <c r="V8" s="6"/>
      <c r="W8" s="6"/>
      <c r="X8" s="6"/>
      <c r="Y8" s="6"/>
      <c r="Z8" s="6"/>
    </row>
    <row r="9" spans="1:26" s="18" customFormat="1" ht="19.5" hidden="1" customHeight="1" outlineLevel="1">
      <c r="A9" s="4"/>
      <c r="B9" s="542"/>
      <c r="C9" s="596" t="s">
        <v>530</v>
      </c>
      <c r="D9" s="595"/>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485</v>
      </c>
      <c r="O11" s="554"/>
    </row>
    <row r="12" spans="1:26" ht="58.5" customHeight="1">
      <c r="B12" s="803" t="s">
        <v>629</v>
      </c>
      <c r="C12" s="803"/>
      <c r="D12" s="803"/>
      <c r="E12" s="803"/>
      <c r="F12" s="803"/>
      <c r="G12" s="803"/>
      <c r="H12" s="803"/>
      <c r="I12" s="803"/>
      <c r="J12" s="803"/>
      <c r="K12" s="803"/>
      <c r="L12" s="803"/>
      <c r="M12" s="803"/>
      <c r="N12" s="803"/>
      <c r="O12" s="803"/>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5"/>
      <c r="C14" s="473" t="s">
        <v>41</v>
      </c>
      <c r="D14" s="474" t="s">
        <v>570</v>
      </c>
      <c r="E14" s="474" t="s">
        <v>571</v>
      </c>
      <c r="F14" s="474" t="s">
        <v>572</v>
      </c>
      <c r="G14" s="474" t="s">
        <v>573</v>
      </c>
      <c r="H14" s="474" t="s">
        <v>693</v>
      </c>
      <c r="I14" s="474" t="s">
        <v>694</v>
      </c>
      <c r="J14" s="474" t="s">
        <v>574</v>
      </c>
      <c r="K14" s="474" t="s">
        <v>701</v>
      </c>
      <c r="L14" s="474" t="s">
        <v>575</v>
      </c>
      <c r="M14" s="474" t="s">
        <v>576</v>
      </c>
      <c r="N14" s="474" t="s">
        <v>577</v>
      </c>
      <c r="O14" s="474" t="s">
        <v>578</v>
      </c>
      <c r="P14" s="7"/>
    </row>
    <row r="15" spans="1:26" s="7" customFormat="1" ht="18.75" customHeight="1">
      <c r="B15" s="475" t="s">
        <v>189</v>
      </c>
      <c r="C15" s="796"/>
      <c r="D15" s="476">
        <v>2010</v>
      </c>
      <c r="E15" s="476">
        <v>2011</v>
      </c>
      <c r="F15" s="476">
        <v>2012</v>
      </c>
      <c r="G15" s="476">
        <v>2013</v>
      </c>
      <c r="H15" s="476">
        <v>2014</v>
      </c>
      <c r="I15" s="476">
        <v>2015</v>
      </c>
      <c r="J15" s="476">
        <v>2016</v>
      </c>
      <c r="K15" s="476">
        <v>2017</v>
      </c>
      <c r="L15" s="476">
        <v>2018</v>
      </c>
      <c r="M15" s="476">
        <v>2019</v>
      </c>
      <c r="N15" s="476">
        <v>2020</v>
      </c>
      <c r="O15" s="477">
        <v>2021</v>
      </c>
    </row>
    <row r="16" spans="1:26" s="113" customFormat="1" ht="18" customHeight="1">
      <c r="B16" s="478" t="s">
        <v>561</v>
      </c>
      <c r="C16" s="797"/>
      <c r="D16" s="479"/>
      <c r="E16" s="479"/>
      <c r="F16" s="479"/>
      <c r="G16" s="479">
        <v>4</v>
      </c>
      <c r="H16" s="479">
        <v>4</v>
      </c>
      <c r="I16" s="479">
        <v>4</v>
      </c>
      <c r="J16" s="479">
        <v>4</v>
      </c>
      <c r="K16" s="479">
        <v>4</v>
      </c>
      <c r="L16" s="479">
        <v>4</v>
      </c>
      <c r="M16" s="479"/>
      <c r="N16" s="479"/>
      <c r="O16" s="480"/>
    </row>
    <row r="17" spans="1:15" s="113" customFormat="1" ht="17.25" customHeight="1">
      <c r="B17" s="481" t="s">
        <v>562</v>
      </c>
      <c r="C17" s="798"/>
      <c r="D17" s="114">
        <f>12-D16</f>
        <v>12</v>
      </c>
      <c r="E17" s="114">
        <f>12-E16</f>
        <v>12</v>
      </c>
      <c r="F17" s="114">
        <f t="shared" ref="F17:K17" si="0">12-F16</f>
        <v>12</v>
      </c>
      <c r="G17" s="114">
        <f t="shared" si="0"/>
        <v>8</v>
      </c>
      <c r="H17" s="114">
        <f t="shared" si="0"/>
        <v>8</v>
      </c>
      <c r="I17" s="114">
        <f t="shared" si="0"/>
        <v>8</v>
      </c>
      <c r="J17" s="114">
        <f t="shared" si="0"/>
        <v>8</v>
      </c>
      <c r="K17" s="114">
        <f t="shared" si="0"/>
        <v>8</v>
      </c>
      <c r="L17" s="114">
        <f t="shared" ref="L17:O17" si="1">12-L16</f>
        <v>8</v>
      </c>
      <c r="M17" s="114">
        <f t="shared" si="1"/>
        <v>12</v>
      </c>
      <c r="N17" s="114">
        <f t="shared" si="1"/>
        <v>12</v>
      </c>
      <c r="O17" s="115">
        <f t="shared" si="1"/>
        <v>12</v>
      </c>
    </row>
    <row r="18" spans="1:15" s="7" customFormat="1" ht="17.25" customHeight="1">
      <c r="B18" s="482" t="str">
        <f>'1.  LRAMVA Summary'!B27</f>
        <v>Residential</v>
      </c>
      <c r="C18" s="799" t="str">
        <f>'2. LRAMVA Threshold'!D43</f>
        <v>kWh</v>
      </c>
      <c r="D18" s="47"/>
      <c r="E18" s="47"/>
      <c r="F18" s="47"/>
      <c r="G18" s="47">
        <v>0</v>
      </c>
      <c r="H18" s="47">
        <v>1.5599999999999999E-2</v>
      </c>
      <c r="I18" s="47">
        <v>1.5800000000000002E-2</v>
      </c>
      <c r="J18" s="47">
        <v>1.21E-2</v>
      </c>
      <c r="K18" s="47">
        <v>8.2000000000000007E-3</v>
      </c>
      <c r="L18" s="47"/>
      <c r="M18" s="47"/>
      <c r="N18" s="47"/>
      <c r="O18" s="71"/>
    </row>
    <row r="19" spans="1:15" s="7" customFormat="1" ht="15" hidden="1" customHeight="1" outlineLevel="1">
      <c r="B19" s="538" t="s">
        <v>513</v>
      </c>
      <c r="C19" s="797"/>
      <c r="D19" s="47"/>
      <c r="E19" s="47"/>
      <c r="F19" s="47"/>
      <c r="G19" s="47"/>
      <c r="H19" s="47"/>
      <c r="I19" s="47"/>
      <c r="J19" s="47"/>
      <c r="K19" s="47"/>
      <c r="L19" s="47"/>
      <c r="M19" s="47"/>
      <c r="N19" s="47"/>
      <c r="O19" s="71"/>
    </row>
    <row r="20" spans="1:15" s="7" customFormat="1" ht="15" hidden="1" customHeight="1" outlineLevel="1">
      <c r="B20" s="538" t="s">
        <v>514</v>
      </c>
      <c r="C20" s="797"/>
      <c r="D20" s="47"/>
      <c r="E20" s="47"/>
      <c r="F20" s="47"/>
      <c r="G20" s="47"/>
      <c r="H20" s="47"/>
      <c r="I20" s="47"/>
      <c r="J20" s="47"/>
      <c r="K20" s="47"/>
      <c r="L20" s="47"/>
      <c r="M20" s="47"/>
      <c r="N20" s="47"/>
      <c r="O20" s="71"/>
    </row>
    <row r="21" spans="1:15" s="7" customFormat="1" ht="15" hidden="1" customHeight="1" outlineLevel="1">
      <c r="B21" s="538" t="s">
        <v>492</v>
      </c>
      <c r="C21" s="797"/>
      <c r="D21" s="47"/>
      <c r="E21" s="47"/>
      <c r="F21" s="47"/>
      <c r="G21" s="47"/>
      <c r="H21" s="47"/>
      <c r="I21" s="47"/>
      <c r="J21" s="47"/>
      <c r="K21" s="47"/>
      <c r="L21" s="47"/>
      <c r="M21" s="47"/>
      <c r="N21" s="47"/>
      <c r="O21" s="71"/>
    </row>
    <row r="22" spans="1:15" s="7" customFormat="1" ht="14.25" customHeight="1" collapsed="1">
      <c r="B22" s="538" t="s">
        <v>515</v>
      </c>
      <c r="C22" s="800"/>
      <c r="D22" s="67">
        <f>SUM(D18:D21)</f>
        <v>0</v>
      </c>
      <c r="E22" s="67">
        <f>SUM(E18:E21)</f>
        <v>0</v>
      </c>
      <c r="F22" s="67">
        <f>SUM(F18:F21)</f>
        <v>0</v>
      </c>
      <c r="G22" s="67">
        <f t="shared" ref="G22:N22" si="2">SUM(G18:G21)</f>
        <v>0</v>
      </c>
      <c r="H22" s="67">
        <f t="shared" si="2"/>
        <v>1.5599999999999999E-2</v>
      </c>
      <c r="I22" s="67">
        <f t="shared" si="2"/>
        <v>1.5800000000000002E-2</v>
      </c>
      <c r="J22" s="67">
        <f t="shared" si="2"/>
        <v>1.21E-2</v>
      </c>
      <c r="K22" s="67">
        <f t="shared" si="2"/>
        <v>8.2000000000000007E-3</v>
      </c>
      <c r="L22" s="67">
        <f t="shared" si="2"/>
        <v>0</v>
      </c>
      <c r="M22" s="67">
        <f t="shared" si="2"/>
        <v>0</v>
      </c>
      <c r="N22" s="67">
        <f t="shared" si="2"/>
        <v>0</v>
      </c>
      <c r="O22" s="78"/>
    </row>
    <row r="23" spans="1:15" s="65" customFormat="1">
      <c r="A23" s="64"/>
      <c r="B23" s="494" t="s">
        <v>516</v>
      </c>
      <c r="C23" s="484"/>
      <c r="D23" s="485"/>
      <c r="E23" s="486">
        <f t="shared" ref="E23:K23" si="3">ROUND(SUM(D22*E16+E22*E17)/12,4)</f>
        <v>0</v>
      </c>
      <c r="F23" s="486">
        <f t="shared" si="3"/>
        <v>0</v>
      </c>
      <c r="G23" s="486">
        <f t="shared" si="3"/>
        <v>0</v>
      </c>
      <c r="H23" s="486">
        <f t="shared" si="3"/>
        <v>1.04E-2</v>
      </c>
      <c r="I23" s="486">
        <f t="shared" si="3"/>
        <v>1.5699999999999999E-2</v>
      </c>
      <c r="J23" s="486">
        <f t="shared" si="3"/>
        <v>1.3299999999999999E-2</v>
      </c>
      <c r="K23" s="486">
        <f t="shared" si="3"/>
        <v>9.4999999999999998E-3</v>
      </c>
      <c r="L23" s="486">
        <f t="shared" ref="L23:N23" si="4">ROUND(SUM(K22*L16+L22*L17)/12,4)</f>
        <v>2.7000000000000001E-3</v>
      </c>
      <c r="M23" s="486">
        <f t="shared" si="4"/>
        <v>0</v>
      </c>
      <c r="N23" s="486">
        <f t="shared" si="4"/>
        <v>0</v>
      </c>
      <c r="O23" s="487"/>
    </row>
    <row r="24" spans="1:15" s="65" customFormat="1">
      <c r="A24" s="64"/>
      <c r="B24" s="483"/>
      <c r="C24" s="488"/>
      <c r="D24" s="485"/>
      <c r="E24" s="486"/>
      <c r="F24" s="486"/>
      <c r="G24" s="486"/>
      <c r="H24" s="486"/>
      <c r="I24" s="486"/>
      <c r="J24" s="486"/>
      <c r="K24" s="486"/>
      <c r="L24" s="489"/>
      <c r="M24" s="489"/>
      <c r="N24" s="489"/>
      <c r="O24" s="487"/>
    </row>
    <row r="25" spans="1:15" s="65" customFormat="1" ht="15.75" customHeight="1">
      <c r="A25" s="64"/>
      <c r="B25" s="606" t="str">
        <f>'1.  LRAMVA Summary'!B28</f>
        <v>GS&lt;50 kW</v>
      </c>
      <c r="C25" s="799" t="str">
        <f>'2. LRAMVA Threshold'!E43</f>
        <v>kWh</v>
      </c>
      <c r="D25" s="47"/>
      <c r="E25" s="47"/>
      <c r="F25" s="47"/>
      <c r="G25" s="47">
        <v>0</v>
      </c>
      <c r="H25" s="47">
        <v>1.0800000000000001E-2</v>
      </c>
      <c r="I25" s="47">
        <v>1.09E-2</v>
      </c>
      <c r="J25" s="47">
        <v>1.11E-2</v>
      </c>
      <c r="K25" s="47">
        <v>1.2999999999999999E-3</v>
      </c>
      <c r="L25" s="47"/>
      <c r="M25" s="47"/>
      <c r="N25" s="47"/>
      <c r="O25" s="71"/>
    </row>
    <row r="26" spans="1:15" s="18" customFormat="1" hidden="1" outlineLevel="1">
      <c r="A26" s="4"/>
      <c r="B26" s="538" t="s">
        <v>513</v>
      </c>
      <c r="C26" s="797"/>
      <c r="D26" s="47"/>
      <c r="E26" s="47"/>
      <c r="F26" s="47"/>
      <c r="G26" s="47"/>
      <c r="H26" s="47"/>
      <c r="I26" s="47"/>
      <c r="J26" s="47"/>
      <c r="K26" s="47"/>
      <c r="L26" s="47"/>
      <c r="M26" s="47"/>
      <c r="N26" s="47"/>
      <c r="O26" s="71"/>
    </row>
    <row r="27" spans="1:15" s="18" customFormat="1" hidden="1" outlineLevel="1">
      <c r="A27" s="4"/>
      <c r="B27" s="538" t="s">
        <v>514</v>
      </c>
      <c r="C27" s="797"/>
      <c r="D27" s="47"/>
      <c r="E27" s="47"/>
      <c r="F27" s="47"/>
      <c r="G27" s="47"/>
      <c r="H27" s="47"/>
      <c r="I27" s="47"/>
      <c r="J27" s="47"/>
      <c r="K27" s="47"/>
      <c r="L27" s="47"/>
      <c r="M27" s="47"/>
      <c r="N27" s="47"/>
      <c r="O27" s="71"/>
    </row>
    <row r="28" spans="1:15" s="18" customFormat="1" hidden="1" outlineLevel="1">
      <c r="A28" s="4"/>
      <c r="B28" s="538" t="s">
        <v>492</v>
      </c>
      <c r="C28" s="797"/>
      <c r="D28" s="47"/>
      <c r="E28" s="47"/>
      <c r="F28" s="47"/>
      <c r="G28" s="47"/>
      <c r="H28" s="47"/>
      <c r="I28" s="47"/>
      <c r="J28" s="47"/>
      <c r="K28" s="47"/>
      <c r="L28" s="47"/>
      <c r="M28" s="47"/>
      <c r="N28" s="47"/>
      <c r="O28" s="71"/>
    </row>
    <row r="29" spans="1:15" s="18" customFormat="1" collapsed="1">
      <c r="A29" s="4"/>
      <c r="B29" s="538" t="s">
        <v>515</v>
      </c>
      <c r="C29" s="800"/>
      <c r="D29" s="67">
        <f>SUM(D25:D28)</f>
        <v>0</v>
      </c>
      <c r="E29" s="67">
        <f t="shared" ref="E29:N29" si="5">SUM(E25:E28)</f>
        <v>0</v>
      </c>
      <c r="F29" s="67">
        <f t="shared" si="5"/>
        <v>0</v>
      </c>
      <c r="G29" s="67">
        <f t="shared" si="5"/>
        <v>0</v>
      </c>
      <c r="H29" s="67">
        <f t="shared" si="5"/>
        <v>1.0800000000000001E-2</v>
      </c>
      <c r="I29" s="67">
        <f t="shared" si="5"/>
        <v>1.09E-2</v>
      </c>
      <c r="J29" s="67">
        <f t="shared" si="5"/>
        <v>1.11E-2</v>
      </c>
      <c r="K29" s="67">
        <f t="shared" si="5"/>
        <v>1.2999999999999999E-3</v>
      </c>
      <c r="L29" s="67">
        <f t="shared" si="5"/>
        <v>0</v>
      </c>
      <c r="M29" s="67">
        <f t="shared" si="5"/>
        <v>0</v>
      </c>
      <c r="N29" s="67">
        <f t="shared" si="5"/>
        <v>0</v>
      </c>
      <c r="O29" s="78"/>
    </row>
    <row r="30" spans="1:15" s="18" customFormat="1">
      <c r="A30" s="4"/>
      <c r="B30" s="494" t="s">
        <v>516</v>
      </c>
      <c r="C30" s="490"/>
      <c r="D30" s="73"/>
      <c r="E30" s="486">
        <f>ROUND(SUM(D29*E16+E29*E17)/12,4)</f>
        <v>0</v>
      </c>
      <c r="F30" s="486">
        <f t="shared" ref="F30:N30" si="6">ROUND(SUM(E29*F16+F29*F17)/12,4)</f>
        <v>0</v>
      </c>
      <c r="G30" s="486">
        <f t="shared" si="6"/>
        <v>0</v>
      </c>
      <c r="H30" s="486">
        <f t="shared" si="6"/>
        <v>7.1999999999999998E-3</v>
      </c>
      <c r="I30" s="486">
        <f t="shared" si="6"/>
        <v>1.09E-2</v>
      </c>
      <c r="J30" s="486">
        <f t="shared" si="6"/>
        <v>1.0999999999999999E-2</v>
      </c>
      <c r="K30" s="486">
        <f t="shared" si="6"/>
        <v>4.5999999999999999E-3</v>
      </c>
      <c r="L30" s="486">
        <f t="shared" si="6"/>
        <v>4.0000000000000002E-4</v>
      </c>
      <c r="M30" s="486">
        <f t="shared" si="6"/>
        <v>0</v>
      </c>
      <c r="N30" s="486">
        <f t="shared" si="6"/>
        <v>0</v>
      </c>
      <c r="O30" s="491"/>
    </row>
    <row r="31" spans="1:15" s="18" customFormat="1">
      <c r="A31" s="4"/>
      <c r="B31" s="483"/>
      <c r="C31" s="492"/>
      <c r="D31" s="493"/>
      <c r="E31" s="493"/>
      <c r="F31" s="493"/>
      <c r="G31" s="493"/>
      <c r="H31" s="493"/>
      <c r="I31" s="493"/>
      <c r="J31" s="493"/>
      <c r="K31" s="493"/>
      <c r="L31" s="493"/>
      <c r="M31" s="493"/>
      <c r="N31" s="489"/>
      <c r="O31" s="491"/>
    </row>
    <row r="32" spans="1:15" s="66" customFormat="1">
      <c r="B32" s="606" t="str">
        <f>'1.  LRAMVA Summary'!B29</f>
        <v>GS&gt;50-4999 kW</v>
      </c>
      <c r="C32" s="799" t="str">
        <f>'2. LRAMVA Threshold'!F43</f>
        <v>kW</v>
      </c>
      <c r="D32" s="47"/>
      <c r="E32" s="47"/>
      <c r="F32" s="47"/>
      <c r="G32" s="47">
        <v>0</v>
      </c>
      <c r="H32" s="47">
        <v>2.0808</v>
      </c>
      <c r="I32" s="47">
        <v>2.1078999999999999</v>
      </c>
      <c r="J32" s="47">
        <v>2.1457999999999999</v>
      </c>
      <c r="K32" s="47">
        <v>2.1800999999999999</v>
      </c>
      <c r="L32" s="47"/>
      <c r="M32" s="47"/>
      <c r="N32" s="47"/>
      <c r="O32" s="71"/>
    </row>
    <row r="33" spans="1:15" s="18" customFormat="1" hidden="1" outlineLevel="1">
      <c r="A33" s="4"/>
      <c r="B33" s="538" t="s">
        <v>513</v>
      </c>
      <c r="C33" s="797"/>
      <c r="D33" s="47"/>
      <c r="E33" s="47"/>
      <c r="F33" s="47"/>
      <c r="G33" s="47"/>
      <c r="H33" s="47"/>
      <c r="I33" s="47"/>
      <c r="J33" s="47"/>
      <c r="K33" s="47"/>
      <c r="L33" s="47"/>
      <c r="M33" s="47"/>
      <c r="N33" s="47"/>
      <c r="O33" s="71"/>
    </row>
    <row r="34" spans="1:15" s="18" customFormat="1" hidden="1" outlineLevel="1">
      <c r="A34" s="4"/>
      <c r="B34" s="538" t="s">
        <v>514</v>
      </c>
      <c r="C34" s="797"/>
      <c r="D34" s="47"/>
      <c r="E34" s="47"/>
      <c r="F34" s="47"/>
      <c r="G34" s="47"/>
      <c r="H34" s="47"/>
      <c r="I34" s="47"/>
      <c r="J34" s="47"/>
      <c r="K34" s="47"/>
      <c r="L34" s="47"/>
      <c r="M34" s="47"/>
      <c r="N34" s="47"/>
      <c r="O34" s="71"/>
    </row>
    <row r="35" spans="1:15" s="18" customFormat="1" hidden="1" outlineLevel="1">
      <c r="A35" s="4"/>
      <c r="B35" s="538" t="s">
        <v>492</v>
      </c>
      <c r="C35" s="797"/>
      <c r="D35" s="47"/>
      <c r="E35" s="47"/>
      <c r="F35" s="47"/>
      <c r="G35" s="47"/>
      <c r="H35" s="47"/>
      <c r="I35" s="47"/>
      <c r="J35" s="47"/>
      <c r="K35" s="47"/>
      <c r="L35" s="47"/>
      <c r="M35" s="47"/>
      <c r="N35" s="47"/>
      <c r="O35" s="71"/>
    </row>
    <row r="36" spans="1:15" s="18" customFormat="1" collapsed="1">
      <c r="A36" s="4"/>
      <c r="B36" s="538" t="s">
        <v>515</v>
      </c>
      <c r="C36" s="800"/>
      <c r="D36" s="67">
        <f>SUM(D32:D35)</f>
        <v>0</v>
      </c>
      <c r="E36" s="67">
        <f>SUM(E32:E35)</f>
        <v>0</v>
      </c>
      <c r="F36" s="67">
        <f t="shared" ref="F36:M36" si="7">SUM(F32:F35)</f>
        <v>0</v>
      </c>
      <c r="G36" s="67">
        <f t="shared" si="7"/>
        <v>0</v>
      </c>
      <c r="H36" s="67">
        <f t="shared" si="7"/>
        <v>2.0808</v>
      </c>
      <c r="I36" s="67">
        <f t="shared" si="7"/>
        <v>2.1078999999999999</v>
      </c>
      <c r="J36" s="67">
        <f t="shared" si="7"/>
        <v>2.1457999999999999</v>
      </c>
      <c r="K36" s="67">
        <f t="shared" si="7"/>
        <v>2.1800999999999999</v>
      </c>
      <c r="L36" s="67">
        <f t="shared" si="7"/>
        <v>0</v>
      </c>
      <c r="M36" s="67">
        <f t="shared" si="7"/>
        <v>0</v>
      </c>
      <c r="N36" s="67">
        <f>SUM(N32:N35)</f>
        <v>0</v>
      </c>
      <c r="O36" s="78"/>
    </row>
    <row r="37" spans="1:15" s="18" customFormat="1">
      <c r="A37" s="4"/>
      <c r="B37" s="494" t="s">
        <v>516</v>
      </c>
      <c r="C37" s="490"/>
      <c r="D37" s="73"/>
      <c r="E37" s="486">
        <f t="shared" ref="E37:N37" si="8">ROUND(SUM(D36*E16+E36*E17)/12,4)</f>
        <v>0</v>
      </c>
      <c r="F37" s="486">
        <f t="shared" si="8"/>
        <v>0</v>
      </c>
      <c r="G37" s="486">
        <f t="shared" si="8"/>
        <v>0</v>
      </c>
      <c r="H37" s="486">
        <f t="shared" si="8"/>
        <v>1.3872</v>
      </c>
      <c r="I37" s="486">
        <f t="shared" si="8"/>
        <v>2.0989</v>
      </c>
      <c r="J37" s="486">
        <f t="shared" si="8"/>
        <v>2.1332</v>
      </c>
      <c r="K37" s="486">
        <f t="shared" si="8"/>
        <v>2.1686999999999999</v>
      </c>
      <c r="L37" s="486">
        <f t="shared" si="8"/>
        <v>0.72670000000000001</v>
      </c>
      <c r="M37" s="486">
        <f t="shared" si="8"/>
        <v>0</v>
      </c>
      <c r="N37" s="486">
        <f t="shared" si="8"/>
        <v>0</v>
      </c>
      <c r="O37" s="491"/>
    </row>
    <row r="38" spans="1:15" s="72" customFormat="1" ht="15.75" customHeight="1">
      <c r="B38" s="494"/>
      <c r="C38" s="490"/>
      <c r="D38" s="73"/>
      <c r="E38" s="73"/>
      <c r="F38" s="73"/>
      <c r="G38" s="73"/>
      <c r="H38" s="73"/>
      <c r="I38" s="73"/>
      <c r="J38" s="73"/>
      <c r="K38" s="73"/>
      <c r="L38" s="489"/>
      <c r="M38" s="489"/>
      <c r="N38" s="489"/>
      <c r="O38" s="495"/>
    </row>
    <row r="39" spans="1:15" s="66" customFormat="1">
      <c r="A39" s="64"/>
      <c r="B39" s="606" t="str">
        <f>'1.  LRAMVA Summary'!B30</f>
        <v>USL</v>
      </c>
      <c r="C39" s="799" t="str">
        <f>'2. LRAMVA Threshold'!G43</f>
        <v>kWh</v>
      </c>
      <c r="D39" s="47"/>
      <c r="E39" s="47"/>
      <c r="F39" s="47"/>
      <c r="G39" s="47">
        <v>0</v>
      </c>
      <c r="H39" s="47">
        <v>2.2800000000000001E-2</v>
      </c>
      <c r="I39" s="47">
        <v>2.3099999999999999E-2</v>
      </c>
      <c r="J39" s="47">
        <v>2.35E-2</v>
      </c>
      <c r="K39" s="47">
        <v>2.3900000000000001E-2</v>
      </c>
      <c r="L39" s="47"/>
      <c r="M39" s="47"/>
      <c r="N39" s="47"/>
      <c r="O39" s="71"/>
    </row>
    <row r="40" spans="1:15" s="18" customFormat="1" hidden="1" outlineLevel="1">
      <c r="A40" s="4"/>
      <c r="B40" s="538" t="s">
        <v>513</v>
      </c>
      <c r="C40" s="797"/>
      <c r="D40" s="47"/>
      <c r="E40" s="47"/>
      <c r="F40" s="47"/>
      <c r="G40" s="47"/>
      <c r="H40" s="47"/>
      <c r="I40" s="47"/>
      <c r="J40" s="47"/>
      <c r="K40" s="47"/>
      <c r="L40" s="47"/>
      <c r="M40" s="47"/>
      <c r="N40" s="47"/>
      <c r="O40" s="71"/>
    </row>
    <row r="41" spans="1:15" s="18" customFormat="1" hidden="1" outlineLevel="1">
      <c r="A41" s="4"/>
      <c r="B41" s="538" t="s">
        <v>514</v>
      </c>
      <c r="C41" s="797"/>
      <c r="D41" s="47"/>
      <c r="E41" s="47"/>
      <c r="F41" s="47"/>
      <c r="G41" s="47"/>
      <c r="H41" s="47"/>
      <c r="I41" s="47"/>
      <c r="J41" s="47"/>
      <c r="K41" s="47"/>
      <c r="L41" s="47"/>
      <c r="M41" s="47"/>
      <c r="N41" s="47"/>
      <c r="O41" s="71"/>
    </row>
    <row r="42" spans="1:15" s="18" customFormat="1" hidden="1" outlineLevel="1">
      <c r="A42" s="4"/>
      <c r="B42" s="538" t="s">
        <v>492</v>
      </c>
      <c r="C42" s="797"/>
      <c r="D42" s="47"/>
      <c r="E42" s="47"/>
      <c r="F42" s="47"/>
      <c r="G42" s="47"/>
      <c r="H42" s="47"/>
      <c r="I42" s="47"/>
      <c r="J42" s="47"/>
      <c r="K42" s="47"/>
      <c r="L42" s="47"/>
      <c r="M42" s="47"/>
      <c r="N42" s="47"/>
      <c r="O42" s="71"/>
    </row>
    <row r="43" spans="1:15" s="18" customFormat="1" collapsed="1">
      <c r="A43" s="4"/>
      <c r="B43" s="538" t="s">
        <v>515</v>
      </c>
      <c r="C43" s="800"/>
      <c r="D43" s="67">
        <f>SUM(D39:D42)</f>
        <v>0</v>
      </c>
      <c r="E43" s="67">
        <f t="shared" ref="E43:N43" si="9">SUM(E39:E42)</f>
        <v>0</v>
      </c>
      <c r="F43" s="67">
        <f t="shared" si="9"/>
        <v>0</v>
      </c>
      <c r="G43" s="67">
        <f t="shared" si="9"/>
        <v>0</v>
      </c>
      <c r="H43" s="67">
        <f t="shared" si="9"/>
        <v>2.2800000000000001E-2</v>
      </c>
      <c r="I43" s="67">
        <f t="shared" si="9"/>
        <v>2.3099999999999999E-2</v>
      </c>
      <c r="J43" s="67">
        <f t="shared" si="9"/>
        <v>2.35E-2</v>
      </c>
      <c r="K43" s="67">
        <f t="shared" si="9"/>
        <v>2.3900000000000001E-2</v>
      </c>
      <c r="L43" s="67">
        <f t="shared" si="9"/>
        <v>0</v>
      </c>
      <c r="M43" s="67">
        <f t="shared" si="9"/>
        <v>0</v>
      </c>
      <c r="N43" s="67">
        <f t="shared" si="9"/>
        <v>0</v>
      </c>
      <c r="O43" s="78"/>
    </row>
    <row r="44" spans="1:15" s="14" customFormat="1">
      <c r="A44" s="74"/>
      <c r="B44" s="494" t="s">
        <v>516</v>
      </c>
      <c r="C44" s="490"/>
      <c r="D44" s="73"/>
      <c r="E44" s="486">
        <f t="shared" ref="E44:N44" si="10">ROUND(SUM(D43*E16+E43*E17)/12,4)</f>
        <v>0</v>
      </c>
      <c r="F44" s="486">
        <f t="shared" si="10"/>
        <v>0</v>
      </c>
      <c r="G44" s="486">
        <f t="shared" si="10"/>
        <v>0</v>
      </c>
      <c r="H44" s="486">
        <f t="shared" si="10"/>
        <v>1.52E-2</v>
      </c>
      <c r="I44" s="486">
        <f t="shared" si="10"/>
        <v>2.3E-2</v>
      </c>
      <c r="J44" s="486">
        <f t="shared" si="10"/>
        <v>2.3400000000000001E-2</v>
      </c>
      <c r="K44" s="486">
        <f t="shared" si="10"/>
        <v>2.3800000000000002E-2</v>
      </c>
      <c r="L44" s="486">
        <f t="shared" si="10"/>
        <v>8.0000000000000002E-3</v>
      </c>
      <c r="M44" s="486">
        <f t="shared" si="10"/>
        <v>0</v>
      </c>
      <c r="N44" s="486">
        <f t="shared" si="10"/>
        <v>0</v>
      </c>
      <c r="O44" s="491"/>
    </row>
    <row r="45" spans="1:15" s="72" customFormat="1" ht="14.25">
      <c r="A45" s="74"/>
      <c r="B45" s="494"/>
      <c r="C45" s="490"/>
      <c r="D45" s="73"/>
      <c r="E45" s="73"/>
      <c r="F45" s="73"/>
      <c r="G45" s="73"/>
      <c r="H45" s="73"/>
      <c r="I45" s="73"/>
      <c r="J45" s="73"/>
      <c r="K45" s="73"/>
      <c r="L45" s="489"/>
      <c r="M45" s="489"/>
      <c r="N45" s="489"/>
      <c r="O45" s="495"/>
    </row>
    <row r="46" spans="1:15" s="66" customFormat="1">
      <c r="A46" s="64"/>
      <c r="B46" s="606" t="str">
        <f>'1.  LRAMVA Summary'!B31</f>
        <v>Sentinel Lighting</v>
      </c>
      <c r="C46" s="799" t="str">
        <f>'2. LRAMVA Threshold'!H43</f>
        <v>kW</v>
      </c>
      <c r="D46" s="47"/>
      <c r="E46" s="47"/>
      <c r="F46" s="47"/>
      <c r="G46" s="47">
        <v>0</v>
      </c>
      <c r="H46" s="47">
        <v>28.3889</v>
      </c>
      <c r="I46" s="47">
        <v>28.757999999999999</v>
      </c>
      <c r="J46" s="47">
        <v>29.275600000000001</v>
      </c>
      <c r="K46" s="47">
        <v>29.744</v>
      </c>
      <c r="L46" s="47"/>
      <c r="M46" s="47"/>
      <c r="N46" s="47"/>
      <c r="O46" s="71"/>
    </row>
    <row r="47" spans="1:15" s="18" customFormat="1" hidden="1" outlineLevel="1">
      <c r="A47" s="4"/>
      <c r="B47" s="538" t="s">
        <v>513</v>
      </c>
      <c r="C47" s="797"/>
      <c r="D47" s="47"/>
      <c r="E47" s="47"/>
      <c r="F47" s="47"/>
      <c r="G47" s="47"/>
      <c r="H47" s="47"/>
      <c r="I47" s="47"/>
      <c r="J47" s="47"/>
      <c r="K47" s="47"/>
      <c r="L47" s="47"/>
      <c r="M47" s="47"/>
      <c r="N47" s="47"/>
      <c r="O47" s="71"/>
    </row>
    <row r="48" spans="1:15" s="18" customFormat="1" hidden="1" outlineLevel="1">
      <c r="A48" s="4"/>
      <c r="B48" s="538" t="s">
        <v>514</v>
      </c>
      <c r="C48" s="797"/>
      <c r="D48" s="47"/>
      <c r="E48" s="47"/>
      <c r="F48" s="47"/>
      <c r="G48" s="47"/>
      <c r="H48" s="47"/>
      <c r="I48" s="47"/>
      <c r="J48" s="47"/>
      <c r="K48" s="47"/>
      <c r="L48" s="47"/>
      <c r="M48" s="47"/>
      <c r="N48" s="47"/>
      <c r="O48" s="71"/>
    </row>
    <row r="49" spans="1:15" s="18" customFormat="1" hidden="1" outlineLevel="1">
      <c r="A49" s="4"/>
      <c r="B49" s="538" t="s">
        <v>492</v>
      </c>
      <c r="C49" s="797"/>
      <c r="D49" s="47"/>
      <c r="E49" s="47"/>
      <c r="F49" s="47"/>
      <c r="G49" s="47"/>
      <c r="H49" s="47"/>
      <c r="I49" s="47"/>
      <c r="J49" s="47"/>
      <c r="K49" s="47"/>
      <c r="L49" s="47"/>
      <c r="M49" s="47"/>
      <c r="N49" s="47"/>
      <c r="O49" s="71"/>
    </row>
    <row r="50" spans="1:15" s="18" customFormat="1" collapsed="1">
      <c r="A50" s="4"/>
      <c r="B50" s="538" t="s">
        <v>515</v>
      </c>
      <c r="C50" s="800"/>
      <c r="D50" s="67">
        <f>SUM(D46:D49)</f>
        <v>0</v>
      </c>
      <c r="E50" s="67">
        <f t="shared" ref="E50:N50" si="11">SUM(E46:E49)</f>
        <v>0</v>
      </c>
      <c r="F50" s="67">
        <f t="shared" si="11"/>
        <v>0</v>
      </c>
      <c r="G50" s="67">
        <f t="shared" si="11"/>
        <v>0</v>
      </c>
      <c r="H50" s="67">
        <f t="shared" si="11"/>
        <v>28.3889</v>
      </c>
      <c r="I50" s="67">
        <f t="shared" si="11"/>
        <v>28.757999999999999</v>
      </c>
      <c r="J50" s="67">
        <f t="shared" si="11"/>
        <v>29.275600000000001</v>
      </c>
      <c r="K50" s="67">
        <f t="shared" si="11"/>
        <v>29.744</v>
      </c>
      <c r="L50" s="67">
        <f t="shared" si="11"/>
        <v>0</v>
      </c>
      <c r="M50" s="67">
        <f t="shared" si="11"/>
        <v>0</v>
      </c>
      <c r="N50" s="67">
        <f t="shared" si="11"/>
        <v>0</v>
      </c>
      <c r="O50" s="78"/>
    </row>
    <row r="51" spans="1:15" s="14" customFormat="1">
      <c r="A51" s="74"/>
      <c r="B51" s="494" t="s">
        <v>516</v>
      </c>
      <c r="C51" s="490"/>
      <c r="D51" s="73"/>
      <c r="E51" s="486">
        <f t="shared" ref="E51:N51" si="12">ROUND(SUM(D50*E16+E50*E17)/12,4)</f>
        <v>0</v>
      </c>
      <c r="F51" s="486">
        <f t="shared" si="12"/>
        <v>0</v>
      </c>
      <c r="G51" s="486">
        <f t="shared" si="12"/>
        <v>0</v>
      </c>
      <c r="H51" s="486">
        <f t="shared" si="12"/>
        <v>18.925899999999999</v>
      </c>
      <c r="I51" s="486">
        <f t="shared" si="12"/>
        <v>28.635000000000002</v>
      </c>
      <c r="J51" s="486">
        <f t="shared" si="12"/>
        <v>29.103100000000001</v>
      </c>
      <c r="K51" s="486">
        <f t="shared" si="12"/>
        <v>29.587900000000001</v>
      </c>
      <c r="L51" s="486">
        <f t="shared" si="12"/>
        <v>9.9146999999999998</v>
      </c>
      <c r="M51" s="486">
        <f t="shared" si="12"/>
        <v>0</v>
      </c>
      <c r="N51" s="486">
        <f t="shared" si="12"/>
        <v>0</v>
      </c>
      <c r="O51" s="491"/>
    </row>
    <row r="52" spans="1:15" s="72" customFormat="1" ht="14.25">
      <c r="A52" s="74"/>
      <c r="B52" s="494"/>
      <c r="C52" s="490"/>
      <c r="D52" s="73"/>
      <c r="E52" s="73"/>
      <c r="F52" s="73"/>
      <c r="G52" s="73"/>
      <c r="H52" s="73"/>
      <c r="I52" s="73"/>
      <c r="J52" s="73"/>
      <c r="K52" s="73"/>
      <c r="L52" s="496"/>
      <c r="M52" s="496"/>
      <c r="N52" s="496"/>
      <c r="O52" s="495"/>
    </row>
    <row r="53" spans="1:15" s="66" customFormat="1">
      <c r="A53" s="64"/>
      <c r="B53" s="606" t="str">
        <f>'1.  LRAMVA Summary'!B32</f>
        <v>Street Lighting</v>
      </c>
      <c r="C53" s="799" t="str">
        <f>'2. LRAMVA Threshold'!I43</f>
        <v>kW</v>
      </c>
      <c r="D53" s="47"/>
      <c r="E53" s="47"/>
      <c r="F53" s="47"/>
      <c r="G53" s="47">
        <v>0</v>
      </c>
      <c r="H53" s="47">
        <v>4.8212999999999999</v>
      </c>
      <c r="I53" s="47">
        <v>4.8840000000000003</v>
      </c>
      <c r="J53" s="47">
        <v>4.9718999999999998</v>
      </c>
      <c r="K53" s="47">
        <v>5.0514999999999999</v>
      </c>
      <c r="L53" s="47"/>
      <c r="M53" s="47"/>
      <c r="N53" s="47"/>
      <c r="O53" s="71"/>
    </row>
    <row r="54" spans="1:15" s="18" customFormat="1" hidden="1" outlineLevel="1">
      <c r="A54" s="4"/>
      <c r="B54" s="538" t="s">
        <v>513</v>
      </c>
      <c r="C54" s="797"/>
      <c r="D54" s="47"/>
      <c r="E54" s="47"/>
      <c r="F54" s="47"/>
      <c r="G54" s="47"/>
      <c r="H54" s="47"/>
      <c r="I54" s="47"/>
      <c r="J54" s="47"/>
      <c r="K54" s="47"/>
      <c r="L54" s="47"/>
      <c r="M54" s="47"/>
      <c r="N54" s="47"/>
      <c r="O54" s="71"/>
    </row>
    <row r="55" spans="1:15" s="18" customFormat="1" hidden="1" outlineLevel="1">
      <c r="A55" s="4"/>
      <c r="B55" s="538" t="s">
        <v>514</v>
      </c>
      <c r="C55" s="797"/>
      <c r="D55" s="47"/>
      <c r="E55" s="47"/>
      <c r="F55" s="47"/>
      <c r="G55" s="47"/>
      <c r="H55" s="47"/>
      <c r="I55" s="47"/>
      <c r="J55" s="47"/>
      <c r="K55" s="47"/>
      <c r="L55" s="47"/>
      <c r="M55" s="47"/>
      <c r="N55" s="47"/>
      <c r="O55" s="71"/>
    </row>
    <row r="56" spans="1:15" s="18" customFormat="1" hidden="1" outlineLevel="1">
      <c r="A56" s="4"/>
      <c r="B56" s="538" t="s">
        <v>492</v>
      </c>
      <c r="C56" s="797"/>
      <c r="D56" s="47"/>
      <c r="E56" s="47"/>
      <c r="F56" s="47"/>
      <c r="G56" s="47"/>
      <c r="H56" s="47"/>
      <c r="I56" s="47"/>
      <c r="J56" s="47"/>
      <c r="K56" s="47"/>
      <c r="L56" s="47"/>
      <c r="M56" s="47"/>
      <c r="N56" s="47"/>
      <c r="O56" s="71"/>
    </row>
    <row r="57" spans="1:15" s="18" customFormat="1" collapsed="1">
      <c r="A57" s="4"/>
      <c r="B57" s="538" t="s">
        <v>515</v>
      </c>
      <c r="C57" s="800"/>
      <c r="D57" s="67">
        <f>SUM(D53:D56)</f>
        <v>0</v>
      </c>
      <c r="E57" s="67">
        <f t="shared" ref="E57:N57" si="13">SUM(E53:E56)</f>
        <v>0</v>
      </c>
      <c r="F57" s="67">
        <f t="shared" si="13"/>
        <v>0</v>
      </c>
      <c r="G57" s="67">
        <f t="shared" si="13"/>
        <v>0</v>
      </c>
      <c r="H57" s="67">
        <f t="shared" si="13"/>
        <v>4.8212999999999999</v>
      </c>
      <c r="I57" s="67">
        <f t="shared" si="13"/>
        <v>4.8840000000000003</v>
      </c>
      <c r="J57" s="67">
        <f t="shared" si="13"/>
        <v>4.9718999999999998</v>
      </c>
      <c r="K57" s="67">
        <f t="shared" si="13"/>
        <v>5.0514999999999999</v>
      </c>
      <c r="L57" s="67">
        <f t="shared" si="13"/>
        <v>0</v>
      </c>
      <c r="M57" s="67">
        <f t="shared" si="13"/>
        <v>0</v>
      </c>
      <c r="N57" s="67">
        <f t="shared" si="13"/>
        <v>0</v>
      </c>
      <c r="O57" s="79"/>
    </row>
    <row r="58" spans="1:15" s="14" customFormat="1">
      <c r="A58" s="74"/>
      <c r="B58" s="494" t="s">
        <v>516</v>
      </c>
      <c r="C58" s="490"/>
      <c r="D58" s="73"/>
      <c r="E58" s="486">
        <f t="shared" ref="E58:N58" si="14">ROUND(SUM(D57*E16+E57*E17)/12,4)</f>
        <v>0</v>
      </c>
      <c r="F58" s="486">
        <f t="shared" si="14"/>
        <v>0</v>
      </c>
      <c r="G58" s="486">
        <f t="shared" si="14"/>
        <v>0</v>
      </c>
      <c r="H58" s="486">
        <f t="shared" si="14"/>
        <v>3.2141999999999999</v>
      </c>
      <c r="I58" s="486">
        <f t="shared" si="14"/>
        <v>4.8631000000000002</v>
      </c>
      <c r="J58" s="486">
        <f t="shared" si="14"/>
        <v>4.9425999999999997</v>
      </c>
      <c r="K58" s="486">
        <f t="shared" si="14"/>
        <v>5.0250000000000004</v>
      </c>
      <c r="L58" s="486">
        <f t="shared" si="14"/>
        <v>1.6838</v>
      </c>
      <c r="M58" s="486">
        <f t="shared" si="14"/>
        <v>0</v>
      </c>
      <c r="N58" s="486">
        <f t="shared" si="14"/>
        <v>0</v>
      </c>
      <c r="O58" s="491"/>
    </row>
    <row r="59" spans="1:15" s="72" customFormat="1" ht="14.25">
      <c r="A59" s="74"/>
      <c r="B59" s="494"/>
      <c r="C59" s="490"/>
      <c r="D59" s="73"/>
      <c r="E59" s="73"/>
      <c r="F59" s="73"/>
      <c r="G59" s="73"/>
      <c r="H59" s="73"/>
      <c r="I59" s="73"/>
      <c r="J59" s="73"/>
      <c r="K59" s="73"/>
      <c r="L59" s="496"/>
      <c r="M59" s="496"/>
      <c r="N59" s="496"/>
      <c r="O59" s="495"/>
    </row>
    <row r="60" spans="1:15" s="66" customFormat="1">
      <c r="A60" s="64"/>
      <c r="B60" s="606">
        <f>'1.  LRAMVA Summary'!B33</f>
        <v>0</v>
      </c>
      <c r="C60" s="799">
        <f>'2. LRAMVA Threshold'!J43</f>
        <v>0</v>
      </c>
      <c r="D60" s="47"/>
      <c r="E60" s="47"/>
      <c r="F60" s="47"/>
      <c r="G60" s="47"/>
      <c r="H60" s="47"/>
      <c r="I60" s="47"/>
      <c r="J60" s="47"/>
      <c r="K60" s="47"/>
      <c r="L60" s="47"/>
      <c r="M60" s="47"/>
      <c r="N60" s="47"/>
      <c r="O60" s="71"/>
    </row>
    <row r="61" spans="1:15" s="18" customFormat="1" hidden="1" outlineLevel="1">
      <c r="A61" s="4"/>
      <c r="B61" s="538" t="s">
        <v>513</v>
      </c>
      <c r="C61" s="797"/>
      <c r="D61" s="47"/>
      <c r="E61" s="47"/>
      <c r="F61" s="47"/>
      <c r="G61" s="47"/>
      <c r="H61" s="47"/>
      <c r="I61" s="47"/>
      <c r="J61" s="47"/>
      <c r="K61" s="47"/>
      <c r="L61" s="47"/>
      <c r="M61" s="47"/>
      <c r="N61" s="47"/>
      <c r="O61" s="71"/>
    </row>
    <row r="62" spans="1:15" s="18" customFormat="1" hidden="1" outlineLevel="1">
      <c r="A62" s="4"/>
      <c r="B62" s="538" t="s">
        <v>514</v>
      </c>
      <c r="C62" s="797"/>
      <c r="D62" s="47"/>
      <c r="E62" s="47"/>
      <c r="F62" s="47"/>
      <c r="G62" s="47"/>
      <c r="H62" s="47"/>
      <c r="I62" s="47"/>
      <c r="J62" s="47"/>
      <c r="K62" s="47"/>
      <c r="L62" s="47"/>
      <c r="M62" s="47"/>
      <c r="N62" s="47"/>
      <c r="O62" s="71"/>
    </row>
    <row r="63" spans="1:15" s="18" customFormat="1" hidden="1" outlineLevel="1">
      <c r="A63" s="4"/>
      <c r="B63" s="538" t="s">
        <v>492</v>
      </c>
      <c r="C63" s="797"/>
      <c r="D63" s="47"/>
      <c r="E63" s="47"/>
      <c r="F63" s="47"/>
      <c r="G63" s="47"/>
      <c r="H63" s="47"/>
      <c r="I63" s="47"/>
      <c r="J63" s="47"/>
      <c r="K63" s="47"/>
      <c r="L63" s="47"/>
      <c r="M63" s="47"/>
      <c r="N63" s="47"/>
      <c r="O63" s="71"/>
    </row>
    <row r="64" spans="1:15" s="18" customFormat="1" collapsed="1">
      <c r="A64" s="4"/>
      <c r="B64" s="538" t="s">
        <v>515</v>
      </c>
      <c r="C64" s="800"/>
      <c r="D64" s="67">
        <f>SUM(D60:D63)</f>
        <v>0</v>
      </c>
      <c r="E64" s="67">
        <f t="shared" ref="E64:N64" si="15">SUM(E60:E63)</f>
        <v>0</v>
      </c>
      <c r="F64" s="67">
        <f t="shared" si="15"/>
        <v>0</v>
      </c>
      <c r="G64" s="67">
        <f t="shared" si="15"/>
        <v>0</v>
      </c>
      <c r="H64" s="67">
        <f t="shared" si="15"/>
        <v>0</v>
      </c>
      <c r="I64" s="67">
        <f t="shared" si="15"/>
        <v>0</v>
      </c>
      <c r="J64" s="67">
        <f t="shared" si="15"/>
        <v>0</v>
      </c>
      <c r="K64" s="67">
        <f t="shared" si="15"/>
        <v>0</v>
      </c>
      <c r="L64" s="67">
        <f t="shared" si="15"/>
        <v>0</v>
      </c>
      <c r="M64" s="67">
        <f t="shared" si="15"/>
        <v>0</v>
      </c>
      <c r="N64" s="67">
        <f t="shared" si="15"/>
        <v>0</v>
      </c>
      <c r="O64" s="79"/>
    </row>
    <row r="65" spans="1:15" s="14" customFormat="1">
      <c r="A65" s="74"/>
      <c r="B65" s="494" t="s">
        <v>516</v>
      </c>
      <c r="C65" s="490"/>
      <c r="D65" s="73"/>
      <c r="E65" s="486">
        <f t="shared" ref="E65:N65" si="16">ROUND(SUM(D64*E16+E64*E17)/12,4)</f>
        <v>0</v>
      </c>
      <c r="F65" s="486">
        <f t="shared" si="16"/>
        <v>0</v>
      </c>
      <c r="G65" s="486">
        <f t="shared" si="16"/>
        <v>0</v>
      </c>
      <c r="H65" s="486">
        <f t="shared" si="16"/>
        <v>0</v>
      </c>
      <c r="I65" s="486">
        <f>ROUND(SUM(H64*I16+I64*I17)/12,4)</f>
        <v>0</v>
      </c>
      <c r="J65" s="486">
        <f t="shared" si="16"/>
        <v>0</v>
      </c>
      <c r="K65" s="486">
        <f t="shared" si="16"/>
        <v>0</v>
      </c>
      <c r="L65" s="486">
        <f t="shared" si="16"/>
        <v>0</v>
      </c>
      <c r="M65" s="486">
        <f t="shared" si="16"/>
        <v>0</v>
      </c>
      <c r="N65" s="486">
        <f t="shared" si="16"/>
        <v>0</v>
      </c>
      <c r="O65" s="491"/>
    </row>
    <row r="66" spans="1:15" s="14" customFormat="1">
      <c r="A66" s="74"/>
      <c r="B66" s="75"/>
      <c r="C66" s="82"/>
      <c r="D66" s="73"/>
      <c r="E66" s="73"/>
      <c r="F66" s="73"/>
      <c r="G66" s="73"/>
      <c r="H66" s="73"/>
      <c r="I66" s="73"/>
      <c r="J66" s="73"/>
      <c r="K66" s="73"/>
      <c r="L66" s="489"/>
      <c r="M66" s="489"/>
      <c r="N66" s="489"/>
      <c r="O66" s="491"/>
    </row>
    <row r="67" spans="1:15" s="66" customFormat="1">
      <c r="A67" s="64"/>
      <c r="B67" s="606">
        <f>'1.  LRAMVA Summary'!B34</f>
        <v>0</v>
      </c>
      <c r="C67" s="799">
        <f>'2. LRAMVA Threshold'!K43</f>
        <v>0</v>
      </c>
      <c r="D67" s="47"/>
      <c r="E67" s="47"/>
      <c r="F67" s="47"/>
      <c r="G67" s="47"/>
      <c r="H67" s="47"/>
      <c r="I67" s="47"/>
      <c r="J67" s="47"/>
      <c r="K67" s="47"/>
      <c r="L67" s="47"/>
      <c r="M67" s="47"/>
      <c r="N67" s="47"/>
      <c r="O67" s="71"/>
    </row>
    <row r="68" spans="1:15" s="18" customFormat="1" hidden="1" outlineLevel="1">
      <c r="A68" s="4"/>
      <c r="B68" s="538" t="s">
        <v>513</v>
      </c>
      <c r="C68" s="797"/>
      <c r="D68" s="47"/>
      <c r="E68" s="47"/>
      <c r="F68" s="47"/>
      <c r="G68" s="47"/>
      <c r="H68" s="47"/>
      <c r="I68" s="47"/>
      <c r="J68" s="47"/>
      <c r="K68" s="47"/>
      <c r="L68" s="47"/>
      <c r="M68" s="47"/>
      <c r="N68" s="47"/>
      <c r="O68" s="71"/>
    </row>
    <row r="69" spans="1:15" s="18" customFormat="1" hidden="1" outlineLevel="1">
      <c r="A69" s="4"/>
      <c r="B69" s="538" t="s">
        <v>514</v>
      </c>
      <c r="C69" s="797"/>
      <c r="D69" s="47"/>
      <c r="E69" s="47"/>
      <c r="F69" s="47"/>
      <c r="G69" s="47"/>
      <c r="H69" s="47"/>
      <c r="I69" s="47"/>
      <c r="J69" s="47"/>
      <c r="K69" s="47"/>
      <c r="L69" s="47"/>
      <c r="M69" s="47"/>
      <c r="N69" s="47"/>
      <c r="O69" s="71"/>
    </row>
    <row r="70" spans="1:15" s="18" customFormat="1" hidden="1" outlineLevel="1">
      <c r="A70" s="4"/>
      <c r="B70" s="538" t="s">
        <v>492</v>
      </c>
      <c r="C70" s="797"/>
      <c r="D70" s="47"/>
      <c r="E70" s="47"/>
      <c r="F70" s="47"/>
      <c r="G70" s="47"/>
      <c r="H70" s="47"/>
      <c r="I70" s="47"/>
      <c r="J70" s="47"/>
      <c r="K70" s="47"/>
      <c r="L70" s="47"/>
      <c r="M70" s="47"/>
      <c r="N70" s="47"/>
      <c r="O70" s="71"/>
    </row>
    <row r="71" spans="1:15" s="18" customFormat="1" collapsed="1">
      <c r="A71" s="4"/>
      <c r="B71" s="538" t="s">
        <v>515</v>
      </c>
      <c r="C71" s="800"/>
      <c r="D71" s="67">
        <f>SUM(D67:D70)</f>
        <v>0</v>
      </c>
      <c r="E71" s="67">
        <f t="shared" ref="E71:N71" si="17">SUM(E67:E70)</f>
        <v>0</v>
      </c>
      <c r="F71" s="67">
        <f>SUM(F67:F70)</f>
        <v>0</v>
      </c>
      <c r="G71" s="67">
        <f t="shared" si="17"/>
        <v>0</v>
      </c>
      <c r="H71" s="67">
        <f t="shared" si="17"/>
        <v>0</v>
      </c>
      <c r="I71" s="67">
        <f t="shared" si="17"/>
        <v>0</v>
      </c>
      <c r="J71" s="67">
        <f t="shared" si="17"/>
        <v>0</v>
      </c>
      <c r="K71" s="67">
        <f t="shared" si="17"/>
        <v>0</v>
      </c>
      <c r="L71" s="67">
        <f t="shared" si="17"/>
        <v>0</v>
      </c>
      <c r="M71" s="67">
        <f t="shared" si="17"/>
        <v>0</v>
      </c>
      <c r="N71" s="67">
        <f t="shared" si="17"/>
        <v>0</v>
      </c>
      <c r="O71" s="79"/>
    </row>
    <row r="72" spans="1:15" s="14" customFormat="1">
      <c r="A72" s="74"/>
      <c r="B72" s="494" t="s">
        <v>516</v>
      </c>
      <c r="C72" s="490"/>
      <c r="D72" s="73"/>
      <c r="E72" s="486">
        <f t="shared" ref="E72:N72" si="18">ROUND(SUM(D71*E16+E71*E17)/12,4)</f>
        <v>0</v>
      </c>
      <c r="F72" s="486">
        <f t="shared" si="18"/>
        <v>0</v>
      </c>
      <c r="G72" s="486">
        <f t="shared" si="18"/>
        <v>0</v>
      </c>
      <c r="H72" s="486">
        <f t="shared" si="18"/>
        <v>0</v>
      </c>
      <c r="I72" s="486">
        <f t="shared" si="18"/>
        <v>0</v>
      </c>
      <c r="J72" s="486">
        <f t="shared" si="18"/>
        <v>0</v>
      </c>
      <c r="K72" s="486">
        <f t="shared" si="18"/>
        <v>0</v>
      </c>
      <c r="L72" s="486">
        <f t="shared" si="18"/>
        <v>0</v>
      </c>
      <c r="M72" s="486">
        <f t="shared" si="18"/>
        <v>0</v>
      </c>
      <c r="N72" s="486">
        <f t="shared" si="18"/>
        <v>0</v>
      </c>
      <c r="O72" s="491"/>
    </row>
    <row r="73" spans="1:15" s="14" customFormat="1">
      <c r="A73" s="74"/>
      <c r="B73" s="483"/>
      <c r="C73" s="490"/>
      <c r="D73" s="73"/>
      <c r="E73" s="486"/>
      <c r="F73" s="486"/>
      <c r="G73" s="486"/>
      <c r="H73" s="486"/>
      <c r="I73" s="486"/>
      <c r="J73" s="486"/>
      <c r="K73" s="486"/>
      <c r="L73" s="486"/>
      <c r="M73" s="486"/>
      <c r="N73" s="486"/>
      <c r="O73" s="491"/>
    </row>
    <row r="74" spans="1:15" s="66" customFormat="1">
      <c r="A74" s="64"/>
      <c r="B74" s="606">
        <f>'1.  LRAMVA Summary'!B35</f>
        <v>0</v>
      </c>
      <c r="C74" s="799">
        <f>'2. LRAMVA Threshold'!L43</f>
        <v>0</v>
      </c>
      <c r="D74" s="47"/>
      <c r="E74" s="47"/>
      <c r="F74" s="47"/>
      <c r="G74" s="47"/>
      <c r="H74" s="47"/>
      <c r="I74" s="47"/>
      <c r="J74" s="47"/>
      <c r="K74" s="47"/>
      <c r="L74" s="47"/>
      <c r="M74" s="47"/>
      <c r="N74" s="47"/>
      <c r="O74" s="71"/>
    </row>
    <row r="75" spans="1:15" s="18" customFormat="1" hidden="1" outlineLevel="1">
      <c r="A75" s="4"/>
      <c r="B75" s="538" t="s">
        <v>513</v>
      </c>
      <c r="C75" s="797"/>
      <c r="D75" s="47"/>
      <c r="E75" s="47"/>
      <c r="F75" s="47"/>
      <c r="G75" s="47"/>
      <c r="H75" s="47"/>
      <c r="I75" s="47"/>
      <c r="J75" s="47"/>
      <c r="K75" s="47"/>
      <c r="L75" s="47"/>
      <c r="M75" s="47"/>
      <c r="N75" s="47"/>
      <c r="O75" s="71"/>
    </row>
    <row r="76" spans="1:15" s="18" customFormat="1" hidden="1" outlineLevel="1">
      <c r="A76" s="4"/>
      <c r="B76" s="538" t="s">
        <v>514</v>
      </c>
      <c r="C76" s="797"/>
      <c r="D76" s="47"/>
      <c r="E76" s="47"/>
      <c r="F76" s="47"/>
      <c r="G76" s="47"/>
      <c r="H76" s="47"/>
      <c r="I76" s="47"/>
      <c r="J76" s="47"/>
      <c r="K76" s="47"/>
      <c r="L76" s="47"/>
      <c r="M76" s="47"/>
      <c r="N76" s="47"/>
      <c r="O76" s="71"/>
    </row>
    <row r="77" spans="1:15" s="18" customFormat="1" hidden="1" outlineLevel="1">
      <c r="A77" s="4"/>
      <c r="B77" s="538" t="s">
        <v>492</v>
      </c>
      <c r="C77" s="797"/>
      <c r="D77" s="47"/>
      <c r="E77" s="47"/>
      <c r="F77" s="47"/>
      <c r="G77" s="47"/>
      <c r="H77" s="47"/>
      <c r="I77" s="47"/>
      <c r="J77" s="47"/>
      <c r="K77" s="47"/>
      <c r="L77" s="47"/>
      <c r="M77" s="47"/>
      <c r="N77" s="47"/>
      <c r="O77" s="71"/>
    </row>
    <row r="78" spans="1:15" s="18" customFormat="1" collapsed="1">
      <c r="A78" s="4"/>
      <c r="B78" s="538" t="s">
        <v>515</v>
      </c>
      <c r="C78" s="800"/>
      <c r="D78" s="67">
        <f>SUM(D74:D77)</f>
        <v>0</v>
      </c>
      <c r="E78" s="67">
        <f>SUM(E74:E77)</f>
        <v>0</v>
      </c>
      <c r="F78" s="67">
        <f t="shared" ref="F78:N78" si="19">SUM(F74:F77)</f>
        <v>0</v>
      </c>
      <c r="G78" s="67">
        <f t="shared" si="19"/>
        <v>0</v>
      </c>
      <c r="H78" s="67">
        <f t="shared" si="19"/>
        <v>0</v>
      </c>
      <c r="I78" s="67">
        <f t="shared" si="19"/>
        <v>0</v>
      </c>
      <c r="J78" s="67">
        <f t="shared" si="19"/>
        <v>0</v>
      </c>
      <c r="K78" s="67">
        <f t="shared" si="19"/>
        <v>0</v>
      </c>
      <c r="L78" s="67">
        <f t="shared" si="19"/>
        <v>0</v>
      </c>
      <c r="M78" s="67">
        <f t="shared" si="19"/>
        <v>0</v>
      </c>
      <c r="N78" s="67">
        <f t="shared" si="19"/>
        <v>0</v>
      </c>
      <c r="O78" s="79"/>
    </row>
    <row r="79" spans="1:15" s="14" customFormat="1">
      <c r="A79" s="74"/>
      <c r="B79" s="494" t="s">
        <v>516</v>
      </c>
      <c r="C79" s="490"/>
      <c r="D79" s="73"/>
      <c r="E79" s="486">
        <f t="shared" ref="E79:N79" si="20">ROUND(SUM(D78*E16+E78*E17)/12,4)</f>
        <v>0</v>
      </c>
      <c r="F79" s="486">
        <f t="shared" si="20"/>
        <v>0</v>
      </c>
      <c r="G79" s="486">
        <f t="shared" si="20"/>
        <v>0</v>
      </c>
      <c r="H79" s="486">
        <f t="shared" si="20"/>
        <v>0</v>
      </c>
      <c r="I79" s="486">
        <f t="shared" si="20"/>
        <v>0</v>
      </c>
      <c r="J79" s="486">
        <f t="shared" si="20"/>
        <v>0</v>
      </c>
      <c r="K79" s="486">
        <f t="shared" si="20"/>
        <v>0</v>
      </c>
      <c r="L79" s="486">
        <f t="shared" si="20"/>
        <v>0</v>
      </c>
      <c r="M79" s="486">
        <f t="shared" si="20"/>
        <v>0</v>
      </c>
      <c r="N79" s="486">
        <f t="shared" si="20"/>
        <v>0</v>
      </c>
      <c r="O79" s="491"/>
    </row>
    <row r="80" spans="1:15" s="14" customFormat="1">
      <c r="A80" s="74"/>
      <c r="B80" s="483"/>
      <c r="C80" s="490"/>
      <c r="D80" s="73"/>
      <c r="E80" s="486"/>
      <c r="F80" s="486"/>
      <c r="G80" s="486"/>
      <c r="H80" s="486"/>
      <c r="I80" s="486"/>
      <c r="J80" s="486"/>
      <c r="K80" s="486"/>
      <c r="L80" s="486"/>
      <c r="M80" s="486"/>
      <c r="N80" s="486"/>
      <c r="O80" s="491"/>
    </row>
    <row r="81" spans="1:15" s="66" customFormat="1">
      <c r="A81" s="64"/>
      <c r="B81" s="606">
        <f>'1.  LRAMVA Summary'!B36</f>
        <v>0</v>
      </c>
      <c r="C81" s="799">
        <f>'2. LRAMVA Threshold'!M43</f>
        <v>0</v>
      </c>
      <c r="D81" s="47"/>
      <c r="E81" s="47"/>
      <c r="F81" s="47"/>
      <c r="G81" s="47"/>
      <c r="H81" s="47"/>
      <c r="I81" s="47"/>
      <c r="J81" s="47"/>
      <c r="K81" s="47"/>
      <c r="L81" s="47"/>
      <c r="M81" s="47"/>
      <c r="N81" s="47"/>
      <c r="O81" s="71"/>
    </row>
    <row r="82" spans="1:15" s="18" customFormat="1" hidden="1" outlineLevel="1">
      <c r="A82" s="4"/>
      <c r="B82" s="538" t="s">
        <v>513</v>
      </c>
      <c r="C82" s="797"/>
      <c r="D82" s="47"/>
      <c r="E82" s="47"/>
      <c r="F82" s="47"/>
      <c r="G82" s="47"/>
      <c r="H82" s="47"/>
      <c r="I82" s="47"/>
      <c r="J82" s="47"/>
      <c r="K82" s="47"/>
      <c r="L82" s="47"/>
      <c r="M82" s="47"/>
      <c r="N82" s="47"/>
      <c r="O82" s="71"/>
    </row>
    <row r="83" spans="1:15" s="18" customFormat="1" hidden="1" outlineLevel="1">
      <c r="A83" s="4"/>
      <c r="B83" s="538" t="s">
        <v>514</v>
      </c>
      <c r="C83" s="797"/>
      <c r="D83" s="47"/>
      <c r="E83" s="47"/>
      <c r="F83" s="47"/>
      <c r="G83" s="47"/>
      <c r="H83" s="47"/>
      <c r="I83" s="47"/>
      <c r="J83" s="47"/>
      <c r="K83" s="47"/>
      <c r="L83" s="47"/>
      <c r="M83" s="47"/>
      <c r="N83" s="47"/>
      <c r="O83" s="71"/>
    </row>
    <row r="84" spans="1:15" s="18" customFormat="1" hidden="1" outlineLevel="1">
      <c r="A84" s="4"/>
      <c r="B84" s="538" t="s">
        <v>492</v>
      </c>
      <c r="C84" s="797"/>
      <c r="D84" s="47"/>
      <c r="E84" s="47"/>
      <c r="F84" s="47"/>
      <c r="G84" s="47"/>
      <c r="H84" s="47"/>
      <c r="I84" s="47"/>
      <c r="J84" s="47"/>
      <c r="K84" s="47"/>
      <c r="L84" s="47"/>
      <c r="M84" s="47"/>
      <c r="N84" s="47"/>
      <c r="O84" s="71"/>
    </row>
    <row r="85" spans="1:15" s="18" customFormat="1" collapsed="1">
      <c r="A85" s="4"/>
      <c r="B85" s="538" t="s">
        <v>515</v>
      </c>
      <c r="C85" s="800"/>
      <c r="D85" s="67">
        <f>SUM(D81:D84)</f>
        <v>0</v>
      </c>
      <c r="E85" s="67">
        <f>SUM(E81:E84)</f>
        <v>0</v>
      </c>
      <c r="F85" s="67">
        <f t="shared" ref="F85:N85" si="21">SUM(F81:F84)</f>
        <v>0</v>
      </c>
      <c r="G85" s="67">
        <f t="shared" si="21"/>
        <v>0</v>
      </c>
      <c r="H85" s="67">
        <f t="shared" si="21"/>
        <v>0</v>
      </c>
      <c r="I85" s="67">
        <f t="shared" si="21"/>
        <v>0</v>
      </c>
      <c r="J85" s="67">
        <f t="shared" si="21"/>
        <v>0</v>
      </c>
      <c r="K85" s="67">
        <f t="shared" si="21"/>
        <v>0</v>
      </c>
      <c r="L85" s="67">
        <f t="shared" si="21"/>
        <v>0</v>
      </c>
      <c r="M85" s="67">
        <f t="shared" si="21"/>
        <v>0</v>
      </c>
      <c r="N85" s="67">
        <f t="shared" si="21"/>
        <v>0</v>
      </c>
      <c r="O85" s="79"/>
    </row>
    <row r="86" spans="1:15" s="14" customFormat="1">
      <c r="A86" s="74"/>
      <c r="B86" s="494" t="s">
        <v>516</v>
      </c>
      <c r="C86" s="490"/>
      <c r="D86" s="73"/>
      <c r="E86" s="486">
        <f t="shared" ref="E86:N86" si="22">ROUND(SUM(D85*E16+E85*E17)/12,4)</f>
        <v>0</v>
      </c>
      <c r="F86" s="486">
        <f t="shared" si="22"/>
        <v>0</v>
      </c>
      <c r="G86" s="486">
        <f t="shared" si="22"/>
        <v>0</v>
      </c>
      <c r="H86" s="486">
        <f t="shared" si="22"/>
        <v>0</v>
      </c>
      <c r="I86" s="486">
        <f t="shared" si="22"/>
        <v>0</v>
      </c>
      <c r="J86" s="486">
        <f t="shared" si="22"/>
        <v>0</v>
      </c>
      <c r="K86" s="486">
        <f t="shared" si="22"/>
        <v>0</v>
      </c>
      <c r="L86" s="486">
        <f t="shared" si="22"/>
        <v>0</v>
      </c>
      <c r="M86" s="486">
        <f t="shared" si="22"/>
        <v>0</v>
      </c>
      <c r="N86" s="486">
        <f t="shared" si="22"/>
        <v>0</v>
      </c>
      <c r="O86" s="491"/>
    </row>
    <row r="87" spans="1:15" s="14" customFormat="1">
      <c r="A87" s="74"/>
      <c r="B87" s="483"/>
      <c r="C87" s="490"/>
      <c r="D87" s="73"/>
      <c r="E87" s="486"/>
      <c r="F87" s="486"/>
      <c r="G87" s="486"/>
      <c r="H87" s="486"/>
      <c r="I87" s="486"/>
      <c r="J87" s="486"/>
      <c r="K87" s="486"/>
      <c r="L87" s="486"/>
      <c r="M87" s="486"/>
      <c r="N87" s="486"/>
      <c r="O87" s="491"/>
    </row>
    <row r="88" spans="1:15" s="66" customFormat="1">
      <c r="A88" s="64"/>
      <c r="B88" s="606">
        <f>'1.  LRAMVA Summary'!B37</f>
        <v>0</v>
      </c>
      <c r="C88" s="799">
        <f>'2. LRAMVA Threshold'!N43</f>
        <v>0</v>
      </c>
      <c r="D88" s="47"/>
      <c r="E88" s="47"/>
      <c r="F88" s="47"/>
      <c r="G88" s="47"/>
      <c r="H88" s="47"/>
      <c r="I88" s="47"/>
      <c r="J88" s="47"/>
      <c r="K88" s="47"/>
      <c r="L88" s="47"/>
      <c r="M88" s="47"/>
      <c r="N88" s="47"/>
      <c r="O88" s="71"/>
    </row>
    <row r="89" spans="1:15" s="18" customFormat="1" hidden="1" outlineLevel="1">
      <c r="A89" s="4"/>
      <c r="B89" s="538" t="s">
        <v>513</v>
      </c>
      <c r="C89" s="797"/>
      <c r="D89" s="47"/>
      <c r="E89" s="47"/>
      <c r="F89" s="47"/>
      <c r="G89" s="47"/>
      <c r="H89" s="47"/>
      <c r="I89" s="47"/>
      <c r="J89" s="47"/>
      <c r="K89" s="47"/>
      <c r="L89" s="47"/>
      <c r="M89" s="47"/>
      <c r="N89" s="47"/>
      <c r="O89" s="71"/>
    </row>
    <row r="90" spans="1:15" s="18" customFormat="1" hidden="1" outlineLevel="1">
      <c r="A90" s="4"/>
      <c r="B90" s="538" t="s">
        <v>514</v>
      </c>
      <c r="C90" s="797"/>
      <c r="D90" s="47"/>
      <c r="E90" s="47"/>
      <c r="F90" s="47"/>
      <c r="G90" s="47"/>
      <c r="H90" s="47"/>
      <c r="I90" s="47"/>
      <c r="J90" s="47"/>
      <c r="K90" s="47"/>
      <c r="L90" s="47"/>
      <c r="M90" s="47"/>
      <c r="N90" s="47"/>
      <c r="O90" s="71"/>
    </row>
    <row r="91" spans="1:15" s="18" customFormat="1" hidden="1" outlineLevel="1">
      <c r="A91" s="4"/>
      <c r="B91" s="538" t="s">
        <v>492</v>
      </c>
      <c r="C91" s="797"/>
      <c r="D91" s="47"/>
      <c r="E91" s="47"/>
      <c r="F91" s="47"/>
      <c r="G91" s="47"/>
      <c r="H91" s="47"/>
      <c r="I91" s="47"/>
      <c r="J91" s="47"/>
      <c r="K91" s="47"/>
      <c r="L91" s="47"/>
      <c r="M91" s="47"/>
      <c r="N91" s="47"/>
      <c r="O91" s="71"/>
    </row>
    <row r="92" spans="1:15" s="18" customFormat="1" collapsed="1">
      <c r="A92" s="4"/>
      <c r="B92" s="538" t="s">
        <v>515</v>
      </c>
      <c r="C92" s="800"/>
      <c r="D92" s="67">
        <f>SUM(D88:D91)</f>
        <v>0</v>
      </c>
      <c r="E92" s="67">
        <f>SUM(E88:E91)</f>
        <v>0</v>
      </c>
      <c r="F92" s="67">
        <f t="shared" ref="F92:N92" si="23">SUM(F88:F91)</f>
        <v>0</v>
      </c>
      <c r="G92" s="67">
        <f t="shared" si="23"/>
        <v>0</v>
      </c>
      <c r="H92" s="67">
        <f t="shared" si="23"/>
        <v>0</v>
      </c>
      <c r="I92" s="67">
        <f t="shared" si="23"/>
        <v>0</v>
      </c>
      <c r="J92" s="67">
        <f t="shared" si="23"/>
        <v>0</v>
      </c>
      <c r="K92" s="67">
        <f t="shared" si="23"/>
        <v>0</v>
      </c>
      <c r="L92" s="67">
        <f t="shared" si="23"/>
        <v>0</v>
      </c>
      <c r="M92" s="67">
        <f t="shared" si="23"/>
        <v>0</v>
      </c>
      <c r="N92" s="67">
        <f t="shared" si="23"/>
        <v>0</v>
      </c>
      <c r="O92" s="79"/>
    </row>
    <row r="93" spans="1:15" s="14" customFormat="1">
      <c r="A93" s="74"/>
      <c r="B93" s="494" t="s">
        <v>516</v>
      </c>
      <c r="C93" s="490"/>
      <c r="D93" s="73"/>
      <c r="E93" s="486">
        <f t="shared" ref="E93:N93" si="24">ROUND(SUM(D92*E16+E92*E17)/12,4)</f>
        <v>0</v>
      </c>
      <c r="F93" s="486">
        <f t="shared" si="24"/>
        <v>0</v>
      </c>
      <c r="G93" s="486">
        <f t="shared" si="24"/>
        <v>0</v>
      </c>
      <c r="H93" s="486">
        <f t="shared" si="24"/>
        <v>0</v>
      </c>
      <c r="I93" s="486">
        <f t="shared" si="24"/>
        <v>0</v>
      </c>
      <c r="J93" s="486">
        <f t="shared" si="24"/>
        <v>0</v>
      </c>
      <c r="K93" s="486">
        <f t="shared" si="24"/>
        <v>0</v>
      </c>
      <c r="L93" s="486">
        <f t="shared" si="24"/>
        <v>0</v>
      </c>
      <c r="M93" s="486">
        <f t="shared" si="24"/>
        <v>0</v>
      </c>
      <c r="N93" s="486">
        <f t="shared" si="24"/>
        <v>0</v>
      </c>
      <c r="O93" s="491"/>
    </row>
    <row r="94" spans="1:15" s="14" customFormat="1">
      <c r="A94" s="74"/>
      <c r="B94" s="483"/>
      <c r="C94" s="490"/>
      <c r="D94" s="73"/>
      <c r="E94" s="486"/>
      <c r="F94" s="486"/>
      <c r="G94" s="486"/>
      <c r="H94" s="486"/>
      <c r="I94" s="486"/>
      <c r="J94" s="486"/>
      <c r="K94" s="486"/>
      <c r="L94" s="486"/>
      <c r="M94" s="486"/>
      <c r="N94" s="486"/>
      <c r="O94" s="491"/>
    </row>
    <row r="95" spans="1:15" s="66" customFormat="1">
      <c r="A95" s="64"/>
      <c r="B95" s="606">
        <f>'1.  LRAMVA Summary'!B38</f>
        <v>0</v>
      </c>
      <c r="C95" s="799">
        <f>'2. LRAMVA Threshold'!O43</f>
        <v>0</v>
      </c>
      <c r="D95" s="47"/>
      <c r="E95" s="47"/>
      <c r="F95" s="47"/>
      <c r="G95" s="47"/>
      <c r="H95" s="47"/>
      <c r="I95" s="47"/>
      <c r="J95" s="47"/>
      <c r="K95" s="47"/>
      <c r="L95" s="47"/>
      <c r="M95" s="47"/>
      <c r="N95" s="47"/>
      <c r="O95" s="71"/>
    </row>
    <row r="96" spans="1:15" s="18" customFormat="1" hidden="1" outlineLevel="1">
      <c r="A96" s="4"/>
      <c r="B96" s="538" t="s">
        <v>513</v>
      </c>
      <c r="C96" s="797"/>
      <c r="D96" s="47"/>
      <c r="E96" s="47"/>
      <c r="F96" s="47"/>
      <c r="G96" s="47"/>
      <c r="H96" s="47"/>
      <c r="I96" s="47"/>
      <c r="J96" s="47"/>
      <c r="K96" s="47"/>
      <c r="L96" s="47"/>
      <c r="M96" s="47"/>
      <c r="N96" s="47"/>
      <c r="O96" s="71"/>
    </row>
    <row r="97" spans="1:15" s="18" customFormat="1" hidden="1" outlineLevel="1">
      <c r="A97" s="4"/>
      <c r="B97" s="538" t="s">
        <v>514</v>
      </c>
      <c r="C97" s="797"/>
      <c r="D97" s="47"/>
      <c r="E97" s="47"/>
      <c r="F97" s="47"/>
      <c r="G97" s="47"/>
      <c r="H97" s="47"/>
      <c r="I97" s="47"/>
      <c r="J97" s="47"/>
      <c r="K97" s="47"/>
      <c r="L97" s="47"/>
      <c r="M97" s="47"/>
      <c r="N97" s="47"/>
      <c r="O97" s="71"/>
    </row>
    <row r="98" spans="1:15" s="18" customFormat="1" hidden="1" outlineLevel="1">
      <c r="A98" s="4"/>
      <c r="B98" s="538" t="s">
        <v>492</v>
      </c>
      <c r="C98" s="797"/>
      <c r="D98" s="47"/>
      <c r="E98" s="47"/>
      <c r="F98" s="47"/>
      <c r="G98" s="47"/>
      <c r="H98" s="47"/>
      <c r="I98" s="47"/>
      <c r="J98" s="47"/>
      <c r="K98" s="47"/>
      <c r="L98" s="47"/>
      <c r="M98" s="47"/>
      <c r="N98" s="47"/>
      <c r="O98" s="71"/>
    </row>
    <row r="99" spans="1:15" s="18" customFormat="1" collapsed="1">
      <c r="A99" s="4"/>
      <c r="B99" s="538" t="s">
        <v>515</v>
      </c>
      <c r="C99" s="800"/>
      <c r="D99" s="67">
        <f>SUM(D95:D98)</f>
        <v>0</v>
      </c>
      <c r="E99" s="67">
        <f>SUM(E95:E98)</f>
        <v>0</v>
      </c>
      <c r="F99" s="67">
        <f t="shared" ref="F99:N99" si="25">SUM(F95:F98)</f>
        <v>0</v>
      </c>
      <c r="G99" s="67">
        <f t="shared" si="25"/>
        <v>0</v>
      </c>
      <c r="H99" s="67">
        <f t="shared" si="25"/>
        <v>0</v>
      </c>
      <c r="I99" s="67">
        <f t="shared" si="25"/>
        <v>0</v>
      </c>
      <c r="J99" s="67">
        <f t="shared" si="25"/>
        <v>0</v>
      </c>
      <c r="K99" s="67">
        <f t="shared" si="25"/>
        <v>0</v>
      </c>
      <c r="L99" s="67">
        <f t="shared" si="25"/>
        <v>0</v>
      </c>
      <c r="M99" s="67">
        <f t="shared" si="25"/>
        <v>0</v>
      </c>
      <c r="N99" s="67">
        <f t="shared" si="25"/>
        <v>0</v>
      </c>
      <c r="O99" s="79"/>
    </row>
    <row r="100" spans="1:15" s="14" customFormat="1">
      <c r="A100" s="74"/>
      <c r="B100" s="494" t="s">
        <v>516</v>
      </c>
      <c r="C100" s="490"/>
      <c r="D100" s="73"/>
      <c r="E100" s="486">
        <f t="shared" ref="E100:N100" si="26">ROUND(SUM(D99*E16+E99*E17)/12,4)</f>
        <v>0</v>
      </c>
      <c r="F100" s="486">
        <f t="shared" si="26"/>
        <v>0</v>
      </c>
      <c r="G100" s="486">
        <f t="shared" si="26"/>
        <v>0</v>
      </c>
      <c r="H100" s="486">
        <f t="shared" si="26"/>
        <v>0</v>
      </c>
      <c r="I100" s="486">
        <f t="shared" si="26"/>
        <v>0</v>
      </c>
      <c r="J100" s="486">
        <f t="shared" si="26"/>
        <v>0</v>
      </c>
      <c r="K100" s="486">
        <f t="shared" si="26"/>
        <v>0</v>
      </c>
      <c r="L100" s="486">
        <f t="shared" si="26"/>
        <v>0</v>
      </c>
      <c r="M100" s="486">
        <f t="shared" si="26"/>
        <v>0</v>
      </c>
      <c r="N100" s="486">
        <f t="shared" si="26"/>
        <v>0</v>
      </c>
      <c r="O100" s="491"/>
    </row>
    <row r="101" spans="1:15" s="14" customFormat="1">
      <c r="A101" s="74"/>
      <c r="B101" s="483"/>
      <c r="C101" s="490"/>
      <c r="D101" s="73"/>
      <c r="E101" s="486"/>
      <c r="F101" s="486"/>
      <c r="G101" s="486"/>
      <c r="H101" s="486"/>
      <c r="I101" s="486"/>
      <c r="J101" s="486"/>
      <c r="K101" s="486"/>
      <c r="L101" s="486"/>
      <c r="M101" s="486"/>
      <c r="N101" s="486"/>
      <c r="O101" s="491"/>
    </row>
    <row r="102" spans="1:15" s="66" customFormat="1">
      <c r="A102" s="64"/>
      <c r="B102" s="606">
        <f>'1.  LRAMVA Summary'!B39</f>
        <v>0</v>
      </c>
      <c r="C102" s="799">
        <f>'2. LRAMVA Threshold'!P43</f>
        <v>0</v>
      </c>
      <c r="D102" s="47"/>
      <c r="E102" s="47"/>
      <c r="F102" s="47"/>
      <c r="G102" s="47"/>
      <c r="H102" s="47"/>
      <c r="I102" s="47"/>
      <c r="J102" s="47"/>
      <c r="K102" s="47"/>
      <c r="L102" s="47"/>
      <c r="M102" s="47"/>
      <c r="N102" s="47"/>
      <c r="O102" s="71"/>
    </row>
    <row r="103" spans="1:15" s="18" customFormat="1" hidden="1" outlineLevel="1">
      <c r="A103" s="4"/>
      <c r="B103" s="538" t="s">
        <v>513</v>
      </c>
      <c r="C103" s="797"/>
      <c r="D103" s="47"/>
      <c r="E103" s="47"/>
      <c r="F103" s="47"/>
      <c r="G103" s="47"/>
      <c r="H103" s="47"/>
      <c r="I103" s="47"/>
      <c r="J103" s="47"/>
      <c r="K103" s="47"/>
      <c r="L103" s="47"/>
      <c r="M103" s="47"/>
      <c r="N103" s="47"/>
      <c r="O103" s="71"/>
    </row>
    <row r="104" spans="1:15" s="18" customFormat="1" hidden="1" outlineLevel="1">
      <c r="A104" s="4"/>
      <c r="B104" s="538" t="s">
        <v>514</v>
      </c>
      <c r="C104" s="797"/>
      <c r="D104" s="47"/>
      <c r="E104" s="47"/>
      <c r="F104" s="47"/>
      <c r="G104" s="47"/>
      <c r="H104" s="47"/>
      <c r="I104" s="47"/>
      <c r="J104" s="47"/>
      <c r="K104" s="47"/>
      <c r="L104" s="47"/>
      <c r="M104" s="47"/>
      <c r="N104" s="47"/>
      <c r="O104" s="71"/>
    </row>
    <row r="105" spans="1:15" s="18" customFormat="1" hidden="1" outlineLevel="1">
      <c r="A105" s="4"/>
      <c r="B105" s="538" t="s">
        <v>492</v>
      </c>
      <c r="C105" s="797"/>
      <c r="D105" s="47"/>
      <c r="E105" s="47"/>
      <c r="F105" s="47"/>
      <c r="G105" s="47"/>
      <c r="H105" s="47"/>
      <c r="I105" s="47"/>
      <c r="J105" s="47"/>
      <c r="K105" s="47"/>
      <c r="L105" s="47"/>
      <c r="M105" s="47"/>
      <c r="N105" s="47"/>
      <c r="O105" s="71"/>
    </row>
    <row r="106" spans="1:15" s="18" customFormat="1" collapsed="1">
      <c r="A106" s="4"/>
      <c r="B106" s="538" t="s">
        <v>515</v>
      </c>
      <c r="C106" s="800"/>
      <c r="D106" s="67">
        <f>SUM(D102:D105)</f>
        <v>0</v>
      </c>
      <c r="E106" s="67">
        <f>SUM(E102:E105)</f>
        <v>0</v>
      </c>
      <c r="F106" s="67">
        <f>SUM(F102:F105)</f>
        <v>0</v>
      </c>
      <c r="G106" s="67">
        <f t="shared" ref="G106:N106" si="27">SUM(G102:G105)</f>
        <v>0</v>
      </c>
      <c r="H106" s="67">
        <f t="shared" si="27"/>
        <v>0</v>
      </c>
      <c r="I106" s="67">
        <f t="shared" si="27"/>
        <v>0</v>
      </c>
      <c r="J106" s="67">
        <f t="shared" si="27"/>
        <v>0</v>
      </c>
      <c r="K106" s="67">
        <f t="shared" si="27"/>
        <v>0</v>
      </c>
      <c r="L106" s="67">
        <f t="shared" si="27"/>
        <v>0</v>
      </c>
      <c r="M106" s="67">
        <f t="shared" si="27"/>
        <v>0</v>
      </c>
      <c r="N106" s="67">
        <f t="shared" si="27"/>
        <v>0</v>
      </c>
      <c r="O106" s="79"/>
    </row>
    <row r="107" spans="1:15" s="14" customFormat="1">
      <c r="A107" s="74"/>
      <c r="B107" s="494" t="s">
        <v>516</v>
      </c>
      <c r="C107" s="490"/>
      <c r="D107" s="73"/>
      <c r="E107" s="486">
        <f t="shared" ref="E107:N107" si="28">ROUND(SUM(D106*E16+E106*E17)/12,4)</f>
        <v>0</v>
      </c>
      <c r="F107" s="486">
        <f t="shared" si="28"/>
        <v>0</v>
      </c>
      <c r="G107" s="486">
        <f t="shared" si="28"/>
        <v>0</v>
      </c>
      <c r="H107" s="486">
        <f t="shared" si="28"/>
        <v>0</v>
      </c>
      <c r="I107" s="486">
        <f t="shared" si="28"/>
        <v>0</v>
      </c>
      <c r="J107" s="486">
        <f t="shared" si="28"/>
        <v>0</v>
      </c>
      <c r="K107" s="486">
        <f t="shared" si="28"/>
        <v>0</v>
      </c>
      <c r="L107" s="486">
        <f t="shared" si="28"/>
        <v>0</v>
      </c>
      <c r="M107" s="486">
        <f t="shared" si="28"/>
        <v>0</v>
      </c>
      <c r="N107" s="486">
        <f t="shared" si="28"/>
        <v>0</v>
      </c>
      <c r="O107" s="491"/>
    </row>
    <row r="108" spans="1:15" s="14" customFormat="1">
      <c r="A108" s="74"/>
      <c r="B108" s="483"/>
      <c r="C108" s="490"/>
      <c r="D108" s="73"/>
      <c r="E108" s="486"/>
      <c r="F108" s="486"/>
      <c r="G108" s="486"/>
      <c r="H108" s="486"/>
      <c r="I108" s="486"/>
      <c r="J108" s="486"/>
      <c r="K108" s="486"/>
      <c r="L108" s="486"/>
      <c r="M108" s="486"/>
      <c r="N108" s="486"/>
      <c r="O108" s="491"/>
    </row>
    <row r="109" spans="1:15" s="66" customFormat="1">
      <c r="A109" s="64"/>
      <c r="B109" s="606">
        <f>'1.  LRAMVA Summary'!B40</f>
        <v>0</v>
      </c>
      <c r="C109" s="799">
        <f>'2. LRAMVA Threshold'!Q43</f>
        <v>0</v>
      </c>
      <c r="D109" s="47"/>
      <c r="E109" s="47"/>
      <c r="F109" s="47"/>
      <c r="G109" s="47"/>
      <c r="H109" s="47"/>
      <c r="I109" s="47"/>
      <c r="J109" s="47"/>
      <c r="K109" s="47"/>
      <c r="L109" s="47"/>
      <c r="M109" s="47"/>
      <c r="N109" s="47"/>
      <c r="O109" s="71"/>
    </row>
    <row r="110" spans="1:15" s="18" customFormat="1" hidden="1" outlineLevel="1">
      <c r="A110" s="4"/>
      <c r="B110" s="538" t="s">
        <v>513</v>
      </c>
      <c r="C110" s="797"/>
      <c r="D110" s="47"/>
      <c r="E110" s="47"/>
      <c r="F110" s="47"/>
      <c r="G110" s="47"/>
      <c r="H110" s="47"/>
      <c r="I110" s="47"/>
      <c r="J110" s="47"/>
      <c r="K110" s="47"/>
      <c r="L110" s="47"/>
      <c r="M110" s="47"/>
      <c r="N110" s="47"/>
      <c r="O110" s="71"/>
    </row>
    <row r="111" spans="1:15" s="18" customFormat="1" hidden="1" outlineLevel="1">
      <c r="A111" s="4"/>
      <c r="B111" s="538" t="s">
        <v>514</v>
      </c>
      <c r="C111" s="797"/>
      <c r="D111" s="47"/>
      <c r="E111" s="47"/>
      <c r="F111" s="47"/>
      <c r="G111" s="47"/>
      <c r="H111" s="47"/>
      <c r="I111" s="47"/>
      <c r="J111" s="47"/>
      <c r="K111" s="47"/>
      <c r="L111" s="47"/>
      <c r="M111" s="47"/>
      <c r="N111" s="47"/>
      <c r="O111" s="71"/>
    </row>
    <row r="112" spans="1:15" s="18" customFormat="1" hidden="1" outlineLevel="1">
      <c r="A112" s="4"/>
      <c r="B112" s="538" t="s">
        <v>492</v>
      </c>
      <c r="C112" s="797"/>
      <c r="D112" s="47"/>
      <c r="E112" s="47"/>
      <c r="F112" s="47"/>
      <c r="G112" s="47"/>
      <c r="H112" s="47"/>
      <c r="I112" s="47"/>
      <c r="J112" s="47"/>
      <c r="K112" s="47"/>
      <c r="L112" s="47"/>
      <c r="M112" s="47"/>
      <c r="N112" s="47"/>
      <c r="O112" s="71"/>
    </row>
    <row r="113" spans="1:17" s="18" customFormat="1" collapsed="1">
      <c r="A113" s="4"/>
      <c r="B113" s="538" t="s">
        <v>515</v>
      </c>
      <c r="C113" s="800"/>
      <c r="D113" s="67">
        <f>SUM(D109:D112)</f>
        <v>0</v>
      </c>
      <c r="E113" s="67">
        <f>SUM(E109:E112)</f>
        <v>0</v>
      </c>
      <c r="F113" s="67">
        <f>SUM(F109:F112)</f>
        <v>0</v>
      </c>
      <c r="G113" s="67">
        <f>SUM(G109:G112)</f>
        <v>0</v>
      </c>
      <c r="H113" s="67">
        <f t="shared" ref="H113:N113" si="29">SUM(H109:H112)</f>
        <v>0</v>
      </c>
      <c r="I113" s="67">
        <f t="shared" si="29"/>
        <v>0</v>
      </c>
      <c r="J113" s="67">
        <f t="shared" si="29"/>
        <v>0</v>
      </c>
      <c r="K113" s="67">
        <f t="shared" si="29"/>
        <v>0</v>
      </c>
      <c r="L113" s="67">
        <f t="shared" si="29"/>
        <v>0</v>
      </c>
      <c r="M113" s="67">
        <f t="shared" si="29"/>
        <v>0</v>
      </c>
      <c r="N113" s="67">
        <f t="shared" si="29"/>
        <v>0</v>
      </c>
      <c r="O113" s="79"/>
    </row>
    <row r="114" spans="1:17" s="14" customFormat="1">
      <c r="A114" s="74"/>
      <c r="B114" s="494" t="s">
        <v>516</v>
      </c>
      <c r="C114" s="490"/>
      <c r="D114" s="73"/>
      <c r="E114" s="486">
        <f t="shared" ref="E114:N114" si="30">ROUND(SUM(D113*E16+E113*E17)/12,4)</f>
        <v>0</v>
      </c>
      <c r="F114" s="486">
        <f t="shared" si="30"/>
        <v>0</v>
      </c>
      <c r="G114" s="486">
        <f t="shared" si="30"/>
        <v>0</v>
      </c>
      <c r="H114" s="486">
        <f t="shared" si="30"/>
        <v>0</v>
      </c>
      <c r="I114" s="486">
        <f t="shared" si="30"/>
        <v>0</v>
      </c>
      <c r="J114" s="486">
        <f t="shared" si="30"/>
        <v>0</v>
      </c>
      <c r="K114" s="486">
        <f t="shared" si="30"/>
        <v>0</v>
      </c>
      <c r="L114" s="486">
        <f t="shared" si="30"/>
        <v>0</v>
      </c>
      <c r="M114" s="486">
        <f t="shared" si="30"/>
        <v>0</v>
      </c>
      <c r="N114" s="486">
        <f t="shared" si="30"/>
        <v>0</v>
      </c>
      <c r="O114" s="491"/>
    </row>
    <row r="115" spans="1:17" s="72" customFormat="1" ht="14.25">
      <c r="A115" s="74"/>
      <c r="B115" s="76"/>
      <c r="C115" s="83"/>
      <c r="D115" s="77"/>
      <c r="E115" s="77"/>
      <c r="F115" s="77"/>
      <c r="G115" s="77"/>
      <c r="H115" s="77"/>
      <c r="I115" s="77"/>
      <c r="J115" s="77"/>
      <c r="K115" s="497"/>
      <c r="L115" s="498"/>
      <c r="M115" s="498"/>
      <c r="N115" s="498"/>
      <c r="O115" s="499"/>
    </row>
    <row r="116" spans="1:17" s="3" customFormat="1" ht="21" customHeight="1">
      <c r="A116" s="4"/>
      <c r="B116" s="500" t="s">
        <v>624</v>
      </c>
      <c r="C116" s="100"/>
      <c r="D116" s="501"/>
      <c r="E116" s="501"/>
      <c r="F116" s="501"/>
      <c r="G116" s="501"/>
      <c r="H116" s="501"/>
      <c r="I116" s="501"/>
      <c r="J116" s="501"/>
      <c r="K116" s="501"/>
      <c r="L116" s="501"/>
      <c r="M116" s="501"/>
      <c r="N116" s="501"/>
      <c r="O116" s="501"/>
    </row>
    <row r="119" spans="1:17" ht="15.75">
      <c r="B119" s="120" t="s">
        <v>486</v>
      </c>
      <c r="J119" s="18"/>
    </row>
    <row r="120" spans="1:17" s="14" customFormat="1" ht="55.5" customHeight="1">
      <c r="A120" s="74"/>
      <c r="B120" s="804" t="s">
        <v>626</v>
      </c>
      <c r="C120" s="804"/>
      <c r="D120" s="804"/>
      <c r="E120" s="804"/>
      <c r="F120" s="804"/>
      <c r="G120" s="804"/>
      <c r="H120" s="804"/>
      <c r="I120" s="804"/>
      <c r="J120" s="804"/>
      <c r="K120" s="804"/>
      <c r="L120" s="804"/>
      <c r="M120" s="804"/>
      <c r="N120" s="804"/>
      <c r="O120" s="804"/>
      <c r="P120" s="804"/>
    </row>
    <row r="121" spans="1:17" s="18" customFormat="1" ht="9" customHeight="1">
      <c r="A121" s="4"/>
      <c r="B121" s="120"/>
      <c r="C121" s="80"/>
    </row>
    <row r="122" spans="1:17" ht="63.75" customHeight="1">
      <c r="B122" s="246" t="s">
        <v>235</v>
      </c>
      <c r="C122" s="246" t="str">
        <f>'1.  LRAMVA Summary'!D50</f>
        <v>Residential</v>
      </c>
      <c r="D122" s="246" t="str">
        <f>'1.  LRAMVA Summary'!E50</f>
        <v>GS&lt;50 kW</v>
      </c>
      <c r="E122" s="246" t="str">
        <f>'1.  LRAMVA Summary'!F50</f>
        <v>GS&gt;50-4999 kW</v>
      </c>
      <c r="F122" s="246" t="str">
        <f>'1.  LRAMVA Summary'!G50</f>
        <v>USL</v>
      </c>
      <c r="G122" s="246" t="str">
        <f>'1.  LRAMVA Summary'!H50</f>
        <v>Sentinel Lighting</v>
      </c>
      <c r="H122" s="246" t="str">
        <f>'1.  LRAMVA Summary'!I50</f>
        <v>Street Lighting</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7"/>
      <c r="C123" s="588" t="str">
        <f>'1.  LRAMVA Summary'!D51</f>
        <v>kWh</v>
      </c>
      <c r="D123" s="588" t="str">
        <f>'1.  LRAMVA Summary'!E51</f>
        <v>kWh</v>
      </c>
      <c r="E123" s="588" t="str">
        <f>'1.  LRAMVA Summary'!F51</f>
        <v>kW</v>
      </c>
      <c r="F123" s="588" t="str">
        <f>'1.  LRAMVA Summary'!G51</f>
        <v>kWh</v>
      </c>
      <c r="G123" s="588" t="str">
        <f>'1.  LRAMVA Summary'!H51</f>
        <v>kW</v>
      </c>
      <c r="H123" s="588" t="str">
        <f>'1.  LRAMVA Summary'!I51</f>
        <v>kW</v>
      </c>
      <c r="I123" s="588">
        <f>'1.  LRAMVA Summary'!J51</f>
        <v>0</v>
      </c>
      <c r="J123" s="588">
        <f>'1.  LRAMVA Summary'!K51</f>
        <v>0</v>
      </c>
      <c r="K123" s="588">
        <f>'1.  LRAMVA Summary'!L51</f>
        <v>0</v>
      </c>
      <c r="L123" s="588">
        <f>'1.  LRAMVA Summary'!M51</f>
        <v>0</v>
      </c>
      <c r="M123" s="588">
        <f>'1.  LRAMVA Summary'!N51</f>
        <v>0</v>
      </c>
      <c r="N123" s="588">
        <f>'1.  LRAMVA Summary'!O51</f>
        <v>0</v>
      </c>
      <c r="O123" s="588">
        <f>'1.  LRAMVA Summary'!P51</f>
        <v>0</v>
      </c>
      <c r="P123" s="589">
        <f>'1.  LRAMVA Summary'!Q51</f>
        <v>0</v>
      </c>
    </row>
    <row r="124" spans="1:17">
      <c r="B124" s="502">
        <v>2011</v>
      </c>
      <c r="C124" s="683">
        <f t="shared" ref="C124:C129" si="31">HLOOKUP(B124,$E$15:$O$114,9,FALSE)</f>
        <v>0</v>
      </c>
      <c r="D124" s="684">
        <f>HLOOKUP(B124,$E$15:$O$114,16,FALSE)</f>
        <v>0</v>
      </c>
      <c r="E124" s="685">
        <f>HLOOKUP(B124,$E$15:$O$114,23,FALSE)</f>
        <v>0</v>
      </c>
      <c r="F124" s="684">
        <f>HLOOKUP(B124,$E$15:$O$114,30,FALSE)</f>
        <v>0</v>
      </c>
      <c r="G124" s="685">
        <f>HLOOKUP(B124,$E$15:$O$114,37,FALSE)</f>
        <v>0</v>
      </c>
      <c r="H124" s="684">
        <f>HLOOKUP(B124,$E$15:$O$114,44,FALSE)</f>
        <v>0</v>
      </c>
      <c r="I124" s="685">
        <f>HLOOKUP(B124,$E$15:$O$114,51,FALSE)</f>
        <v>0</v>
      </c>
      <c r="J124" s="685">
        <f>HLOOKUP(B124,$E$15:$O$114,58,FALSE)</f>
        <v>0</v>
      </c>
      <c r="K124" s="685">
        <f>HLOOKUP(B124,$E$15:$O$114,65,FALSE)</f>
        <v>0</v>
      </c>
      <c r="L124" s="685">
        <f>HLOOKUP(B124,$E$15:$O$114,72,FALSE)</f>
        <v>0</v>
      </c>
      <c r="M124" s="685">
        <f>HLOOKUP(B124,$E$15:$O$114,79,FALSE)</f>
        <v>0</v>
      </c>
      <c r="N124" s="685">
        <f>HLOOKUP(B124,$E$15:$O$114,86,FALSE)</f>
        <v>0</v>
      </c>
      <c r="O124" s="685">
        <f>HLOOKUP(B124,$E$15:$O$114,93,FALSE)</f>
        <v>0</v>
      </c>
      <c r="P124" s="685">
        <f>HLOOKUP(B124,$E$15:$O$114,100,FALSE)</f>
        <v>0</v>
      </c>
    </row>
    <row r="125" spans="1:17">
      <c r="B125" s="503">
        <v>2012</v>
      </c>
      <c r="C125" s="686">
        <f t="shared" si="31"/>
        <v>0</v>
      </c>
      <c r="D125" s="687">
        <f>HLOOKUP(B125,$E$15:$O$114,16,FALSE)</f>
        <v>0</v>
      </c>
      <c r="E125" s="688">
        <f>HLOOKUP(B125,$E$15:$O$114,23,FALSE)</f>
        <v>0</v>
      </c>
      <c r="F125" s="687">
        <f>HLOOKUP(B125,$E$15:$O$114,30,FALSE)</f>
        <v>0</v>
      </c>
      <c r="G125" s="688">
        <f>HLOOKUP(B125,$E$15:$O$114,37,FALSE)</f>
        <v>0</v>
      </c>
      <c r="H125" s="687">
        <f>HLOOKUP(B125,$E$15:$O$114,44,FALSE)</f>
        <v>0</v>
      </c>
      <c r="I125" s="688">
        <f>HLOOKUP(B125,$E$15:$O$114,51,FALSE)</f>
        <v>0</v>
      </c>
      <c r="J125" s="688">
        <f>HLOOKUP(B125,$E$15:$O$114,58,FALSE)</f>
        <v>0</v>
      </c>
      <c r="K125" s="688">
        <f>HLOOKUP(B125,$E$15:$O$114,65,FALSE)</f>
        <v>0</v>
      </c>
      <c r="L125" s="688">
        <f>HLOOKUP(B125,$E$15:$O$114,72,FALSE)</f>
        <v>0</v>
      </c>
      <c r="M125" s="688">
        <f>HLOOKUP(B125,$E$15:$O$114,79,FALSE)</f>
        <v>0</v>
      </c>
      <c r="N125" s="688">
        <f>HLOOKUP(B125,$E$15:$O$114,86,FALSE)</f>
        <v>0</v>
      </c>
      <c r="O125" s="688">
        <f>HLOOKUP(B125,$E$15:$O$114,93,FALSE)</f>
        <v>0</v>
      </c>
      <c r="P125" s="688">
        <f t="shared" ref="P125:P133" si="32">HLOOKUP(B125,$E$15:$O$114,100,FALSE)</f>
        <v>0</v>
      </c>
    </row>
    <row r="126" spans="1:17">
      <c r="B126" s="503">
        <v>2013</v>
      </c>
      <c r="C126" s="686">
        <f t="shared" si="31"/>
        <v>0</v>
      </c>
      <c r="D126" s="687">
        <f t="shared" ref="D126:D133" si="33">HLOOKUP(B126,$E$15:$O$114,16,FALSE)</f>
        <v>0</v>
      </c>
      <c r="E126" s="688">
        <f t="shared" ref="E126:E133" si="34">HLOOKUP(B126,$E$15:$O$114,23,FALSE)</f>
        <v>0</v>
      </c>
      <c r="F126" s="687">
        <f t="shared" ref="F126:F133" si="35">HLOOKUP(B126,$E$15:$O$114,30,FALSE)</f>
        <v>0</v>
      </c>
      <c r="G126" s="688">
        <f t="shared" ref="G126:G132" si="36">HLOOKUP(B126,$E$15:$O$114,37,FALSE)</f>
        <v>0</v>
      </c>
      <c r="H126" s="687">
        <f t="shared" ref="H126:H133" si="37">HLOOKUP(B126,$E$15:$O$114,44,FALSE)</f>
        <v>0</v>
      </c>
      <c r="I126" s="688">
        <f t="shared" ref="I126:I133" si="38">HLOOKUP(B126,$E$15:$O$114,51,FALSE)</f>
        <v>0</v>
      </c>
      <c r="J126" s="688">
        <f t="shared" ref="J126:J133" si="39">HLOOKUP(B126,$E$15:$O$114,58,FALSE)</f>
        <v>0</v>
      </c>
      <c r="K126" s="688">
        <f t="shared" ref="K126:K133" si="40">HLOOKUP(B126,$E$15:$O$114,65,FALSE)</f>
        <v>0</v>
      </c>
      <c r="L126" s="688">
        <f>HLOOKUP(B126,$E$15:$O$114,72,FALSE)</f>
        <v>0</v>
      </c>
      <c r="M126" s="688">
        <f t="shared" ref="M126:M133" si="41">HLOOKUP(B126,$E$15:$O$114,79,FALSE)</f>
        <v>0</v>
      </c>
      <c r="N126" s="688">
        <f t="shared" ref="N126:N133" si="42">HLOOKUP(B126,$E$15:$O$114,86,FALSE)</f>
        <v>0</v>
      </c>
      <c r="O126" s="688">
        <f t="shared" ref="O126:O133" si="43">HLOOKUP(B126,$E$15:$O$114,93,FALSE)</f>
        <v>0</v>
      </c>
      <c r="P126" s="688">
        <f t="shared" si="32"/>
        <v>0</v>
      </c>
    </row>
    <row r="127" spans="1:17">
      <c r="B127" s="503">
        <v>2014</v>
      </c>
      <c r="C127" s="686">
        <f t="shared" si="31"/>
        <v>1.04E-2</v>
      </c>
      <c r="D127" s="687">
        <f>HLOOKUP(B127,$E$15:$O$114,16,FALSE)</f>
        <v>7.1999999999999998E-3</v>
      </c>
      <c r="E127" s="688">
        <f>HLOOKUP(B127,$E$15:$O$114,23,FALSE)</f>
        <v>1.3872</v>
      </c>
      <c r="F127" s="687">
        <f>HLOOKUP(B127,$E$15:$O$114,30,FALSE)</f>
        <v>1.52E-2</v>
      </c>
      <c r="G127" s="688">
        <f>HLOOKUP(B127,$E$15:$O$114,37,FALSE)</f>
        <v>18.925899999999999</v>
      </c>
      <c r="H127" s="687">
        <f>HLOOKUP(B127,$E$15:$O$114,44,FALSE)</f>
        <v>3.2141999999999999</v>
      </c>
      <c r="I127" s="688">
        <f>HLOOKUP(B127,$E$15:$O$114,51,FALSE)</f>
        <v>0</v>
      </c>
      <c r="J127" s="688">
        <f>HLOOKUP(B127,$E$15:$O$114,58,FALSE)</f>
        <v>0</v>
      </c>
      <c r="K127" s="688">
        <f>HLOOKUP(B127,$E$15:$O$114,65,FALSE)</f>
        <v>0</v>
      </c>
      <c r="L127" s="688">
        <f>HLOOKUP(B127,$E$15:$O$114,72,FALSE)</f>
        <v>0</v>
      </c>
      <c r="M127" s="688">
        <f>HLOOKUP(B127,$E$15:$O$114,79,FALSE)</f>
        <v>0</v>
      </c>
      <c r="N127" s="688">
        <f>HLOOKUP(B127,$E$15:$O$114,86,FALSE)</f>
        <v>0</v>
      </c>
      <c r="O127" s="688">
        <f>HLOOKUP(B127,$E$15:$O$114,93,FALSE)</f>
        <v>0</v>
      </c>
      <c r="P127" s="688">
        <f>HLOOKUP(B127,$E$15:$O$114,100,FALSE)</f>
        <v>0</v>
      </c>
    </row>
    <row r="128" spans="1:17">
      <c r="B128" s="503">
        <v>2015</v>
      </c>
      <c r="C128" s="686">
        <f t="shared" si="31"/>
        <v>1.5699999999999999E-2</v>
      </c>
      <c r="D128" s="687">
        <f t="shared" si="33"/>
        <v>1.09E-2</v>
      </c>
      <c r="E128" s="688">
        <f t="shared" si="34"/>
        <v>2.0989</v>
      </c>
      <c r="F128" s="687">
        <f t="shared" si="35"/>
        <v>2.3E-2</v>
      </c>
      <c r="G128" s="688">
        <f t="shared" si="36"/>
        <v>28.635000000000002</v>
      </c>
      <c r="H128" s="687">
        <f t="shared" si="37"/>
        <v>4.8631000000000002</v>
      </c>
      <c r="I128" s="688">
        <f t="shared" si="38"/>
        <v>0</v>
      </c>
      <c r="J128" s="688">
        <f t="shared" si="39"/>
        <v>0</v>
      </c>
      <c r="K128" s="688">
        <f t="shared" si="40"/>
        <v>0</v>
      </c>
      <c r="L128" s="688">
        <f t="shared" ref="L128:L133" si="44">HLOOKUP(B128,$E$15:$O$114,72,FALSE)</f>
        <v>0</v>
      </c>
      <c r="M128" s="688">
        <f t="shared" si="41"/>
        <v>0</v>
      </c>
      <c r="N128" s="688">
        <f t="shared" si="42"/>
        <v>0</v>
      </c>
      <c r="O128" s="688">
        <f t="shared" si="43"/>
        <v>0</v>
      </c>
      <c r="P128" s="688">
        <f t="shared" si="32"/>
        <v>0</v>
      </c>
    </row>
    <row r="129" spans="2:16">
      <c r="B129" s="503">
        <v>2016</v>
      </c>
      <c r="C129" s="686">
        <f t="shared" si="31"/>
        <v>1.3299999999999999E-2</v>
      </c>
      <c r="D129" s="687">
        <f t="shared" si="33"/>
        <v>1.0999999999999999E-2</v>
      </c>
      <c r="E129" s="688">
        <f t="shared" si="34"/>
        <v>2.1332</v>
      </c>
      <c r="F129" s="687">
        <f t="shared" si="35"/>
        <v>2.3400000000000001E-2</v>
      </c>
      <c r="G129" s="688">
        <f t="shared" si="36"/>
        <v>29.103100000000001</v>
      </c>
      <c r="H129" s="687">
        <f t="shared" si="37"/>
        <v>4.9425999999999997</v>
      </c>
      <c r="I129" s="688">
        <f t="shared" si="38"/>
        <v>0</v>
      </c>
      <c r="J129" s="688">
        <f t="shared" si="39"/>
        <v>0</v>
      </c>
      <c r="K129" s="688">
        <f t="shared" si="40"/>
        <v>0</v>
      </c>
      <c r="L129" s="688">
        <f t="shared" si="44"/>
        <v>0</v>
      </c>
      <c r="M129" s="688">
        <f t="shared" si="41"/>
        <v>0</v>
      </c>
      <c r="N129" s="688">
        <f t="shared" si="42"/>
        <v>0</v>
      </c>
      <c r="O129" s="688">
        <f t="shared" si="43"/>
        <v>0</v>
      </c>
      <c r="P129" s="688">
        <f t="shared" si="32"/>
        <v>0</v>
      </c>
    </row>
    <row r="130" spans="2:16" hidden="1">
      <c r="B130" s="503">
        <v>2017</v>
      </c>
      <c r="C130" s="686">
        <f>HLOOKUP(B130,$E$15:$O$114,9,FALSE)</f>
        <v>9.4999999999999998E-3</v>
      </c>
      <c r="D130" s="687">
        <f t="shared" si="33"/>
        <v>4.5999999999999999E-3</v>
      </c>
      <c r="E130" s="688">
        <f t="shared" si="34"/>
        <v>2.1686999999999999</v>
      </c>
      <c r="F130" s="687">
        <f t="shared" si="35"/>
        <v>2.3800000000000002E-2</v>
      </c>
      <c r="G130" s="688">
        <f t="shared" si="36"/>
        <v>29.587900000000001</v>
      </c>
      <c r="H130" s="687">
        <f t="shared" si="37"/>
        <v>5.0250000000000004</v>
      </c>
      <c r="I130" s="688">
        <f t="shared" si="38"/>
        <v>0</v>
      </c>
      <c r="J130" s="688">
        <f t="shared" si="39"/>
        <v>0</v>
      </c>
      <c r="K130" s="688">
        <f t="shared" si="40"/>
        <v>0</v>
      </c>
      <c r="L130" s="688">
        <f t="shared" si="44"/>
        <v>0</v>
      </c>
      <c r="M130" s="688">
        <f t="shared" si="41"/>
        <v>0</v>
      </c>
      <c r="N130" s="688">
        <f t="shared" si="42"/>
        <v>0</v>
      </c>
      <c r="O130" s="688">
        <f t="shared" si="43"/>
        <v>0</v>
      </c>
      <c r="P130" s="688">
        <f t="shared" si="32"/>
        <v>0</v>
      </c>
    </row>
    <row r="131" spans="2:16" hidden="1">
      <c r="B131" s="503">
        <v>2018</v>
      </c>
      <c r="C131" s="686">
        <f t="shared" ref="C131:C133" si="45">HLOOKUP(B131,$E$15:$O$114,9,FALSE)</f>
        <v>2.7000000000000001E-3</v>
      </c>
      <c r="D131" s="687">
        <f t="shared" si="33"/>
        <v>4.0000000000000002E-4</v>
      </c>
      <c r="E131" s="688">
        <f t="shared" si="34"/>
        <v>0.72670000000000001</v>
      </c>
      <c r="F131" s="687">
        <f t="shared" si="35"/>
        <v>8.0000000000000002E-3</v>
      </c>
      <c r="G131" s="688">
        <f t="shared" si="36"/>
        <v>9.9146999999999998</v>
      </c>
      <c r="H131" s="687">
        <f t="shared" si="37"/>
        <v>1.6838</v>
      </c>
      <c r="I131" s="688">
        <f t="shared" si="38"/>
        <v>0</v>
      </c>
      <c r="J131" s="688">
        <f t="shared" si="39"/>
        <v>0</v>
      </c>
      <c r="K131" s="688">
        <f t="shared" si="40"/>
        <v>0</v>
      </c>
      <c r="L131" s="688">
        <f t="shared" si="44"/>
        <v>0</v>
      </c>
      <c r="M131" s="688">
        <f t="shared" si="41"/>
        <v>0</v>
      </c>
      <c r="N131" s="688">
        <f t="shared" si="42"/>
        <v>0</v>
      </c>
      <c r="O131" s="688">
        <f t="shared" si="43"/>
        <v>0</v>
      </c>
      <c r="P131" s="688">
        <f t="shared" si="32"/>
        <v>0</v>
      </c>
    </row>
    <row r="132" spans="2:16" hidden="1">
      <c r="B132" s="503">
        <v>2019</v>
      </c>
      <c r="C132" s="686">
        <f t="shared" si="45"/>
        <v>0</v>
      </c>
      <c r="D132" s="687">
        <f t="shared" si="33"/>
        <v>0</v>
      </c>
      <c r="E132" s="688">
        <f t="shared" si="34"/>
        <v>0</v>
      </c>
      <c r="F132" s="687">
        <f t="shared" si="35"/>
        <v>0</v>
      </c>
      <c r="G132" s="688">
        <f t="shared" si="36"/>
        <v>0</v>
      </c>
      <c r="H132" s="687">
        <f t="shared" si="37"/>
        <v>0</v>
      </c>
      <c r="I132" s="688">
        <f t="shared" si="38"/>
        <v>0</v>
      </c>
      <c r="J132" s="688">
        <f t="shared" si="39"/>
        <v>0</v>
      </c>
      <c r="K132" s="688">
        <f t="shared" si="40"/>
        <v>0</v>
      </c>
      <c r="L132" s="688">
        <f t="shared" si="44"/>
        <v>0</v>
      </c>
      <c r="M132" s="688">
        <f t="shared" si="41"/>
        <v>0</v>
      </c>
      <c r="N132" s="688">
        <f t="shared" si="42"/>
        <v>0</v>
      </c>
      <c r="O132" s="688">
        <f t="shared" si="43"/>
        <v>0</v>
      </c>
      <c r="P132" s="688">
        <f t="shared" si="32"/>
        <v>0</v>
      </c>
    </row>
    <row r="133" spans="2:16" hidden="1">
      <c r="B133" s="504">
        <v>2020</v>
      </c>
      <c r="C133" s="689">
        <f t="shared" si="45"/>
        <v>0</v>
      </c>
      <c r="D133" s="690">
        <f t="shared" si="33"/>
        <v>0</v>
      </c>
      <c r="E133" s="691">
        <f t="shared" si="34"/>
        <v>0</v>
      </c>
      <c r="F133" s="690">
        <f t="shared" si="35"/>
        <v>0</v>
      </c>
      <c r="G133" s="691">
        <f>HLOOKUP(B133,$E$15:$O$114,37,FALSE)</f>
        <v>0</v>
      </c>
      <c r="H133" s="690">
        <f t="shared" si="37"/>
        <v>0</v>
      </c>
      <c r="I133" s="691">
        <f t="shared" si="38"/>
        <v>0</v>
      </c>
      <c r="J133" s="691">
        <f t="shared" si="39"/>
        <v>0</v>
      </c>
      <c r="K133" s="691">
        <f t="shared" si="40"/>
        <v>0</v>
      </c>
      <c r="L133" s="691">
        <f t="shared" si="44"/>
        <v>0</v>
      </c>
      <c r="M133" s="691">
        <f t="shared" si="41"/>
        <v>0</v>
      </c>
      <c r="N133" s="691">
        <f t="shared" si="42"/>
        <v>0</v>
      </c>
      <c r="O133" s="691">
        <f t="shared" si="43"/>
        <v>0</v>
      </c>
      <c r="P133" s="691">
        <f t="shared" si="32"/>
        <v>0</v>
      </c>
    </row>
    <row r="134" spans="2:16" ht="18.75" customHeight="1">
      <c r="B134" s="500" t="s">
        <v>643</v>
      </c>
      <c r="C134" s="600"/>
      <c r="D134" s="601"/>
      <c r="E134" s="602"/>
      <c r="F134" s="601"/>
      <c r="G134" s="601"/>
      <c r="H134" s="601"/>
      <c r="I134" s="601"/>
      <c r="J134" s="601"/>
      <c r="K134" s="601"/>
      <c r="L134" s="601"/>
      <c r="M134" s="601"/>
      <c r="N134" s="601"/>
      <c r="O134" s="601"/>
      <c r="P134" s="601"/>
    </row>
    <row r="136" spans="2:16">
      <c r="B136" s="594" t="s">
        <v>528</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Normal="100" workbookViewId="0">
      <selection activeCell="B16" sqref="B16:X16"/>
    </sheetView>
  </sheetViews>
  <sheetFormatPr defaultColWidth="9.140625" defaultRowHeight="15"/>
  <cols>
    <col min="1" max="16384" width="9.140625" style="12"/>
  </cols>
  <sheetData>
    <row r="14" spans="2:24" ht="15.75">
      <c r="B14" s="590" t="s">
        <v>507</v>
      </c>
    </row>
    <row r="15" spans="2:24" ht="15.75">
      <c r="B15" s="590"/>
    </row>
    <row r="16" spans="2:24" s="670" customFormat="1" ht="28.5" customHeight="1">
      <c r="B16" s="805" t="s">
        <v>648</v>
      </c>
      <c r="C16" s="805"/>
      <c r="D16" s="805"/>
      <c r="E16" s="805"/>
      <c r="F16" s="805"/>
      <c r="G16" s="805"/>
      <c r="H16" s="805"/>
      <c r="I16" s="805"/>
      <c r="J16" s="805"/>
      <c r="K16" s="805"/>
      <c r="L16" s="805"/>
      <c r="M16" s="805"/>
      <c r="N16" s="805"/>
      <c r="O16" s="805"/>
      <c r="P16" s="805"/>
      <c r="Q16" s="805"/>
      <c r="R16" s="805"/>
      <c r="S16" s="805"/>
      <c r="T16" s="805"/>
      <c r="U16" s="805"/>
      <c r="V16" s="805"/>
      <c r="W16" s="805"/>
      <c r="X16" s="805"/>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Manuela Ris-Schofield</cp:lastModifiedBy>
  <cp:lastPrinted>2017-05-24T00:43:43Z</cp:lastPrinted>
  <dcterms:created xsi:type="dcterms:W3CDTF">2012-03-05T18:56:04Z</dcterms:created>
  <dcterms:modified xsi:type="dcterms:W3CDTF">2017-11-17T19:49:35Z</dcterms:modified>
</cp:coreProperties>
</file>