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LLING-FINANCE\Shared Databases\Shared Billing Documents\OEB\Rate applications\IRM\EB-2017-0034\Submitted Documents\OEB_11302017\"/>
    </mc:Choice>
  </mc:AlternateContent>
  <bookViews>
    <workbookView xWindow="0" yWindow="0" windowWidth="28800" windowHeight="11685"/>
  </bookViews>
  <sheets>
    <sheet name="GA Analysis " sheetId="1" r:id="rId1"/>
  </sheets>
  <externalReferences>
    <externalReference r:id="rId2"/>
  </externalReferences>
  <definedNames>
    <definedName name="GARate" localSheetId="0">#REF!</definedName>
    <definedName name="GARate">#REF!</definedName>
    <definedName name="_xlnm.Print_Area" localSheetId="0">'GA Analysis '!$A$1:$K$92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I91" i="1" s="1"/>
  <c r="G90" i="1"/>
  <c r="I90" i="1" s="1"/>
  <c r="G89" i="1"/>
  <c r="I89" i="1" s="1"/>
  <c r="D88" i="1"/>
  <c r="D92" i="1" s="1"/>
  <c r="E88" i="1"/>
  <c r="E92" i="1" s="1"/>
  <c r="D79" i="1"/>
  <c r="E59" i="1"/>
  <c r="D59" i="1"/>
  <c r="F58" i="1"/>
  <c r="F57" i="1"/>
  <c r="F56" i="1"/>
  <c r="F55" i="1"/>
  <c r="H55" i="1" s="1"/>
  <c r="F54" i="1"/>
  <c r="F53" i="1"/>
  <c r="F52" i="1"/>
  <c r="F51" i="1"/>
  <c r="J51" i="1" s="1"/>
  <c r="F50" i="1"/>
  <c r="F49" i="1"/>
  <c r="F48" i="1"/>
  <c r="F47" i="1"/>
  <c r="C59" i="1"/>
  <c r="C62" i="1" s="1"/>
  <c r="D24" i="1"/>
  <c r="D22" i="1"/>
  <c r="F25" i="1" l="1"/>
  <c r="F23" i="1"/>
  <c r="J48" i="1"/>
  <c r="H48" i="1"/>
  <c r="J53" i="1"/>
  <c r="H53" i="1"/>
  <c r="H58" i="1"/>
  <c r="J58" i="1"/>
  <c r="K58" i="1" s="1"/>
  <c r="F59" i="1"/>
  <c r="J57" i="1"/>
  <c r="H57" i="1"/>
  <c r="F88" i="1"/>
  <c r="F92" i="1" s="1"/>
  <c r="J56" i="1"/>
  <c r="H56" i="1"/>
  <c r="F24" i="1"/>
  <c r="J52" i="1"/>
  <c r="H52" i="1"/>
  <c r="H50" i="1"/>
  <c r="J50" i="1"/>
  <c r="F26" i="1"/>
  <c r="H49" i="1"/>
  <c r="J49" i="1"/>
  <c r="K49" i="1" s="1"/>
  <c r="H54" i="1"/>
  <c r="J54" i="1"/>
  <c r="K54" i="1" s="1"/>
  <c r="J47" i="1"/>
  <c r="J55" i="1"/>
  <c r="K55" i="1" s="1"/>
  <c r="H47" i="1"/>
  <c r="H51" i="1"/>
  <c r="K51" i="1" s="1"/>
  <c r="K47" i="1" l="1"/>
  <c r="J59" i="1"/>
  <c r="H88" i="1" s="1"/>
  <c r="H92" i="1" s="1"/>
  <c r="K56" i="1"/>
  <c r="K48" i="1"/>
  <c r="K52" i="1"/>
  <c r="K57" i="1"/>
  <c r="H59" i="1"/>
  <c r="K50" i="1"/>
  <c r="K53" i="1"/>
  <c r="K59" i="1" l="1"/>
  <c r="C88" i="1" l="1"/>
  <c r="D80" i="1"/>
  <c r="D81" i="1" s="1"/>
  <c r="D82" i="1" s="1"/>
  <c r="E82" i="1" s="1"/>
  <c r="G88" i="1" l="1"/>
  <c r="C92" i="1"/>
  <c r="I88" i="1" l="1"/>
  <c r="G92" i="1"/>
</calcChain>
</file>

<file path=xl/sharedStrings.xml><?xml version="1.0" encoding="utf-8"?>
<sst xmlns="http://schemas.openxmlformats.org/spreadsheetml/2006/main" count="143" uniqueCount="109">
  <si>
    <t>Account 1589 Global Adjustment (GA) Analysis Workform</t>
  </si>
  <si>
    <t>Input cells</t>
  </si>
  <si>
    <t>Drop down cells</t>
  </si>
  <si>
    <t>Note 1</t>
  </si>
  <si>
    <t>Year(s) Requested for Disposition</t>
  </si>
  <si>
    <t>2014-2016</t>
  </si>
  <si>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</si>
  <si>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</si>
  <si>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</si>
  <si>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</si>
  <si>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</si>
  <si>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</si>
  <si>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</si>
  <si>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</si>
  <si>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</si>
  <si>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</si>
  <si>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</si>
  <si>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</si>
  <si>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</si>
  <si>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</si>
  <si>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</si>
  <si>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</si>
  <si>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</si>
  <si>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</si>
  <si>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</si>
  <si>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GA Billing Rate Description</t>
  </si>
  <si>
    <t>Note 4</t>
  </si>
  <si>
    <t>Analysis of Expected GA Amount</t>
  </si>
  <si>
    <t>GA Rates per IESO website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</si>
  <si>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</si>
  <si>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</si>
  <si>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</si>
  <si>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</si>
  <si>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</si>
  <si>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</si>
  <si>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</si>
  <si>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</si>
  <si>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</si>
  <si>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</si>
  <si>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</si>
  <si>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</si>
  <si>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</si>
  <si>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</si>
  <si>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</si>
  <si>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</si>
  <si>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</si>
  <si>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</si>
  <si>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</si>
  <si>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($/kWh)</t>
  </si>
  <si>
    <t>First Estimate</t>
  </si>
  <si>
    <t>Second Estimate</t>
  </si>
  <si>
    <t>Actual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</si>
  <si>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</si>
  <si>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</si>
  <si>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</si>
  <si>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</si>
  <si>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</si>
  <si>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</si>
  <si>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</si>
  <si>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</si>
  <si>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</si>
  <si>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</si>
  <si>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</si>
  <si>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</si>
  <si>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</si>
  <si>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 xml:space="preserve">Note 5 </t>
  </si>
  <si>
    <t xml:space="preserve">Reconciling Items </t>
  </si>
  <si>
    <t xml:space="preserve"> Item</t>
  </si>
  <si>
    <t>Applicability of Reconciling Item (Y/N)</t>
  </si>
  <si>
    <t>Amount (Quantify if it is a significant reconciling item)</t>
  </si>
  <si>
    <t>Explanation</t>
  </si>
  <si>
    <t xml:space="preserve"> Net Change in Principal Balance in the GL (i.e. Transactions in the Year)</t>
  </si>
  <si>
    <t>1a</t>
  </si>
  <si>
    <t>Remove impacts to GA from prior year RPP Settlement true up process that are booked in current year</t>
  </si>
  <si>
    <t>N</t>
  </si>
  <si>
    <t>1b</t>
  </si>
  <si>
    <t>Add impacts to GA from current year RPP Settlement true up process that are booked in subsequent year</t>
  </si>
  <si>
    <t>2a</t>
  </si>
  <si>
    <t>Remove prior year end unbilled to actual revenue differences</t>
  </si>
  <si>
    <t>2b</t>
  </si>
  <si>
    <t>Add current year end unbilled to actual revenue differences</t>
  </si>
  <si>
    <t>Y</t>
  </si>
  <si>
    <t>3a</t>
  </si>
  <si>
    <t>Remove difference between prior year accrual to forecast from long term load transfers</t>
  </si>
  <si>
    <t>3b</t>
  </si>
  <si>
    <t>Add difference between current year accrual to forecast from long term load transfers</t>
  </si>
  <si>
    <t>Remove GA balances pertaining to Class A customers</t>
  </si>
  <si>
    <t>Significant prior period billing adjustments included in current year GL balance but would not be included in the billing consumption used in the GA Analysis</t>
  </si>
  <si>
    <t>Differences in GA IESO posted rate and rate charged on IESO invoice</t>
  </si>
  <si>
    <t>Adjusting entries as a result of the GA audit</t>
  </si>
  <si>
    <t>Adjustments were required due to the GA special purpose audit, largely due to errors in RPP customer determination which impacted the Power/GA booking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</si>
  <si>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</si>
  <si>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</si>
  <si>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</si>
  <si>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</si>
  <si>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</si>
  <si>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>Reason:  2014 unbilled revenue used a estimating technique.  In 2015 we moved to an exact methodology.</t>
  </si>
  <si>
    <t>We believe the variance between actual and estimated unbilled revenue at the end of 2013 and end of 2014</t>
  </si>
  <si>
    <t xml:space="preserve">Note 7 </t>
  </si>
  <si>
    <t>Summary of GA  (if multiple years requested for disposition)</t>
  </si>
  <si>
    <t xml:space="preserve">is causing this slight unresolved difference above  + or - 1%.  In 2015 and 2016 there is no such issue </t>
  </si>
  <si>
    <t>because the method is now exact.</t>
  </si>
  <si>
    <t>Annual Net Change in Expected GA Balance from GA Analysis (cell K47)</t>
  </si>
  <si>
    <t xml:space="preserve"> Net Change in Principal Balance in the  GL (cell D57)</t>
  </si>
  <si>
    <t>Reconciling Items (sum of cells D58 to D70)</t>
  </si>
  <si>
    <t>Payments to IESO (cell J47)</t>
  </si>
  <si>
    <t xml:space="preserve">Cumulative Balance </t>
  </si>
  <si>
    <t>N/A</t>
  </si>
  <si>
    <t>Additional Notes and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</si>
</sst>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0.00000"/>
    <numFmt numFmtId="171" formatCode="_(* #,##0.000_);_(* \(#,##0.000\);_(* &quot;-&quot;??_);_(@_)"/>
    <numFmt numFmtId="172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4" fillId="0" borderId="0" xfId="1" applyFont="1" applyFill="1"/>
    <xf numFmtId="0" fontId="4" fillId="0" borderId="0" xfId="0" applyFont="1" applyFill="1"/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65" fontId="4" fillId="0" borderId="4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4" applyFont="1" applyBorder="1" applyAlignment="1">
      <alignment horizontal="right" vertical="center"/>
    </xf>
    <xf numFmtId="165" fontId="4" fillId="2" borderId="5" xfId="1" applyNumberFormat="1" applyFont="1" applyFill="1" applyBorder="1" applyAlignment="1">
      <alignment vertical="center"/>
    </xf>
    <xf numFmtId="166" fontId="4" fillId="0" borderId="1" xfId="4" applyNumberFormat="1" applyFont="1" applyBorder="1" applyAlignment="1">
      <alignment horizontal="right" vertical="center"/>
    </xf>
    <xf numFmtId="165" fontId="4" fillId="2" borderId="1" xfId="1" applyNumberFormat="1" applyFont="1" applyFill="1" applyBorder="1" applyAlignment="1">
      <alignment vertical="center"/>
    </xf>
    <xf numFmtId="0" fontId="2" fillId="0" borderId="0" xfId="0" applyFont="1" applyBorder="1"/>
    <xf numFmtId="164" fontId="8" fillId="0" borderId="0" xfId="1" applyFont="1"/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2" fillId="0" borderId="0" xfId="0" applyNumberFormat="1" applyFont="1" applyFill="1"/>
    <xf numFmtId="0" fontId="2" fillId="0" borderId="0" xfId="0" applyFont="1" applyFill="1"/>
    <xf numFmtId="0" fontId="9" fillId="0" borderId="0" xfId="0" applyFont="1"/>
    <xf numFmtId="0" fontId="8" fillId="0" borderId="0" xfId="0" applyFont="1"/>
    <xf numFmtId="0" fontId="2" fillId="3" borderId="1" xfId="0" applyFont="1" applyFill="1" applyBorder="1"/>
    <xf numFmtId="0" fontId="8" fillId="0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quotePrefix="1" applyFont="1" applyBorder="1" applyAlignment="1">
      <alignment horizontal="center" wrapText="1"/>
    </xf>
    <xf numFmtId="0" fontId="5" fillId="0" borderId="18" xfId="0" quotePrefix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2" fillId="0" borderId="19" xfId="0" applyFont="1" applyBorder="1"/>
    <xf numFmtId="43" fontId="2" fillId="2" borderId="20" xfId="1" applyNumberFormat="1" applyFont="1" applyFill="1" applyBorder="1"/>
    <xf numFmtId="165" fontId="2" fillId="2" borderId="3" xfId="1" applyNumberFormat="1" applyFont="1" applyFill="1" applyBorder="1"/>
    <xf numFmtId="165" fontId="2" fillId="0" borderId="1" xfId="1" applyNumberFormat="1" applyFont="1" applyFill="1" applyBorder="1"/>
    <xf numFmtId="167" fontId="2" fillId="2" borderId="1" xfId="0" applyNumberFormat="1" applyFont="1" applyFill="1" applyBorder="1"/>
    <xf numFmtId="169" fontId="2" fillId="0" borderId="1" xfId="2" applyNumberFormat="1" applyFont="1" applyFill="1" applyBorder="1"/>
    <xf numFmtId="169" fontId="2" fillId="0" borderId="1" xfId="2" applyNumberFormat="1" applyFont="1" applyBorder="1"/>
    <xf numFmtId="169" fontId="2" fillId="0" borderId="21" xfId="2" applyNumberFormat="1" applyFont="1" applyBorder="1"/>
    <xf numFmtId="170" fontId="2" fillId="0" borderId="1" xfId="0" applyNumberFormat="1" applyFont="1" applyBorder="1" applyAlignment="1">
      <alignment wrapText="1"/>
    </xf>
    <xf numFmtId="165" fontId="2" fillId="2" borderId="1" xfId="1" applyNumberFormat="1" applyFont="1" applyFill="1" applyBorder="1"/>
    <xf numFmtId="170" fontId="2" fillId="0" borderId="1" xfId="0" applyNumberFormat="1" applyFont="1" applyBorder="1"/>
    <xf numFmtId="0" fontId="2" fillId="0" borderId="7" xfId="0" applyFont="1" applyBorder="1"/>
    <xf numFmtId="170" fontId="2" fillId="0" borderId="7" xfId="0" applyNumberFormat="1" applyFont="1" applyBorder="1"/>
    <xf numFmtId="0" fontId="5" fillId="0" borderId="22" xfId="0" applyFont="1" applyBorder="1" applyAlignment="1">
      <alignment wrapText="1"/>
    </xf>
    <xf numFmtId="165" fontId="8" fillId="0" borderId="4" xfId="1" applyNumberFormat="1" applyFont="1" applyBorder="1"/>
    <xf numFmtId="0" fontId="8" fillId="0" borderId="4" xfId="0" applyFont="1" applyBorder="1"/>
    <xf numFmtId="169" fontId="8" fillId="0" borderId="4" xfId="2" applyNumberFormat="1" applyFont="1" applyBorder="1"/>
    <xf numFmtId="169" fontId="8" fillId="0" borderId="23" xfId="2" applyNumberFormat="1" applyFont="1" applyBorder="1"/>
    <xf numFmtId="0" fontId="2" fillId="0" borderId="6" xfId="0" applyFont="1" applyBorder="1"/>
    <xf numFmtId="170" fontId="2" fillId="0" borderId="6" xfId="0" applyNumberFormat="1" applyFont="1" applyBorder="1"/>
    <xf numFmtId="0" fontId="4" fillId="0" borderId="0" xfId="0" applyFont="1" applyAlignment="1">
      <alignment horizontal="right"/>
    </xf>
    <xf numFmtId="169" fontId="2" fillId="0" borderId="0" xfId="2" applyNumberFormat="1" applyFont="1" applyFill="1"/>
    <xf numFmtId="170" fontId="2" fillId="0" borderId="0" xfId="0" applyNumberFormat="1" applyFont="1" applyBorder="1"/>
    <xf numFmtId="171" fontId="2" fillId="0" borderId="0" xfId="0" applyNumberFormat="1" applyFont="1"/>
    <xf numFmtId="166" fontId="8" fillId="0" borderId="0" xfId="3" applyNumberFormat="1" applyFont="1"/>
    <xf numFmtId="44" fontId="2" fillId="0" borderId="0" xfId="0" applyNumberFormat="1" applyFont="1"/>
    <xf numFmtId="168" fontId="2" fillId="0" borderId="0" xfId="0" applyNumberFormat="1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9" fontId="2" fillId="0" borderId="0" xfId="0" applyNumberFormat="1" applyFont="1"/>
    <xf numFmtId="0" fontId="8" fillId="0" borderId="2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169" fontId="8" fillId="2" borderId="1" xfId="2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9" fontId="2" fillId="2" borderId="1" xfId="2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169" fontId="2" fillId="2" borderId="1" xfId="2" applyNumberFormat="1" applyFont="1" applyFill="1" applyBorder="1" applyAlignment="1">
      <alignment horizontal="center"/>
    </xf>
    <xf numFmtId="169" fontId="4" fillId="0" borderId="0" xfId="0" applyNumberFormat="1" applyFont="1" applyFill="1"/>
    <xf numFmtId="0" fontId="2" fillId="2" borderId="2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9" fontId="4" fillId="0" borderId="0" xfId="0" applyNumberFormat="1" applyFont="1" applyFill="1" applyBorder="1"/>
    <xf numFmtId="0" fontId="2" fillId="0" borderId="1" xfId="0" applyFont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9" fontId="2" fillId="0" borderId="0" xfId="2" applyNumberFormat="1" applyFont="1"/>
    <xf numFmtId="168" fontId="2" fillId="0" borderId="0" xfId="2" applyFont="1"/>
    <xf numFmtId="0" fontId="5" fillId="0" borderId="0" xfId="0" applyFont="1" applyBorder="1"/>
    <xf numFmtId="0" fontId="5" fillId="0" borderId="0" xfId="0" applyFont="1"/>
    <xf numFmtId="169" fontId="2" fillId="0" borderId="6" xfId="2" applyNumberFormat="1" applyFont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172" fontId="2" fillId="0" borderId="25" xfId="3" applyNumberFormat="1" applyFont="1" applyBorder="1"/>
    <xf numFmtId="0" fontId="7" fillId="0" borderId="0" xfId="0" applyFont="1"/>
    <xf numFmtId="168" fontId="2" fillId="0" borderId="0" xfId="2" applyFont="1" applyBorder="1"/>
    <xf numFmtId="9" fontId="7" fillId="0" borderId="0" xfId="3" applyFont="1" applyBorder="1"/>
    <xf numFmtId="9" fontId="2" fillId="0" borderId="0" xfId="3" applyFont="1" applyBorder="1"/>
    <xf numFmtId="0" fontId="3" fillId="0" borderId="0" xfId="0" applyFont="1" applyBorder="1"/>
    <xf numFmtId="168" fontId="7" fillId="0" borderId="0" xfId="2" applyFont="1" applyBorder="1"/>
    <xf numFmtId="0" fontId="10" fillId="0" borderId="0" xfId="0" applyFont="1" applyBorder="1"/>
    <xf numFmtId="0" fontId="5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169" fontId="4" fillId="2" borderId="1" xfId="2" applyNumberFormat="1" applyFont="1" applyFill="1" applyBorder="1" applyAlignment="1">
      <alignment wrapText="1"/>
    </xf>
    <xf numFmtId="169" fontId="4" fillId="2" borderId="1" xfId="2" applyNumberFormat="1" applyFont="1" applyFill="1" applyBorder="1"/>
    <xf numFmtId="169" fontId="4" fillId="4" borderId="1" xfId="2" applyNumberFormat="1" applyFont="1" applyFill="1" applyBorder="1"/>
    <xf numFmtId="169" fontId="4" fillId="0" borderId="1" xfId="2" applyNumberFormat="1" applyFont="1" applyFill="1" applyBorder="1"/>
    <xf numFmtId="166" fontId="4" fillId="0" borderId="1" xfId="3" applyNumberFormat="1" applyFont="1" applyFill="1" applyBorder="1"/>
    <xf numFmtId="169" fontId="4" fillId="2" borderId="4" xfId="2" applyNumberFormat="1" applyFont="1" applyFill="1" applyBorder="1"/>
    <xf numFmtId="169" fontId="4" fillId="4" borderId="4" xfId="2" applyNumberFormat="1" applyFont="1" applyFill="1" applyBorder="1"/>
    <xf numFmtId="166" fontId="4" fillId="0" borderId="4" xfId="3" applyNumberFormat="1" applyFont="1" applyFill="1" applyBorder="1"/>
    <xf numFmtId="0" fontId="5" fillId="0" borderId="1" xfId="0" applyFont="1" applyBorder="1"/>
    <xf numFmtId="169" fontId="5" fillId="0" borderId="13" xfId="2" applyNumberFormat="1" applyFont="1" applyBorder="1"/>
    <xf numFmtId="169" fontId="5" fillId="4" borderId="13" xfId="2" applyNumberFormat="1" applyFont="1" applyFill="1" applyBorder="1"/>
    <xf numFmtId="168" fontId="5" fillId="0" borderId="13" xfId="2" applyFont="1" applyBorder="1"/>
    <xf numFmtId="168" fontId="5" fillId="0" borderId="13" xfId="2" applyFont="1" applyBorder="1" applyAlignment="1">
      <alignment horizontal="center"/>
    </xf>
    <xf numFmtId="0" fontId="2" fillId="0" borderId="0" xfId="0" applyFont="1" applyFill="1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32</xdr:row>
      <xdr:rowOff>180974</xdr:rowOff>
    </xdr:from>
    <xdr:to>
      <xdr:col>8</xdr:col>
      <xdr:colOff>57150</xdr:colOff>
      <xdr:row>40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57E132-B23A-4FAD-AD58-147057773E2F}"/>
            </a:ext>
          </a:extLst>
        </xdr:cNvPr>
        <xdr:cNvSpPr txBox="1"/>
      </xdr:nvSpPr>
      <xdr:spPr>
        <a:xfrm>
          <a:off x="742950" y="6372224"/>
          <a:ext cx="12249150" cy="131445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latin typeface="Arial" panose="020B0604020202020204" pitchFamily="34" charset="0"/>
              <a:cs typeface="Arial" panose="020B0604020202020204" pitchFamily="34" charset="0"/>
            </a:rPr>
            <a:t>The global adjustment is billed</a:t>
          </a:r>
          <a:r>
            <a:rPr lang="en-CA" sz="1100" baseline="0">
              <a:latin typeface="Arial" panose="020B0604020202020204" pitchFamily="34" charset="0"/>
              <a:cs typeface="Arial" panose="020B0604020202020204" pitchFamily="34" charset="0"/>
            </a:rPr>
            <a:t> on the 1st estimate for all relevant customers.  As billing is completed on a cyclical basis during each month, some GS&lt;50 &amp; residential customers are billed on consumption overlapping a two month period.  These customers are billed using a weighted average global adjustment rate based on the two monthly rates used.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38100</xdr:colOff>
      <xdr:row>95</xdr:row>
      <xdr:rowOff>123825</xdr:rowOff>
    </xdr:from>
    <xdr:to>
      <xdr:col>8</xdr:col>
      <xdr:colOff>0</xdr:colOff>
      <xdr:row>107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F44A06-7720-4651-93D1-4ABA1ACDFD07}"/>
            </a:ext>
          </a:extLst>
        </xdr:cNvPr>
        <xdr:cNvSpPr txBox="1"/>
      </xdr:nvSpPr>
      <xdr:spPr>
        <a:xfrm>
          <a:off x="723900" y="22650450"/>
          <a:ext cx="12211050" cy="20478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1161220</xdr:colOff>
      <xdr:row>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5E47C7-04D0-44B5-90ED-A2C1E0531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74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3</xdr:row>
      <xdr:rowOff>152400</xdr:rowOff>
    </xdr:from>
    <xdr:to>
      <xdr:col>4</xdr:col>
      <xdr:colOff>952500</xdr:colOff>
      <xdr:row>7</xdr:row>
      <xdr:rowOff>161925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51E390E-C865-4419-9263-E2A9D9DFE758}"/>
            </a:ext>
          </a:extLst>
        </xdr:cNvPr>
        <xdr:cNvSpPr/>
      </xdr:nvSpPr>
      <xdr:spPr>
        <a:xfrm>
          <a:off x="28575" y="695325"/>
          <a:ext cx="86201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0</xdr:row>
      <xdr:rowOff>123825</xdr:rowOff>
    </xdr:from>
    <xdr:to>
      <xdr:col>2</xdr:col>
      <xdr:colOff>920906</xdr:colOff>
      <xdr:row>2</xdr:row>
      <xdr:rowOff>12826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5FCF741-20F9-45D8-9CAA-CF8EE9C6CAB2}"/>
            </a:ext>
          </a:extLst>
        </xdr:cNvPr>
        <xdr:cNvSpPr/>
      </xdr:nvSpPr>
      <xdr:spPr>
        <a:xfrm>
          <a:off x="638175" y="123825"/>
          <a:ext cx="455945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0</xdr:row>
      <xdr:rowOff>142875</xdr:rowOff>
    </xdr:from>
    <xdr:to>
      <xdr:col>0</xdr:col>
      <xdr:colOff>598832</xdr:colOff>
      <xdr:row>2</xdr:row>
      <xdr:rowOff>76438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D49653-9482-4750-AD1D-E1BB3AA9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ING-FINANCE/Shared%20Databases/Shared%20Billing%20Documents/OEB/Rate%20applications/IRM/EB-2017-0034/2017_0034_GA%20Analysis%20Workform%20-%202014%20Dis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A Analysis "/>
      <sheetName val="Reconciliation"/>
      <sheetName val="Adjustments"/>
      <sheetName val="Class A"/>
      <sheetName val="Account Balances"/>
      <sheetName val="Retail &amp; Mark Part"/>
      <sheetName val="Unbilled"/>
      <sheetName val="GA Rates"/>
      <sheetName val="Rec to Stat Reports"/>
    </sheetNames>
    <sheetDataSet>
      <sheetData sheetId="0" refreshError="1"/>
      <sheetData sheetId="1"/>
      <sheetData sheetId="2">
        <row r="23">
          <cell r="D23">
            <v>37452098.700000003</v>
          </cell>
        </row>
      </sheetData>
      <sheetData sheetId="3">
        <row r="4">
          <cell r="E4">
            <v>722828.49000000022</v>
          </cell>
        </row>
      </sheetData>
      <sheetData sheetId="4" refreshError="1"/>
      <sheetData sheetId="5">
        <row r="197">
          <cell r="D197">
            <v>780157.23</v>
          </cell>
        </row>
      </sheetData>
      <sheetData sheetId="6" refreshError="1"/>
      <sheetData sheetId="7" refreshError="1"/>
      <sheetData sheetId="8">
        <row r="32">
          <cell r="B32">
            <v>36.26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X103"/>
  <sheetViews>
    <sheetView tabSelected="1" zoomScaleNormal="100" zoomScaleSheetLayoutView="100" workbookViewId="0">
      <selection activeCell="I17" sqref="H16:I17"/>
    </sheetView>
  </sheetViews>
  <sheetFormatPr defaultColWidth="9.140625" defaultRowHeight="14.25" x14ac:dyDescent="0.2"/>
  <cols>
    <col min="1" max="1" width="10.28515625" style="1" customWidth="1"/>
    <col min="2" max="2" width="53.85546875" style="1" customWidth="1"/>
    <col min="3" max="3" width="28.140625" style="1" customWidth="1"/>
    <col min="4" max="4" width="23.140625" style="1" customWidth="1"/>
    <col min="5" max="5" width="19.140625" style="1" customWidth="1"/>
    <col min="6" max="6" width="24.42578125" style="1" customWidth="1"/>
    <col min="7" max="7" width="16.85546875" style="1" customWidth="1"/>
    <col min="8" max="8" width="18.140625" style="1" customWidth="1"/>
    <col min="9" max="9" width="17.7109375" style="1" customWidth="1"/>
    <col min="10" max="10" width="17.28515625" style="1" customWidth="1"/>
    <col min="11" max="11" width="18.140625" style="1" customWidth="1"/>
    <col min="12" max="12" width="10.7109375" style="1" customWidth="1"/>
    <col min="13" max="13" width="10.28515625" style="1" customWidth="1"/>
    <col min="14" max="14" width="11.85546875" style="1" customWidth="1"/>
    <col min="15" max="15" width="10.7109375" style="1" customWidth="1"/>
    <col min="16" max="16" width="10.28515625" style="1" customWidth="1"/>
    <col min="17" max="17" width="10.7109375" style="1" customWidth="1"/>
    <col min="18" max="18" width="10.5703125" style="1" customWidth="1"/>
    <col min="19" max="19" width="11" style="1" customWidth="1"/>
    <col min="20" max="20" width="13" style="1" customWidth="1"/>
    <col min="21" max="21" width="10.85546875" style="1" customWidth="1"/>
    <col min="22" max="22" width="11.28515625" style="1" customWidth="1"/>
    <col min="23" max="16384" width="9.140625" style="1"/>
  </cols>
  <sheetData>
    <row r="11" spans="1:24" x14ac:dyDescent="0.2">
      <c r="H11" s="2"/>
      <c r="J11" s="3"/>
    </row>
    <row r="12" spans="1:24" ht="15" x14ac:dyDescent="0.25">
      <c r="A12" s="4" t="s">
        <v>0</v>
      </c>
      <c r="B12" s="5"/>
      <c r="C12" s="4"/>
      <c r="H12" s="2"/>
    </row>
    <row r="13" spans="1:24" x14ac:dyDescent="0.2">
      <c r="A13" s="5"/>
      <c r="B13" s="5"/>
      <c r="C13" s="5"/>
    </row>
    <row r="14" spans="1:24" ht="15" x14ac:dyDescent="0.2">
      <c r="A14" s="5"/>
      <c r="B14" s="5" t="s">
        <v>1</v>
      </c>
      <c r="C14" s="6"/>
      <c r="D14" s="5"/>
      <c r="E14" s="5"/>
      <c r="F14" s="5"/>
      <c r="X14" s="1">
        <v>2014</v>
      </c>
    </row>
    <row r="15" spans="1:24" ht="15" x14ac:dyDescent="0.2">
      <c r="A15" s="5"/>
      <c r="B15" s="5" t="s">
        <v>2</v>
      </c>
      <c r="C15" s="7"/>
      <c r="D15" s="5"/>
      <c r="E15" s="5"/>
      <c r="F15" s="5"/>
      <c r="G15" s="2"/>
    </row>
    <row r="16" spans="1:24" ht="15" x14ac:dyDescent="0.2">
      <c r="A16" s="5"/>
      <c r="B16" s="8"/>
      <c r="C16" s="8"/>
      <c r="D16" s="5"/>
      <c r="E16" s="5"/>
      <c r="F16" s="5"/>
      <c r="X16" s="1">
        <v>2015</v>
      </c>
    </row>
    <row r="17" spans="1:24" ht="15" x14ac:dyDescent="0.2">
      <c r="A17" s="5" t="s">
        <v>3</v>
      </c>
      <c r="B17" s="8" t="s">
        <v>4</v>
      </c>
      <c r="C17" s="9" t="s">
        <v>5</v>
      </c>
      <c r="D17" s="5"/>
      <c r="E17" s="5"/>
      <c r="F17" s="5"/>
      <c r="G17" s="3"/>
      <c r="I17" s="2"/>
      <c r="X17" s="1">
        <v>2016</v>
      </c>
    </row>
    <row r="18" spans="1:24" ht="15" x14ac:dyDescent="0.2">
      <c r="A18" s="5"/>
      <c r="B18" s="8"/>
      <c r="C18" s="8"/>
      <c r="D18" s="5"/>
      <c r="E18" s="5"/>
      <c r="F18" s="5"/>
      <c r="H18" s="2"/>
      <c r="I18" s="2"/>
    </row>
    <row r="19" spans="1:24" ht="15" x14ac:dyDescent="0.2">
      <c r="A19" s="5"/>
      <c r="B19" s="8"/>
      <c r="C19" s="8"/>
      <c r="D19" s="5"/>
      <c r="E19" s="5"/>
      <c r="F19" s="5"/>
      <c r="G19" s="3"/>
      <c r="H19" s="2"/>
      <c r="I19" s="2"/>
      <c r="J19" s="2"/>
    </row>
    <row r="20" spans="1:24" ht="15" x14ac:dyDescent="0.2">
      <c r="A20" s="5" t="s">
        <v>6</v>
      </c>
      <c r="B20" s="10" t="s">
        <v>7</v>
      </c>
      <c r="C20" s="11"/>
      <c r="D20" s="11"/>
      <c r="E20" s="11"/>
      <c r="F20" s="11"/>
      <c r="H20" s="2"/>
      <c r="I20" s="12"/>
      <c r="J20" s="12"/>
      <c r="K20" s="13"/>
      <c r="L20" s="13"/>
      <c r="M20" s="13"/>
      <c r="N20" s="13"/>
      <c r="O20" s="13"/>
      <c r="P20" s="13"/>
      <c r="Q20" s="13"/>
      <c r="R20" s="13"/>
      <c r="S20" s="13"/>
    </row>
    <row r="21" spans="1:24" ht="15" x14ac:dyDescent="0.2">
      <c r="A21" s="5"/>
      <c r="B21" s="14" t="s">
        <v>8</v>
      </c>
      <c r="C21" s="14"/>
      <c r="D21" s="9">
        <v>2014</v>
      </c>
      <c r="E21" s="15"/>
      <c r="F21" s="16"/>
      <c r="G21" s="13"/>
      <c r="H21" s="12"/>
      <c r="I21" s="12"/>
      <c r="J21" s="12"/>
      <c r="K21" s="13"/>
      <c r="L21" s="13"/>
      <c r="M21" s="13"/>
      <c r="N21" s="13"/>
      <c r="O21" s="13"/>
      <c r="P21" s="13"/>
      <c r="Q21" s="13"/>
    </row>
    <row r="22" spans="1:24" ht="15" thickBot="1" x14ac:dyDescent="0.25">
      <c r="A22" s="5"/>
      <c r="B22" s="17" t="s">
        <v>9</v>
      </c>
      <c r="C22" s="17" t="s">
        <v>10</v>
      </c>
      <c r="D22" s="18">
        <f>D23+D24</f>
        <v>294816758.93000001</v>
      </c>
      <c r="E22" s="19" t="s">
        <v>11</v>
      </c>
      <c r="F22" s="20">
        <v>1</v>
      </c>
      <c r="G22" s="13"/>
      <c r="H22" s="12"/>
      <c r="J22" s="12"/>
      <c r="K22" s="13"/>
      <c r="L22" s="13"/>
      <c r="M22" s="13"/>
      <c r="N22" s="13"/>
      <c r="O22" s="13"/>
      <c r="P22" s="13"/>
      <c r="Q22" s="13"/>
    </row>
    <row r="23" spans="1:24" x14ac:dyDescent="0.2">
      <c r="B23" s="17" t="s">
        <v>12</v>
      </c>
      <c r="C23" s="17" t="s">
        <v>13</v>
      </c>
      <c r="D23" s="21">
        <v>165194580.33000001</v>
      </c>
      <c r="E23" s="19" t="s">
        <v>11</v>
      </c>
      <c r="F23" s="22">
        <f>IFERROR(D23/$D$22,0)</f>
        <v>0.56032968047526455</v>
      </c>
      <c r="I23" s="12"/>
    </row>
    <row r="24" spans="1:24" ht="15" thickBot="1" x14ac:dyDescent="0.25">
      <c r="B24" s="17" t="s">
        <v>14</v>
      </c>
      <c r="C24" s="17" t="s">
        <v>15</v>
      </c>
      <c r="D24" s="18">
        <f>D25+D26</f>
        <v>129622178.60000001</v>
      </c>
      <c r="E24" s="19" t="s">
        <v>11</v>
      </c>
      <c r="F24" s="22">
        <f>IFERROR(D24/$D$22,0)</f>
        <v>0.43967031952473545</v>
      </c>
      <c r="I24" s="2"/>
    </row>
    <row r="25" spans="1:24" x14ac:dyDescent="0.2">
      <c r="B25" s="17" t="s">
        <v>16</v>
      </c>
      <c r="C25" s="17" t="s">
        <v>17</v>
      </c>
      <c r="D25" s="21">
        <v>0</v>
      </c>
      <c r="E25" s="19" t="s">
        <v>11</v>
      </c>
      <c r="F25" s="22">
        <f>IFERROR(D25/$D$22,0)</f>
        <v>0</v>
      </c>
      <c r="I25" s="2"/>
    </row>
    <row r="26" spans="1:24" ht="15" x14ac:dyDescent="0.25">
      <c r="B26" s="17" t="s">
        <v>18</v>
      </c>
      <c r="C26" s="17" t="s">
        <v>19</v>
      </c>
      <c r="D26" s="23">
        <v>129622178.60000001</v>
      </c>
      <c r="E26" s="19" t="s">
        <v>11</v>
      </c>
      <c r="F26" s="22">
        <f>IFERROR(D26/$D$22,0)</f>
        <v>0.43967031952473545</v>
      </c>
      <c r="G26" s="24"/>
      <c r="H26" s="24"/>
      <c r="I26" s="25"/>
    </row>
    <row r="27" spans="1:24" ht="34.5" customHeight="1" x14ac:dyDescent="0.2">
      <c r="B27" s="26" t="s">
        <v>20</v>
      </c>
      <c r="C27" s="26"/>
      <c r="D27" s="26"/>
      <c r="E27" s="26"/>
      <c r="F27" s="26"/>
      <c r="G27" s="27"/>
      <c r="H27" s="27"/>
    </row>
    <row r="28" spans="1:24" x14ac:dyDescent="0.2">
      <c r="D28" s="28"/>
      <c r="E28" s="29"/>
      <c r="F28" s="29"/>
      <c r="G28" s="29"/>
    </row>
    <row r="29" spans="1:24" ht="15" x14ac:dyDescent="0.25">
      <c r="A29" s="1" t="s">
        <v>21</v>
      </c>
      <c r="B29" s="30" t="s">
        <v>22</v>
      </c>
    </row>
    <row r="30" spans="1:24" ht="15" x14ac:dyDescent="0.25">
      <c r="B30" s="30"/>
    </row>
    <row r="31" spans="1:24" ht="15" x14ac:dyDescent="0.25">
      <c r="B31" s="31" t="s">
        <v>23</v>
      </c>
      <c r="C31" s="32" t="s">
        <v>24</v>
      </c>
      <c r="E31" s="13"/>
      <c r="F31" s="29"/>
      <c r="G31" s="29"/>
      <c r="H31" s="29"/>
      <c r="I31" s="29"/>
      <c r="J31" s="29"/>
      <c r="K31" s="29"/>
    </row>
    <row r="32" spans="1:24" x14ac:dyDescent="0.2">
      <c r="E32" s="13"/>
      <c r="F32" s="29"/>
      <c r="G32" s="29"/>
      <c r="H32" s="29"/>
      <c r="I32" s="29"/>
      <c r="J32" s="29"/>
      <c r="K32" s="29"/>
    </row>
    <row r="33" spans="1:23" ht="15" x14ac:dyDescent="0.25">
      <c r="B33" s="31" t="s">
        <v>25</v>
      </c>
    </row>
    <row r="34" spans="1:23" ht="15" customHeight="1" x14ac:dyDescent="0.25">
      <c r="B34" s="33"/>
      <c r="C34" s="33"/>
      <c r="D34" s="33"/>
      <c r="E34" s="33"/>
      <c r="F34" s="33"/>
      <c r="G34" s="33"/>
      <c r="H34" s="33"/>
    </row>
    <row r="35" spans="1:23" ht="15" customHeight="1" x14ac:dyDescent="0.25">
      <c r="B35" s="33"/>
      <c r="C35" s="33"/>
      <c r="D35" s="33"/>
      <c r="E35" s="33"/>
      <c r="F35" s="33"/>
      <c r="G35" s="33"/>
      <c r="H35" s="33"/>
    </row>
    <row r="36" spans="1:23" ht="15" customHeight="1" x14ac:dyDescent="0.25">
      <c r="B36" s="33"/>
      <c r="C36" s="33"/>
      <c r="D36" s="33"/>
      <c r="E36" s="33"/>
      <c r="F36" s="33"/>
      <c r="G36" s="33"/>
      <c r="H36" s="33"/>
    </row>
    <row r="37" spans="1:23" ht="15" customHeight="1" x14ac:dyDescent="0.25">
      <c r="B37" s="33"/>
      <c r="C37" s="33"/>
      <c r="D37" s="33"/>
      <c r="E37" s="33"/>
      <c r="F37" s="33"/>
      <c r="G37" s="33"/>
      <c r="H37" s="33"/>
    </row>
    <row r="38" spans="1:23" ht="14.25" customHeight="1" x14ac:dyDescent="0.25">
      <c r="B38" s="33"/>
      <c r="C38" s="33"/>
      <c r="D38" s="33"/>
      <c r="E38" s="33"/>
      <c r="F38" s="33"/>
      <c r="G38" s="33"/>
      <c r="H38" s="33"/>
    </row>
    <row r="39" spans="1:23" ht="14.25" customHeight="1" x14ac:dyDescent="0.25">
      <c r="B39" s="33"/>
      <c r="C39" s="33"/>
      <c r="D39" s="33"/>
      <c r="E39" s="33"/>
      <c r="F39" s="33"/>
      <c r="G39" s="33"/>
      <c r="H39" s="33"/>
    </row>
    <row r="40" spans="1:23" s="29" customFormat="1" ht="14.25" customHeight="1" x14ac:dyDescent="0.25">
      <c r="B40" s="33"/>
      <c r="C40" s="33"/>
      <c r="D40" s="33"/>
      <c r="E40" s="33"/>
      <c r="F40" s="33"/>
      <c r="G40" s="33"/>
      <c r="H40" s="33"/>
    </row>
    <row r="41" spans="1:23" s="29" customFormat="1" ht="14.25" customHeight="1" x14ac:dyDescent="0.25">
      <c r="B41" s="33"/>
      <c r="C41" s="33"/>
      <c r="D41" s="33"/>
      <c r="E41" s="33"/>
      <c r="F41" s="33"/>
      <c r="G41" s="33"/>
      <c r="H41" s="33"/>
    </row>
    <row r="42" spans="1:23" x14ac:dyDescent="0.2">
      <c r="D42" s="3"/>
    </row>
    <row r="43" spans="1:23" ht="15" x14ac:dyDescent="0.25">
      <c r="A43" s="1" t="s">
        <v>26</v>
      </c>
      <c r="B43" s="4" t="s">
        <v>27</v>
      </c>
      <c r="C43" s="30"/>
    </row>
    <row r="44" spans="1:23" ht="15.75" thickBot="1" x14ac:dyDescent="0.3">
      <c r="B44" s="31" t="s">
        <v>8</v>
      </c>
      <c r="C44" s="34">
        <v>2014</v>
      </c>
      <c r="D44" s="13"/>
      <c r="E44" s="13"/>
      <c r="F44" s="35"/>
      <c r="G44" s="36"/>
      <c r="H44" s="36"/>
      <c r="I44" s="36"/>
      <c r="J44" s="36"/>
      <c r="K44" s="36"/>
      <c r="N44" s="30" t="s">
        <v>28</v>
      </c>
    </row>
    <row r="45" spans="1:23" s="37" customFormat="1" ht="80.25" customHeight="1" thickBot="1" x14ac:dyDescent="0.3">
      <c r="B45" s="38" t="s">
        <v>29</v>
      </c>
      <c r="C45" s="39" t="s">
        <v>30</v>
      </c>
      <c r="D45" s="40" t="s">
        <v>31</v>
      </c>
      <c r="E45" s="41" t="s">
        <v>32</v>
      </c>
      <c r="F45" s="42" t="s">
        <v>33</v>
      </c>
      <c r="G45" s="43" t="s">
        <v>34</v>
      </c>
      <c r="H45" s="43" t="s">
        <v>35</v>
      </c>
      <c r="I45" s="43" t="s">
        <v>36</v>
      </c>
      <c r="J45" s="43" t="s">
        <v>37</v>
      </c>
      <c r="K45" s="44" t="s">
        <v>38</v>
      </c>
      <c r="N45" s="45"/>
      <c r="O45" s="46">
        <v>2016</v>
      </c>
      <c r="P45" s="46"/>
      <c r="Q45" s="46"/>
      <c r="R45" s="46">
        <v>2015</v>
      </c>
      <c r="S45" s="46"/>
      <c r="T45" s="46"/>
      <c r="U45" s="46">
        <v>2014</v>
      </c>
      <c r="V45" s="46"/>
      <c r="W45" s="46"/>
    </row>
    <row r="46" spans="1:23" s="37" customFormat="1" ht="30" x14ac:dyDescent="0.25">
      <c r="B46" s="47"/>
      <c r="C46" s="48" t="s">
        <v>39</v>
      </c>
      <c r="D46" s="48" t="s">
        <v>40</v>
      </c>
      <c r="E46" s="49" t="s">
        <v>41</v>
      </c>
      <c r="F46" s="49" t="s">
        <v>42</v>
      </c>
      <c r="G46" s="49" t="s">
        <v>43</v>
      </c>
      <c r="H46" s="50" t="s">
        <v>44</v>
      </c>
      <c r="I46" s="49" t="s">
        <v>45</v>
      </c>
      <c r="J46" s="50" t="s">
        <v>46</v>
      </c>
      <c r="K46" s="51" t="s">
        <v>47</v>
      </c>
      <c r="N46" s="52" t="s">
        <v>48</v>
      </c>
      <c r="O46" s="53" t="s">
        <v>49</v>
      </c>
      <c r="P46" s="53" t="s">
        <v>50</v>
      </c>
      <c r="Q46" s="53" t="s">
        <v>51</v>
      </c>
      <c r="R46" s="53" t="s">
        <v>49</v>
      </c>
      <c r="S46" s="53" t="s">
        <v>50</v>
      </c>
      <c r="T46" s="53" t="s">
        <v>51</v>
      </c>
      <c r="U46" s="53" t="s">
        <v>49</v>
      </c>
      <c r="V46" s="53" t="s">
        <v>50</v>
      </c>
      <c r="W46" s="53" t="s">
        <v>51</v>
      </c>
    </row>
    <row r="47" spans="1:23" x14ac:dyDescent="0.2">
      <c r="B47" s="54" t="s">
        <v>52</v>
      </c>
      <c r="C47" s="55">
        <v>12183788.630000001</v>
      </c>
      <c r="D47" s="56"/>
      <c r="E47" s="56"/>
      <c r="F47" s="57">
        <f>C47-D47+E47</f>
        <v>12183788.630000001</v>
      </c>
      <c r="G47" s="58">
        <v>3.6260000000000001E-2</v>
      </c>
      <c r="H47" s="59">
        <f>F47*G47</f>
        <v>441784.17572380003</v>
      </c>
      <c r="I47" s="58">
        <v>1.261E-2</v>
      </c>
      <c r="J47" s="60">
        <f>F47*I47</f>
        <v>153637.5746243</v>
      </c>
      <c r="K47" s="61">
        <f>J47-H47</f>
        <v>-288146.60109950003</v>
      </c>
      <c r="N47" s="45" t="s">
        <v>52</v>
      </c>
      <c r="O47" s="62">
        <v>8.4229999999999999E-2</v>
      </c>
      <c r="P47" s="62">
        <v>9.214E-2</v>
      </c>
      <c r="Q47" s="62">
        <v>9.1789999999999997E-2</v>
      </c>
      <c r="R47" s="62">
        <v>5.5490000000000005E-2</v>
      </c>
      <c r="S47" s="62">
        <v>6.1609999999999998E-2</v>
      </c>
      <c r="T47" s="62">
        <v>5.0680000000000003E-2</v>
      </c>
      <c r="U47" s="62">
        <v>3.6260000000000001E-2</v>
      </c>
      <c r="V47" s="62">
        <v>1.806E-2</v>
      </c>
      <c r="W47" s="62">
        <v>1.261E-2</v>
      </c>
    </row>
    <row r="48" spans="1:23" x14ac:dyDescent="0.2">
      <c r="B48" s="54" t="s">
        <v>53</v>
      </c>
      <c r="C48" s="55">
        <v>12705667.33</v>
      </c>
      <c r="D48" s="56"/>
      <c r="E48" s="63"/>
      <c r="F48" s="57">
        <f>C48-D48+E48</f>
        <v>12705667.33</v>
      </c>
      <c r="G48" s="58">
        <v>2.231E-2</v>
      </c>
      <c r="H48" s="59">
        <f t="shared" ref="H48:H58" si="0">F48*G48</f>
        <v>283463.43813229998</v>
      </c>
      <c r="I48" s="58">
        <v>1.3300000000000001E-2</v>
      </c>
      <c r="J48" s="60">
        <f t="shared" ref="J48:J58" si="1">F48*I48</f>
        <v>168985.37548900003</v>
      </c>
      <c r="K48" s="61">
        <f t="shared" ref="K48:K58" si="2">J48-H48</f>
        <v>-114478.06264329996</v>
      </c>
      <c r="N48" s="45" t="s">
        <v>53</v>
      </c>
      <c r="O48" s="64">
        <v>0.10384</v>
      </c>
      <c r="P48" s="64">
        <v>9.6780000000000005E-2</v>
      </c>
      <c r="Q48" s="64">
        <v>9.851E-2</v>
      </c>
      <c r="R48" s="64">
        <v>6.9809999999999997E-2</v>
      </c>
      <c r="S48" s="64">
        <v>4.095E-2</v>
      </c>
      <c r="T48" s="64">
        <v>3.9609999999999999E-2</v>
      </c>
      <c r="U48" s="64">
        <v>2.231E-2</v>
      </c>
      <c r="V48" s="64">
        <v>1.1180000000000001E-2</v>
      </c>
      <c r="W48" s="64">
        <v>1.3300000000000001E-2</v>
      </c>
    </row>
    <row r="49" spans="1:24" x14ac:dyDescent="0.2">
      <c r="B49" s="54" t="s">
        <v>54</v>
      </c>
      <c r="C49" s="55">
        <v>11571896.469999999</v>
      </c>
      <c r="D49" s="56"/>
      <c r="E49" s="63"/>
      <c r="F49" s="57">
        <f t="shared" ref="F49:F58" si="3">C49-D49+E49</f>
        <v>11571896.469999999</v>
      </c>
      <c r="G49" s="58">
        <v>1.103E-2</v>
      </c>
      <c r="H49" s="59">
        <f t="shared" si="0"/>
        <v>127638.01806409999</v>
      </c>
      <c r="I49" s="58">
        <v>-2.7E-4</v>
      </c>
      <c r="J49" s="60">
        <f t="shared" si="1"/>
        <v>-3124.4120468999995</v>
      </c>
      <c r="K49" s="61">
        <f t="shared" si="2"/>
        <v>-130762.43011099999</v>
      </c>
      <c r="N49" s="45" t="s">
        <v>54</v>
      </c>
      <c r="O49" s="64">
        <v>9.0219999999999995E-2</v>
      </c>
      <c r="P49" s="64">
        <v>0.10299</v>
      </c>
      <c r="Q49" s="64">
        <v>0.1061</v>
      </c>
      <c r="R49" s="64">
        <v>3.6040000000000003E-2</v>
      </c>
      <c r="S49" s="64">
        <v>5.74E-2</v>
      </c>
      <c r="T49" s="64">
        <v>6.2899999999999998E-2</v>
      </c>
      <c r="U49" s="64">
        <v>1.103E-2</v>
      </c>
      <c r="V49" s="64">
        <v>-8.0000000000000002E-3</v>
      </c>
      <c r="W49" s="64">
        <v>-2.7E-4</v>
      </c>
    </row>
    <row r="50" spans="1:24" x14ac:dyDescent="0.2">
      <c r="B50" s="54" t="s">
        <v>55</v>
      </c>
      <c r="C50" s="55">
        <v>11857943.23</v>
      </c>
      <c r="D50" s="56"/>
      <c r="E50" s="63"/>
      <c r="F50" s="57">
        <f t="shared" si="3"/>
        <v>11857943.23</v>
      </c>
      <c r="G50" s="58">
        <v>-9.6500000000000006E-3</v>
      </c>
      <c r="H50" s="59">
        <f t="shared" si="0"/>
        <v>-114429.15216950001</v>
      </c>
      <c r="I50" s="58">
        <v>5.1979999999999998E-2</v>
      </c>
      <c r="J50" s="60">
        <f t="shared" si="1"/>
        <v>616375.88909539999</v>
      </c>
      <c r="K50" s="61">
        <f t="shared" si="2"/>
        <v>730805.04126490001</v>
      </c>
      <c r="N50" s="45" t="s">
        <v>55</v>
      </c>
      <c r="O50" s="64">
        <v>0.12114999999999999</v>
      </c>
      <c r="P50" s="64">
        <v>0.11176999999999999</v>
      </c>
      <c r="Q50" s="64">
        <v>0.11132</v>
      </c>
      <c r="R50" s="64">
        <v>6.7049999999999998E-2</v>
      </c>
      <c r="S50" s="64">
        <v>9.2679999999999998E-2</v>
      </c>
      <c r="T50" s="64">
        <v>9.5590000000000008E-2</v>
      </c>
      <c r="U50" s="64">
        <v>-9.6500000000000006E-3</v>
      </c>
      <c r="V50" s="64">
        <v>5.4530000000000002E-2</v>
      </c>
      <c r="W50" s="64">
        <v>5.1979999999999998E-2</v>
      </c>
    </row>
    <row r="51" spans="1:24" x14ac:dyDescent="0.2">
      <c r="B51" s="54" t="s">
        <v>56</v>
      </c>
      <c r="C51" s="55">
        <v>11906701.550000001</v>
      </c>
      <c r="D51" s="56"/>
      <c r="E51" s="63"/>
      <c r="F51" s="57">
        <f t="shared" si="3"/>
        <v>11906701.550000001</v>
      </c>
      <c r="G51" s="58">
        <v>5.3560000000000003E-2</v>
      </c>
      <c r="H51" s="59">
        <f t="shared" si="0"/>
        <v>637722.93501800008</v>
      </c>
      <c r="I51" s="58">
        <v>7.1959999999999996E-2</v>
      </c>
      <c r="J51" s="60">
        <f t="shared" si="1"/>
        <v>856806.24353800004</v>
      </c>
      <c r="K51" s="61">
        <f t="shared" si="2"/>
        <v>219083.30851999996</v>
      </c>
      <c r="N51" s="45" t="s">
        <v>56</v>
      </c>
      <c r="O51" s="64">
        <v>0.10405</v>
      </c>
      <c r="P51" s="64">
        <v>0.11493</v>
      </c>
      <c r="Q51" s="64">
        <v>0.10749</v>
      </c>
      <c r="R51" s="64">
        <v>9.4159999999999994E-2</v>
      </c>
      <c r="S51" s="64">
        <v>9.7299999999999998E-2</v>
      </c>
      <c r="T51" s="64">
        <v>9.6680000000000002E-2</v>
      </c>
      <c r="U51" s="64">
        <v>5.3560000000000003E-2</v>
      </c>
      <c r="V51" s="64">
        <v>7.3520000000000002E-2</v>
      </c>
      <c r="W51" s="64">
        <v>7.1959999999999996E-2</v>
      </c>
    </row>
    <row r="52" spans="1:24" x14ac:dyDescent="0.2">
      <c r="B52" s="54" t="s">
        <v>57</v>
      </c>
      <c r="C52" s="55">
        <v>10987506.390000001</v>
      </c>
      <c r="D52" s="56"/>
      <c r="E52" s="63"/>
      <c r="F52" s="57">
        <f t="shared" si="3"/>
        <v>10987506.390000001</v>
      </c>
      <c r="G52" s="58">
        <v>7.1900000000000006E-2</v>
      </c>
      <c r="H52" s="59">
        <f t="shared" si="0"/>
        <v>790001.70944100013</v>
      </c>
      <c r="I52" s="58">
        <v>6.0249999999999998E-2</v>
      </c>
      <c r="J52" s="60">
        <f t="shared" si="1"/>
        <v>661997.25999749999</v>
      </c>
      <c r="K52" s="61">
        <f t="shared" si="2"/>
        <v>-128004.44944350014</v>
      </c>
      <c r="N52" s="45" t="s">
        <v>57</v>
      </c>
      <c r="O52" s="64">
        <v>0.11650000000000001</v>
      </c>
      <c r="P52" s="64">
        <v>9.3600000000000003E-2</v>
      </c>
      <c r="Q52" s="64">
        <v>9.5449999999999993E-2</v>
      </c>
      <c r="R52" s="64">
        <v>9.2280000000000001E-2</v>
      </c>
      <c r="S52" s="64">
        <v>9.7680000000000003E-2</v>
      </c>
      <c r="T52" s="64">
        <v>9.5400000000000013E-2</v>
      </c>
      <c r="U52" s="64">
        <v>7.1900000000000006E-2</v>
      </c>
      <c r="V52" s="64">
        <v>6.6640000000000005E-2</v>
      </c>
      <c r="W52" s="64">
        <v>6.0249999999999998E-2</v>
      </c>
    </row>
    <row r="53" spans="1:24" x14ac:dyDescent="0.2">
      <c r="B53" s="54" t="s">
        <v>58</v>
      </c>
      <c r="C53" s="55">
        <v>11582027.25</v>
      </c>
      <c r="D53" s="56"/>
      <c r="E53" s="63"/>
      <c r="F53" s="57">
        <f t="shared" si="3"/>
        <v>11582027.25</v>
      </c>
      <c r="G53" s="58">
        <v>5.9760000000000001E-2</v>
      </c>
      <c r="H53" s="59">
        <f t="shared" si="0"/>
        <v>692141.94845999999</v>
      </c>
      <c r="I53" s="58">
        <v>6.2560000000000004E-2</v>
      </c>
      <c r="J53" s="60">
        <f t="shared" si="1"/>
        <v>724571.62476000004</v>
      </c>
      <c r="K53" s="61">
        <f t="shared" si="2"/>
        <v>32429.67630000005</v>
      </c>
      <c r="N53" s="45" t="s">
        <v>58</v>
      </c>
      <c r="O53" s="64">
        <v>7.6670000000000002E-2</v>
      </c>
      <c r="P53" s="64">
        <v>8.412E-2</v>
      </c>
      <c r="Q53" s="64">
        <v>8.3059999999999995E-2</v>
      </c>
      <c r="R53" s="64">
        <v>8.8880000000000001E-2</v>
      </c>
      <c r="S53" s="64">
        <v>8.4129999999999996E-2</v>
      </c>
      <c r="T53" s="64">
        <v>7.8829999999999997E-2</v>
      </c>
      <c r="U53" s="64">
        <v>5.9760000000000001E-2</v>
      </c>
      <c r="V53" s="64">
        <v>5.7529999999999998E-2</v>
      </c>
      <c r="W53" s="64">
        <v>6.2560000000000004E-2</v>
      </c>
    </row>
    <row r="54" spans="1:24" x14ac:dyDescent="0.2">
      <c r="B54" s="54" t="s">
        <v>59</v>
      </c>
      <c r="C54" s="55">
        <v>10896456.120000001</v>
      </c>
      <c r="D54" s="56"/>
      <c r="E54" s="63"/>
      <c r="F54" s="57">
        <f t="shared" si="3"/>
        <v>10896456.120000001</v>
      </c>
      <c r="G54" s="58">
        <v>6.1079999999999995E-2</v>
      </c>
      <c r="H54" s="59">
        <f t="shared" si="0"/>
        <v>665555.53980959998</v>
      </c>
      <c r="I54" s="58">
        <v>6.7610000000000003E-2</v>
      </c>
      <c r="J54" s="60">
        <f t="shared" si="1"/>
        <v>736709.39827320015</v>
      </c>
      <c r="K54" s="61">
        <f t="shared" si="2"/>
        <v>71153.858463600161</v>
      </c>
      <c r="N54" s="45" t="s">
        <v>59</v>
      </c>
      <c r="O54" s="64">
        <v>8.5690000000000002E-2</v>
      </c>
      <c r="P54" s="64">
        <v>7.0499999999999993E-2</v>
      </c>
      <c r="Q54" s="64">
        <v>7.1029999999999996E-2</v>
      </c>
      <c r="R54" s="64">
        <v>8.8050000000000003E-2</v>
      </c>
      <c r="S54" s="64">
        <v>7.3550000000000004E-2</v>
      </c>
      <c r="T54" s="64">
        <v>8.0099999999999991E-2</v>
      </c>
      <c r="U54" s="64">
        <v>6.1079999999999995E-2</v>
      </c>
      <c r="V54" s="64">
        <v>6.8970000000000004E-2</v>
      </c>
      <c r="W54" s="64">
        <v>6.7610000000000003E-2</v>
      </c>
    </row>
    <row r="55" spans="1:24" x14ac:dyDescent="0.2">
      <c r="B55" s="54" t="s">
        <v>60</v>
      </c>
      <c r="C55" s="55">
        <v>10847870.449999999</v>
      </c>
      <c r="D55" s="56"/>
      <c r="E55" s="63"/>
      <c r="F55" s="57">
        <f t="shared" si="3"/>
        <v>10847870.449999999</v>
      </c>
      <c r="G55" s="58">
        <v>8.0489999999999992E-2</v>
      </c>
      <c r="H55" s="59">
        <f t="shared" si="0"/>
        <v>873145.09252049983</v>
      </c>
      <c r="I55" s="58">
        <v>7.9629999999999992E-2</v>
      </c>
      <c r="J55" s="60">
        <f t="shared" si="1"/>
        <v>863815.92393349984</v>
      </c>
      <c r="K55" s="61">
        <f t="shared" si="2"/>
        <v>-9329.1685869999928</v>
      </c>
      <c r="N55" s="45" t="s">
        <v>60</v>
      </c>
      <c r="O55" s="64">
        <v>7.0599999999999996E-2</v>
      </c>
      <c r="P55" s="64">
        <v>9.1480000000000006E-2</v>
      </c>
      <c r="Q55" s="64">
        <v>9.5310000000000006E-2</v>
      </c>
      <c r="R55" s="64">
        <v>8.270000000000001E-2</v>
      </c>
      <c r="S55" s="64">
        <v>7.1910000000000002E-2</v>
      </c>
      <c r="T55" s="64">
        <v>6.7030000000000006E-2</v>
      </c>
      <c r="U55" s="64">
        <v>8.0489999999999992E-2</v>
      </c>
      <c r="V55" s="64">
        <v>8.072E-2</v>
      </c>
      <c r="W55" s="64">
        <v>7.9629999999999992E-2</v>
      </c>
    </row>
    <row r="56" spans="1:24" x14ac:dyDescent="0.2">
      <c r="B56" s="54" t="s">
        <v>61</v>
      </c>
      <c r="C56" s="55">
        <v>11339906.289999999</v>
      </c>
      <c r="D56" s="56"/>
      <c r="E56" s="63"/>
      <c r="F56" s="57">
        <f t="shared" si="3"/>
        <v>11339906.289999999</v>
      </c>
      <c r="G56" s="58">
        <v>7.492E-2</v>
      </c>
      <c r="H56" s="59">
        <f t="shared" si="0"/>
        <v>849585.77924679988</v>
      </c>
      <c r="I56" s="58">
        <v>0.10014000000000001</v>
      </c>
      <c r="J56" s="60">
        <f t="shared" si="1"/>
        <v>1135578.2158806</v>
      </c>
      <c r="K56" s="61">
        <f t="shared" si="2"/>
        <v>285992.43663380016</v>
      </c>
      <c r="N56" s="45" t="s">
        <v>61</v>
      </c>
      <c r="O56" s="64">
        <v>9.7199999999999995E-2</v>
      </c>
      <c r="P56" s="64">
        <v>0.1178</v>
      </c>
      <c r="Q56" s="64">
        <v>0.11226</v>
      </c>
      <c r="R56" s="64">
        <v>6.3710000000000003E-2</v>
      </c>
      <c r="S56" s="64">
        <v>7.1929999999999994E-2</v>
      </c>
      <c r="T56" s="64">
        <v>7.5439999999999993E-2</v>
      </c>
      <c r="U56" s="64">
        <v>7.492E-2</v>
      </c>
      <c r="V56" s="64">
        <v>0.10135</v>
      </c>
      <c r="W56" s="64">
        <v>0.10014000000000001</v>
      </c>
    </row>
    <row r="57" spans="1:24" x14ac:dyDescent="0.2">
      <c r="B57" s="54" t="s">
        <v>62</v>
      </c>
      <c r="C57" s="55">
        <v>11446956.143999999</v>
      </c>
      <c r="D57" s="56"/>
      <c r="E57" s="63"/>
      <c r="F57" s="57">
        <f t="shared" si="3"/>
        <v>11446956.143999999</v>
      </c>
      <c r="G57" s="58">
        <v>9.9010000000000001E-2</v>
      </c>
      <c r="H57" s="59">
        <f t="shared" si="0"/>
        <v>1133363.1278174398</v>
      </c>
      <c r="I57" s="58">
        <v>8.231999999999999E-2</v>
      </c>
      <c r="J57" s="60">
        <f t="shared" si="1"/>
        <v>942313.42977407982</v>
      </c>
      <c r="K57" s="61">
        <f t="shared" si="2"/>
        <v>-191049.69804336003</v>
      </c>
      <c r="N57" s="45" t="s">
        <v>62</v>
      </c>
      <c r="O57" s="64">
        <v>0.12271</v>
      </c>
      <c r="P57" s="64">
        <v>0.115</v>
      </c>
      <c r="Q57" s="64">
        <v>0.11108999999999999</v>
      </c>
      <c r="R57" s="64">
        <v>7.6230000000000006E-2</v>
      </c>
      <c r="S57" s="64">
        <v>0.12447999999999999</v>
      </c>
      <c r="T57" s="64">
        <v>0.11320000000000001</v>
      </c>
      <c r="U57" s="64">
        <v>9.9010000000000001E-2</v>
      </c>
      <c r="V57" s="64">
        <v>8.5040000000000004E-2</v>
      </c>
      <c r="W57" s="64">
        <v>8.231999999999999E-2</v>
      </c>
    </row>
    <row r="58" spans="1:24" x14ac:dyDescent="0.2">
      <c r="B58" s="54" t="s">
        <v>63</v>
      </c>
      <c r="C58" s="55">
        <v>11503486.130000001</v>
      </c>
      <c r="D58" s="56"/>
      <c r="E58" s="63"/>
      <c r="F58" s="57">
        <f t="shared" si="3"/>
        <v>11503486.130000001</v>
      </c>
      <c r="G58" s="58">
        <v>7.3180000000000009E-2</v>
      </c>
      <c r="H58" s="59">
        <f t="shared" si="0"/>
        <v>841825.11499340017</v>
      </c>
      <c r="I58" s="58">
        <v>7.4439999999999992E-2</v>
      </c>
      <c r="J58" s="60">
        <f t="shared" si="1"/>
        <v>856319.50751719996</v>
      </c>
      <c r="K58" s="61">
        <f t="shared" si="2"/>
        <v>14494.39252379979</v>
      </c>
      <c r="N58" s="65" t="s">
        <v>63</v>
      </c>
      <c r="O58" s="66">
        <v>0.10594000000000001</v>
      </c>
      <c r="P58" s="66">
        <v>7.8719999999999998E-2</v>
      </c>
      <c r="Q58" s="66">
        <v>8.7080000000000005E-2</v>
      </c>
      <c r="R58" s="66">
        <v>0.11462</v>
      </c>
      <c r="S58" s="66">
        <v>8.8090000000000002E-2</v>
      </c>
      <c r="T58" s="66">
        <v>9.4709999999999989E-2</v>
      </c>
      <c r="U58" s="66">
        <v>7.3180000000000009E-2</v>
      </c>
      <c r="V58" s="66">
        <v>5.7889999999999997E-2</v>
      </c>
      <c r="W58" s="66">
        <v>7.4439999999999992E-2</v>
      </c>
    </row>
    <row r="59" spans="1:24" ht="30.75" thickBot="1" x14ac:dyDescent="0.3">
      <c r="B59" s="67" t="s">
        <v>64</v>
      </c>
      <c r="C59" s="68">
        <f>SUM(C47:C58)</f>
        <v>138830205.984</v>
      </c>
      <c r="D59" s="68">
        <f>SUM(D47:D58)</f>
        <v>0</v>
      </c>
      <c r="E59" s="68">
        <f>SUM(E47:E58)</f>
        <v>0</v>
      </c>
      <c r="F59" s="68">
        <f>SUM(F47:F58)</f>
        <v>138830205.984</v>
      </c>
      <c r="G59" s="69"/>
      <c r="H59" s="70">
        <f>SUM(H47:H58)</f>
        <v>7221797.7270574393</v>
      </c>
      <c r="I59" s="69"/>
      <c r="J59" s="70">
        <f>SUM(J47:J58)</f>
        <v>7713986.030835879</v>
      </c>
      <c r="K59" s="71">
        <f>SUM(K47:K58)</f>
        <v>492188.30377843999</v>
      </c>
      <c r="N59" s="72"/>
      <c r="O59" s="73"/>
      <c r="P59" s="73"/>
      <c r="Q59" s="73"/>
      <c r="R59" s="73"/>
      <c r="S59" s="73"/>
      <c r="T59" s="73"/>
      <c r="U59" s="73"/>
      <c r="V59" s="73"/>
      <c r="W59" s="73"/>
    </row>
    <row r="60" spans="1:24" x14ac:dyDescent="0.2">
      <c r="G60" s="5"/>
      <c r="H60" s="5"/>
      <c r="I60" s="5"/>
      <c r="J60" s="74"/>
      <c r="K60" s="75"/>
      <c r="N60" s="24"/>
      <c r="O60" s="76"/>
      <c r="P60" s="76"/>
      <c r="Q60" s="76"/>
      <c r="R60" s="76"/>
      <c r="S60" s="76"/>
      <c r="T60" s="76"/>
      <c r="U60" s="76"/>
      <c r="V60" s="76"/>
      <c r="W60" s="76"/>
    </row>
    <row r="61" spans="1:24" x14ac:dyDescent="0.2">
      <c r="C61" s="77"/>
      <c r="D61" s="3"/>
      <c r="J61" s="2"/>
      <c r="N61" s="24"/>
      <c r="O61" s="76"/>
      <c r="P61" s="76"/>
      <c r="Q61" s="76"/>
      <c r="R61" s="76"/>
      <c r="S61" s="76"/>
      <c r="T61" s="76"/>
      <c r="U61" s="76"/>
      <c r="V61" s="76"/>
      <c r="W61" s="76"/>
    </row>
    <row r="62" spans="1:24" ht="15" x14ac:dyDescent="0.25">
      <c r="A62" s="1" t="s">
        <v>65</v>
      </c>
      <c r="B62" s="4" t="s">
        <v>66</v>
      </c>
      <c r="C62" s="78">
        <f>C59/D26</f>
        <v>1.0710374372923863</v>
      </c>
      <c r="G62" s="79"/>
      <c r="H62" s="79"/>
      <c r="I62" s="79"/>
      <c r="J62" s="79"/>
      <c r="K62" s="2"/>
      <c r="N62" s="24"/>
      <c r="O62" s="76"/>
      <c r="P62" s="76"/>
      <c r="Q62" s="76"/>
      <c r="R62" s="76"/>
      <c r="S62" s="76"/>
      <c r="T62" s="76"/>
      <c r="U62" s="76"/>
      <c r="V62" s="76"/>
      <c r="W62" s="76"/>
    </row>
    <row r="63" spans="1:24" ht="15" x14ac:dyDescent="0.25">
      <c r="B63" s="30"/>
      <c r="C63" s="31"/>
      <c r="K63" s="80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4" ht="45" x14ac:dyDescent="0.25">
      <c r="A64" s="45"/>
      <c r="B64" s="81" t="s">
        <v>67</v>
      </c>
      <c r="C64" s="82" t="s">
        <v>68</v>
      </c>
      <c r="D64" s="82" t="s">
        <v>69</v>
      </c>
      <c r="E64" s="83" t="s">
        <v>70</v>
      </c>
      <c r="F64" s="83"/>
      <c r="G64" s="83"/>
      <c r="H64" s="83"/>
      <c r="I64" s="83"/>
      <c r="K64" s="8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ht="30.75" customHeight="1" x14ac:dyDescent="0.25">
      <c r="A65" s="85" t="s">
        <v>71</v>
      </c>
      <c r="B65" s="86"/>
      <c r="C65" s="87"/>
      <c r="D65" s="88">
        <v>720284.00105495343</v>
      </c>
      <c r="E65" s="89"/>
      <c r="F65" s="90"/>
      <c r="G65" s="90"/>
      <c r="H65" s="90"/>
      <c r="I65" s="91"/>
      <c r="K65" s="8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ht="28.5" x14ac:dyDescent="0.2">
      <c r="A66" s="92" t="s">
        <v>72</v>
      </c>
      <c r="B66" s="93" t="s">
        <v>73</v>
      </c>
      <c r="C66" s="94" t="s">
        <v>74</v>
      </c>
      <c r="D66" s="95"/>
      <c r="E66" s="96"/>
      <c r="F66" s="96"/>
      <c r="G66" s="96"/>
      <c r="H66" s="96"/>
      <c r="I66" s="96"/>
      <c r="K66" s="8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ht="28.5" x14ac:dyDescent="0.2">
      <c r="A67" s="92" t="s">
        <v>75</v>
      </c>
      <c r="B67" s="93" t="s">
        <v>76</v>
      </c>
      <c r="C67" s="97" t="s">
        <v>74</v>
      </c>
      <c r="D67" s="98"/>
      <c r="E67" s="96"/>
      <c r="F67" s="96"/>
      <c r="G67" s="96"/>
      <c r="H67" s="96"/>
      <c r="I67" s="96"/>
      <c r="J67" s="13"/>
      <c r="K67" s="99"/>
      <c r="L67" s="13"/>
      <c r="M67" s="13"/>
      <c r="N67" s="13"/>
      <c r="O67" s="13"/>
      <c r="P67" s="13"/>
      <c r="Q67" s="13"/>
    </row>
    <row r="68" spans="1:24" ht="28.5" x14ac:dyDescent="0.2">
      <c r="A68" s="92" t="s">
        <v>77</v>
      </c>
      <c r="B68" s="93" t="s">
        <v>78</v>
      </c>
      <c r="C68" s="94" t="s">
        <v>74</v>
      </c>
      <c r="D68" s="98"/>
      <c r="E68" s="96"/>
      <c r="F68" s="96"/>
      <c r="G68" s="96"/>
      <c r="H68" s="96"/>
      <c r="I68" s="96"/>
      <c r="J68" s="13"/>
      <c r="K68" s="99"/>
      <c r="L68" s="13"/>
      <c r="M68" s="13"/>
      <c r="N68" s="13"/>
      <c r="O68" s="13"/>
      <c r="P68" s="13"/>
      <c r="Q68" s="13"/>
    </row>
    <row r="69" spans="1:24" ht="28.5" x14ac:dyDescent="0.2">
      <c r="A69" s="92" t="s">
        <v>79</v>
      </c>
      <c r="B69" s="93" t="s">
        <v>80</v>
      </c>
      <c r="C69" s="97" t="s">
        <v>81</v>
      </c>
      <c r="D69" s="98">
        <v>430336.47</v>
      </c>
      <c r="E69" s="100"/>
      <c r="F69" s="101"/>
      <c r="G69" s="101"/>
      <c r="H69" s="101"/>
      <c r="I69" s="102"/>
      <c r="J69" s="13"/>
      <c r="K69" s="103"/>
      <c r="L69" s="13"/>
      <c r="M69" s="13"/>
      <c r="N69" s="13"/>
      <c r="O69" s="13"/>
      <c r="P69" s="13"/>
      <c r="Q69" s="13"/>
    </row>
    <row r="70" spans="1:24" ht="28.5" x14ac:dyDescent="0.2">
      <c r="A70" s="92" t="s">
        <v>82</v>
      </c>
      <c r="B70" s="93" t="s">
        <v>83</v>
      </c>
      <c r="C70" s="94" t="s">
        <v>74</v>
      </c>
      <c r="D70" s="95"/>
      <c r="E70" s="96"/>
      <c r="F70" s="96"/>
      <c r="G70" s="96"/>
      <c r="H70" s="96"/>
      <c r="I70" s="96"/>
      <c r="J70" s="13"/>
      <c r="K70" s="103"/>
      <c r="L70" s="13"/>
      <c r="M70" s="13"/>
      <c r="N70" s="13"/>
      <c r="O70" s="13"/>
      <c r="P70" s="13"/>
      <c r="Q70" s="13"/>
    </row>
    <row r="71" spans="1:24" ht="28.5" x14ac:dyDescent="0.2">
      <c r="A71" s="92" t="s">
        <v>84</v>
      </c>
      <c r="B71" s="93" t="s">
        <v>85</v>
      </c>
      <c r="C71" s="94" t="s">
        <v>74</v>
      </c>
      <c r="D71" s="95"/>
      <c r="E71" s="96"/>
      <c r="F71" s="96"/>
      <c r="G71" s="96"/>
      <c r="H71" s="96"/>
      <c r="I71" s="96"/>
      <c r="J71" s="13"/>
      <c r="K71" s="103"/>
      <c r="L71" s="13"/>
      <c r="M71" s="13"/>
      <c r="N71" s="13"/>
      <c r="O71" s="13"/>
      <c r="P71" s="13"/>
      <c r="Q71" s="13"/>
    </row>
    <row r="72" spans="1:24" ht="33.75" customHeight="1" x14ac:dyDescent="0.2">
      <c r="A72" s="92">
        <v>4</v>
      </c>
      <c r="B72" s="93" t="s">
        <v>86</v>
      </c>
      <c r="C72" s="94" t="s">
        <v>74</v>
      </c>
      <c r="D72" s="95"/>
      <c r="E72" s="96"/>
      <c r="F72" s="96"/>
      <c r="G72" s="96"/>
      <c r="H72" s="96"/>
      <c r="I72" s="96"/>
      <c r="J72" s="13"/>
      <c r="K72" s="103"/>
      <c r="L72" s="13"/>
      <c r="M72" s="13"/>
      <c r="N72" s="13"/>
      <c r="O72" s="13"/>
      <c r="P72" s="13"/>
      <c r="Q72" s="13"/>
    </row>
    <row r="73" spans="1:24" ht="42.75" x14ac:dyDescent="0.2">
      <c r="A73" s="92">
        <v>5</v>
      </c>
      <c r="B73" s="93" t="s">
        <v>87</v>
      </c>
      <c r="C73" s="94" t="s">
        <v>74</v>
      </c>
      <c r="D73" s="95"/>
      <c r="E73" s="96"/>
      <c r="F73" s="96"/>
      <c r="G73" s="96"/>
      <c r="H73" s="96"/>
      <c r="I73" s="96"/>
      <c r="J73" s="13"/>
      <c r="K73" s="103"/>
      <c r="L73" s="13"/>
      <c r="M73" s="13"/>
      <c r="N73" s="13"/>
      <c r="O73" s="13"/>
      <c r="P73" s="13"/>
      <c r="Q73" s="13"/>
    </row>
    <row r="74" spans="1:24" ht="28.5" x14ac:dyDescent="0.2">
      <c r="A74" s="104">
        <v>6</v>
      </c>
      <c r="B74" s="105" t="s">
        <v>88</v>
      </c>
      <c r="C74" s="94" t="s">
        <v>74</v>
      </c>
      <c r="D74" s="95"/>
      <c r="E74" s="96"/>
      <c r="F74" s="96"/>
      <c r="G74" s="96"/>
      <c r="H74" s="96"/>
      <c r="I74" s="96"/>
      <c r="K74" s="24"/>
    </row>
    <row r="75" spans="1:24" ht="30.75" customHeight="1" x14ac:dyDescent="0.2">
      <c r="A75" s="104">
        <v>7</v>
      </c>
      <c r="B75" s="106" t="s">
        <v>89</v>
      </c>
      <c r="C75" s="107"/>
      <c r="D75" s="95">
        <v>-819149.54966467957</v>
      </c>
      <c r="E75" s="96" t="s">
        <v>90</v>
      </c>
      <c r="F75" s="96"/>
      <c r="G75" s="96"/>
      <c r="H75" s="96"/>
      <c r="I75" s="96"/>
    </row>
    <row r="76" spans="1:24" x14ac:dyDescent="0.2">
      <c r="A76" s="104">
        <v>8</v>
      </c>
      <c r="B76" s="106"/>
      <c r="C76" s="107"/>
      <c r="D76" s="95"/>
      <c r="E76" s="96"/>
      <c r="F76" s="96"/>
      <c r="G76" s="96"/>
      <c r="H76" s="96"/>
      <c r="I76" s="96"/>
    </row>
    <row r="77" spans="1:24" x14ac:dyDescent="0.2">
      <c r="A77" s="104">
        <v>9</v>
      </c>
      <c r="B77" s="106"/>
      <c r="C77" s="107"/>
      <c r="D77" s="95"/>
      <c r="E77" s="100"/>
      <c r="F77" s="101"/>
      <c r="G77" s="101"/>
      <c r="H77" s="101"/>
      <c r="I77" s="102"/>
    </row>
    <row r="78" spans="1:24" x14ac:dyDescent="0.2">
      <c r="A78" s="104">
        <v>10</v>
      </c>
      <c r="B78" s="106"/>
      <c r="C78" s="107"/>
      <c r="D78" s="95"/>
      <c r="E78" s="96"/>
      <c r="F78" s="96"/>
      <c r="G78" s="96"/>
      <c r="H78" s="96"/>
      <c r="I78" s="96"/>
    </row>
    <row r="79" spans="1:24" ht="15" x14ac:dyDescent="0.25">
      <c r="A79" s="1" t="s">
        <v>91</v>
      </c>
      <c r="B79" s="31" t="s">
        <v>92</v>
      </c>
      <c r="C79" s="31"/>
      <c r="D79" s="108">
        <f>SUM(D65:D78)</f>
        <v>331470.92139027396</v>
      </c>
      <c r="E79" s="109"/>
      <c r="F79" s="109"/>
      <c r="G79" s="109"/>
      <c r="H79" s="109"/>
    </row>
    <row r="80" spans="1:24" ht="15" x14ac:dyDescent="0.25">
      <c r="B80" s="110" t="s">
        <v>93</v>
      </c>
      <c r="C80" s="111"/>
      <c r="D80" s="108">
        <f>K59</f>
        <v>492188.30377843999</v>
      </c>
      <c r="E80" s="109"/>
      <c r="F80" s="109"/>
      <c r="G80" s="109"/>
      <c r="H80" s="109"/>
    </row>
    <row r="81" spans="1:19" ht="15" x14ac:dyDescent="0.25">
      <c r="B81" s="111" t="s">
        <v>94</v>
      </c>
      <c r="C81" s="111"/>
      <c r="D81" s="112">
        <f>D79-D80</f>
        <v>-160717.38238816604</v>
      </c>
    </row>
    <row r="82" spans="1:19" ht="15.75" thickBot="1" x14ac:dyDescent="0.3">
      <c r="B82" s="113" t="s">
        <v>95</v>
      </c>
      <c r="C82" s="114"/>
      <c r="D82" s="115">
        <f>IF(ISERROR(D81/J59),0,D81/J59)</f>
        <v>-2.0834544131362768E-2</v>
      </c>
      <c r="E82" s="116" t="str">
        <f>IF(AND(D82&lt;0.01,D82&gt;-0.01),"","Unresolved differences of greater than + or - 1% should be explained")</f>
        <v>Unresolved differences of greater than + or - 1% should be explained</v>
      </c>
      <c r="G82" s="13"/>
      <c r="H82" s="29"/>
      <c r="I82" s="29"/>
      <c r="J82" s="29"/>
      <c r="K82" s="29"/>
      <c r="L82" s="29"/>
    </row>
    <row r="83" spans="1:19" ht="15.75" thickTop="1" x14ac:dyDescent="0.25">
      <c r="B83" s="31"/>
      <c r="C83" s="117"/>
      <c r="D83" s="118"/>
      <c r="E83" s="1" t="s">
        <v>96</v>
      </c>
      <c r="G83" s="13"/>
    </row>
    <row r="84" spans="1:19" ht="15" x14ac:dyDescent="0.25">
      <c r="B84" s="31"/>
      <c r="C84" s="117"/>
      <c r="D84" s="119"/>
      <c r="E84" s="1" t="s">
        <v>97</v>
      </c>
    </row>
    <row r="85" spans="1:19" ht="15" x14ac:dyDescent="0.25">
      <c r="A85" s="1" t="s">
        <v>98</v>
      </c>
      <c r="B85" s="120" t="s">
        <v>99</v>
      </c>
      <c r="C85" s="121"/>
      <c r="D85" s="118"/>
      <c r="E85" s="1" t="s">
        <v>100</v>
      </c>
    </row>
    <row r="86" spans="1:19" ht="15" x14ac:dyDescent="0.25">
      <c r="B86" s="122"/>
      <c r="C86" s="121"/>
      <c r="D86" s="118"/>
      <c r="E86" s="1" t="s">
        <v>101</v>
      </c>
    </row>
    <row r="87" spans="1:19" ht="75" x14ac:dyDescent="0.25">
      <c r="B87" s="123" t="s">
        <v>8</v>
      </c>
      <c r="C87" s="82" t="s">
        <v>102</v>
      </c>
      <c r="D87" s="82" t="s">
        <v>103</v>
      </c>
      <c r="E87" s="82" t="s">
        <v>104</v>
      </c>
      <c r="F87" s="124" t="s">
        <v>92</v>
      </c>
      <c r="G87" s="82" t="s">
        <v>94</v>
      </c>
      <c r="H87" s="125" t="s">
        <v>105</v>
      </c>
      <c r="I87" s="82" t="s">
        <v>95</v>
      </c>
      <c r="J87" s="13"/>
      <c r="K87" s="13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B88" s="126">
        <v>2014</v>
      </c>
      <c r="C88" s="127">
        <f>K59</f>
        <v>492188.30377843999</v>
      </c>
      <c r="D88" s="127">
        <f>D65</f>
        <v>720284.00105495343</v>
      </c>
      <c r="E88" s="128">
        <f>SUM(D66:D78)</f>
        <v>-388813.07966467959</v>
      </c>
      <c r="F88" s="129">
        <f>D79</f>
        <v>331470.92139027396</v>
      </c>
      <c r="G88" s="130">
        <f>C88-F88</f>
        <v>160717.38238816604</v>
      </c>
      <c r="H88" s="128">
        <f>J59</f>
        <v>7713986.030835879</v>
      </c>
      <c r="I88" s="131">
        <f>IF(ISERROR(G88/H88),0,G88/H88)</f>
        <v>2.0834544131362768E-2</v>
      </c>
      <c r="J88" s="13"/>
      <c r="K88" s="13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B89" s="126">
        <v>2015</v>
      </c>
      <c r="C89" s="127">
        <v>244630.44805510022</v>
      </c>
      <c r="D89" s="127">
        <v>2075699.37</v>
      </c>
      <c r="E89" s="128">
        <v>-1729407.3862831099</v>
      </c>
      <c r="F89" s="129">
        <v>346291.98371689022</v>
      </c>
      <c r="G89" s="130">
        <f t="shared" ref="G89:G91" si="4">C89-F89</f>
        <v>-101661.53566179</v>
      </c>
      <c r="H89" s="128">
        <v>10133915.513287699</v>
      </c>
      <c r="I89" s="131">
        <f>IF(ISERROR(G89/H89),0,G89/H89)</f>
        <v>-1.0031812040320475E-2</v>
      </c>
      <c r="J89" s="13"/>
      <c r="K89" s="13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B90" s="126">
        <v>2016</v>
      </c>
      <c r="C90" s="127">
        <v>-36384.550969699631</v>
      </c>
      <c r="D90" s="127">
        <v>3032577.6500000004</v>
      </c>
      <c r="E90" s="128">
        <v>-3110769.3591462048</v>
      </c>
      <c r="F90" s="129">
        <v>-78191.709146204405</v>
      </c>
      <c r="G90" s="130">
        <f t="shared" si="4"/>
        <v>41807.158176504774</v>
      </c>
      <c r="H90" s="128">
        <v>10680132.003684601</v>
      </c>
      <c r="I90" s="131">
        <f>IF(ISERROR(G90/H90),0,G90/H90)</f>
        <v>3.9144795365901354E-3</v>
      </c>
      <c r="J90" s="13"/>
      <c r="K90" s="13"/>
      <c r="L90" s="29"/>
      <c r="M90" s="29"/>
      <c r="N90" s="29"/>
      <c r="O90" s="29"/>
      <c r="P90" s="29"/>
      <c r="Q90" s="29"/>
      <c r="R90" s="29"/>
      <c r="S90" s="29"/>
    </row>
    <row r="91" spans="1:19" ht="15" thickBot="1" x14ac:dyDescent="0.25">
      <c r="B91" s="126"/>
      <c r="C91" s="132"/>
      <c r="D91" s="132"/>
      <c r="E91" s="132"/>
      <c r="F91" s="133"/>
      <c r="G91" s="130">
        <f t="shared" si="4"/>
        <v>0</v>
      </c>
      <c r="H91" s="132"/>
      <c r="I91" s="134">
        <f>IF(ISERROR(G91/H91),0,G91/H91)</f>
        <v>0</v>
      </c>
      <c r="J91" s="13"/>
      <c r="K91" s="13"/>
      <c r="L91" s="29"/>
      <c r="M91" s="29"/>
      <c r="N91" s="29"/>
      <c r="O91" s="29"/>
      <c r="P91" s="29"/>
      <c r="Q91" s="29"/>
      <c r="R91" s="29"/>
      <c r="S91" s="29"/>
    </row>
    <row r="92" spans="1:19" ht="15.75" thickBot="1" x14ac:dyDescent="0.3">
      <c r="B92" s="135" t="s">
        <v>106</v>
      </c>
      <c r="C92" s="136">
        <f t="shared" ref="C92:H92" si="5">SUM(C88:C91)</f>
        <v>700434.20086384052</v>
      </c>
      <c r="D92" s="136">
        <f t="shared" si="5"/>
        <v>5828561.0210549533</v>
      </c>
      <c r="E92" s="136">
        <f t="shared" si="5"/>
        <v>-5228989.8250939939</v>
      </c>
      <c r="F92" s="137">
        <f t="shared" si="5"/>
        <v>599571.19596095977</v>
      </c>
      <c r="G92" s="136">
        <f t="shared" si="5"/>
        <v>100863.00490288081</v>
      </c>
      <c r="H92" s="138">
        <f t="shared" si="5"/>
        <v>28528033.547808178</v>
      </c>
      <c r="I92" s="139" t="s">
        <v>107</v>
      </c>
      <c r="J92" s="13"/>
      <c r="K92" s="13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B93" s="5"/>
      <c r="C93" s="5"/>
      <c r="D93" s="5"/>
      <c r="E93" s="5"/>
      <c r="F93" s="5"/>
      <c r="G93" s="5"/>
      <c r="J93" s="13"/>
      <c r="K93" s="13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J94" s="13"/>
      <c r="K94" s="13"/>
      <c r="L94" s="29"/>
      <c r="M94" s="29"/>
      <c r="N94" s="29"/>
      <c r="O94" s="29"/>
      <c r="P94" s="29"/>
      <c r="Q94" s="29"/>
      <c r="R94" s="29"/>
      <c r="S94" s="29"/>
    </row>
    <row r="95" spans="1:19" ht="15" x14ac:dyDescent="0.25">
      <c r="B95" s="30" t="s">
        <v>108</v>
      </c>
      <c r="J95" s="13"/>
      <c r="K95" s="13"/>
    </row>
    <row r="96" spans="1:19" x14ac:dyDescent="0.2">
      <c r="B96" s="140"/>
      <c r="C96" s="140"/>
      <c r="D96" s="140"/>
      <c r="E96" s="140"/>
      <c r="F96" s="140"/>
      <c r="G96" s="140"/>
      <c r="H96" s="140"/>
      <c r="J96" s="13"/>
      <c r="K96" s="13"/>
    </row>
    <row r="97" spans="2:11" x14ac:dyDescent="0.2">
      <c r="B97" s="140"/>
      <c r="C97" s="140"/>
      <c r="D97" s="140"/>
      <c r="E97" s="140"/>
      <c r="F97" s="140"/>
      <c r="G97" s="140"/>
      <c r="H97" s="140"/>
      <c r="J97" s="13"/>
      <c r="K97" s="13"/>
    </row>
    <row r="98" spans="2:11" x14ac:dyDescent="0.2">
      <c r="B98" s="140"/>
      <c r="C98" s="140"/>
      <c r="D98" s="140"/>
      <c r="E98" s="140"/>
      <c r="F98" s="140"/>
      <c r="G98" s="140"/>
      <c r="H98" s="140"/>
    </row>
    <row r="99" spans="2:11" x14ac:dyDescent="0.2">
      <c r="B99" s="140"/>
      <c r="C99" s="140"/>
      <c r="D99" s="140"/>
      <c r="E99" s="140"/>
      <c r="F99" s="140"/>
      <c r="G99" s="140"/>
      <c r="H99" s="140"/>
    </row>
    <row r="100" spans="2:11" x14ac:dyDescent="0.2">
      <c r="B100" s="140"/>
      <c r="C100" s="140"/>
      <c r="D100" s="140"/>
      <c r="E100" s="140"/>
      <c r="F100" s="140"/>
      <c r="G100" s="140"/>
      <c r="H100" s="140"/>
    </row>
    <row r="101" spans="2:11" x14ac:dyDescent="0.2">
      <c r="B101" s="140"/>
      <c r="C101" s="140"/>
      <c r="D101" s="140"/>
      <c r="E101" s="140"/>
      <c r="F101" s="140"/>
      <c r="G101" s="140"/>
      <c r="H101" s="140"/>
    </row>
    <row r="102" spans="2:11" x14ac:dyDescent="0.2">
      <c r="B102" s="140"/>
      <c r="C102" s="140"/>
      <c r="D102" s="140"/>
      <c r="E102" s="140"/>
      <c r="F102" s="140"/>
      <c r="G102" s="140"/>
      <c r="H102" s="140"/>
    </row>
    <row r="103" spans="2:11" x14ac:dyDescent="0.2">
      <c r="B103" s="140"/>
      <c r="C103" s="140"/>
      <c r="D103" s="140"/>
      <c r="E103" s="140"/>
      <c r="F103" s="140"/>
      <c r="G103" s="140"/>
      <c r="H103" s="140"/>
    </row>
  </sheetData>
  <mergeCells count="22">
    <mergeCell ref="E75:I75"/>
    <mergeCell ref="E76:I76"/>
    <mergeCell ref="E77:I77"/>
    <mergeCell ref="E78:I78"/>
    <mergeCell ref="E69:I69"/>
    <mergeCell ref="E70:I70"/>
    <mergeCell ref="E71:I71"/>
    <mergeCell ref="E72:I72"/>
    <mergeCell ref="E73:I73"/>
    <mergeCell ref="E74:I74"/>
    <mergeCell ref="E64:I64"/>
    <mergeCell ref="A65:C65"/>
    <mergeCell ref="E65:I65"/>
    <mergeCell ref="E66:I66"/>
    <mergeCell ref="E67:I67"/>
    <mergeCell ref="E68:I68"/>
    <mergeCell ref="B21:C21"/>
    <mergeCell ref="E21:F21"/>
    <mergeCell ref="B27:H27"/>
    <mergeCell ref="O45:Q45"/>
    <mergeCell ref="R45:T45"/>
    <mergeCell ref="U45:W45"/>
  </mergeCells>
  <dataValidations count="1">
    <dataValidation type="list" sqref="C31">
      <formula1>"1st Estimate, 2nd Estimate, Actual, Other"</formula1>
    </dataValidation>
  </dataValidations>
  <pageMargins left="0.70866141732283505" right="0.70866141732283505" top="0.74803149606299202" bottom="0.74803149606299202" header="0.31496062992126" footer="0.31496062992126"/>
  <pageSetup scale="36" fitToHeight="2" orientation="portrait" cellComments="asDisplayed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 Analysis </vt:lpstr>
      <vt:lpstr>'GA Analysis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Hesselink</dc:creator>
  <cp:lastModifiedBy>Tim Hesselink</cp:lastModifiedBy>
  <dcterms:created xsi:type="dcterms:W3CDTF">2017-11-30T19:04:52Z</dcterms:created>
  <dcterms:modified xsi:type="dcterms:W3CDTF">2017-11-30T19:05:48Z</dcterms:modified>
</cp:coreProperties>
</file>