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LLING-FINANCE\Shared Databases\Shared Billing Documents\OEB\Rate applications\IRM\EB-2017-0034\Submitted Documents\OEB_11302017\"/>
    </mc:Choice>
  </mc:AlternateContent>
  <bookViews>
    <workbookView xWindow="0" yWindow="0" windowWidth="28800" windowHeight="11685"/>
  </bookViews>
  <sheets>
    <sheet name="GA Analysis " sheetId="1" r:id="rId1"/>
  </sheets>
  <definedNames>
    <definedName name="GARate" localSheetId="0">#REF!</definedName>
    <definedName name="GARate">#REF!</definedName>
    <definedName name="_xlnm.Print_Area" localSheetId="0">'GA Analysis '!$A$1:$I$92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  <c r="G91" i="1"/>
  <c r="I91" i="1" s="1"/>
  <c r="I90" i="1"/>
  <c r="I89" i="1"/>
  <c r="H92" i="1"/>
  <c r="I88" i="1"/>
  <c r="F92" i="1"/>
  <c r="D92" i="1"/>
  <c r="C92" i="1"/>
  <c r="D75" i="1"/>
  <c r="D68" i="1"/>
  <c r="D65" i="1"/>
  <c r="D79" i="1" s="1"/>
  <c r="E59" i="1"/>
  <c r="D59" i="1"/>
  <c r="I58" i="1"/>
  <c r="G58" i="1"/>
  <c r="C58" i="1"/>
  <c r="F58" i="1" s="1"/>
  <c r="I57" i="1"/>
  <c r="G57" i="1"/>
  <c r="C57" i="1"/>
  <c r="F57" i="1" s="1"/>
  <c r="I56" i="1"/>
  <c r="G56" i="1"/>
  <c r="F56" i="1"/>
  <c r="H56" i="1" s="1"/>
  <c r="C56" i="1"/>
  <c r="I55" i="1"/>
  <c r="G55" i="1"/>
  <c r="C55" i="1"/>
  <c r="F55" i="1" s="1"/>
  <c r="I54" i="1"/>
  <c r="G54" i="1"/>
  <c r="C54" i="1"/>
  <c r="F54" i="1" s="1"/>
  <c r="I53" i="1"/>
  <c r="G53" i="1"/>
  <c r="C53" i="1"/>
  <c r="F53" i="1" s="1"/>
  <c r="J52" i="1"/>
  <c r="K52" i="1" s="1"/>
  <c r="I52" i="1"/>
  <c r="G52" i="1"/>
  <c r="F52" i="1"/>
  <c r="H52" i="1" s="1"/>
  <c r="C52" i="1"/>
  <c r="I51" i="1"/>
  <c r="G51" i="1"/>
  <c r="C51" i="1"/>
  <c r="F51" i="1" s="1"/>
  <c r="I50" i="1"/>
  <c r="G50" i="1"/>
  <c r="C50" i="1"/>
  <c r="F50" i="1" s="1"/>
  <c r="I49" i="1"/>
  <c r="G49" i="1"/>
  <c r="C49" i="1"/>
  <c r="F49" i="1" s="1"/>
  <c r="I48" i="1"/>
  <c r="G48" i="1"/>
  <c r="F48" i="1"/>
  <c r="H48" i="1" s="1"/>
  <c r="C48" i="1"/>
  <c r="I47" i="1"/>
  <c r="G47" i="1"/>
  <c r="C47" i="1"/>
  <c r="F47" i="1" s="1"/>
  <c r="C44" i="1"/>
  <c r="D26" i="1"/>
  <c r="D25" i="1"/>
  <c r="D24" i="1"/>
  <c r="D23" i="1"/>
  <c r="J49" i="1" l="1"/>
  <c r="H49" i="1"/>
  <c r="H55" i="1"/>
  <c r="J55" i="1"/>
  <c r="K55" i="1" s="1"/>
  <c r="F59" i="1"/>
  <c r="H47" i="1"/>
  <c r="J47" i="1"/>
  <c r="J54" i="1"/>
  <c r="H54" i="1"/>
  <c r="H51" i="1"/>
  <c r="J51" i="1"/>
  <c r="K51" i="1" s="1"/>
  <c r="J53" i="1"/>
  <c r="H53" i="1"/>
  <c r="J58" i="1"/>
  <c r="H58" i="1"/>
  <c r="J50" i="1"/>
  <c r="H50" i="1"/>
  <c r="J57" i="1"/>
  <c r="K57" i="1" s="1"/>
  <c r="H57" i="1"/>
  <c r="J48" i="1"/>
  <c r="K48" i="1" s="1"/>
  <c r="J56" i="1"/>
  <c r="K56" i="1" s="1"/>
  <c r="C59" i="1"/>
  <c r="C62" i="1" s="1"/>
  <c r="D22" i="1"/>
  <c r="G92" i="1"/>
  <c r="K47" i="1" l="1"/>
  <c r="J59" i="1"/>
  <c r="K58" i="1"/>
  <c r="H59" i="1"/>
  <c r="F25" i="1"/>
  <c r="F23" i="1"/>
  <c r="K50" i="1"/>
  <c r="F26" i="1"/>
  <c r="K53" i="1"/>
  <c r="K54" i="1"/>
  <c r="F24" i="1"/>
  <c r="K49" i="1"/>
  <c r="K59" i="1" l="1"/>
  <c r="D80" i="1" s="1"/>
  <c r="D81" i="1" s="1"/>
  <c r="D82" i="1" s="1"/>
  <c r="E82" i="1" s="1"/>
</calcChain>
</file>

<file path=xl/sharedStrings.xml><?xml version="1.0" encoding="utf-8"?>
<sst xmlns="http://schemas.openxmlformats.org/spreadsheetml/2006/main" count="139" uniqueCount="105">
  <si>
    <t>Account 1589 Global Adjustment (GA) Analysis Workform</t>
  </si>
  <si>
    <t>Input cells</t>
  </si>
  <si>
    <t>Drop down cells</t>
  </si>
  <si>
    <t>Note 1</t>
  </si>
  <si>
    <t>Year(s) Requested for Disposition</t>
  </si>
  <si>
    <t>2014-2016</t>
  </si>
  <si>
    <t>Note 2</t>
  </si>
  <si>
    <t>Consumption Data Excluding for Loss Factor (Data to agree with RRR as applicable)</t>
  </si>
  <si>
    <t>Year</t>
  </si>
  <si>
    <t>Total Metered excluding WMP</t>
  </si>
  <si>
    <t>C = A+B</t>
  </si>
  <si>
    <t>kWh</t>
  </si>
  <si>
    <t xml:space="preserve">RPP </t>
  </si>
  <si>
    <t>A</t>
  </si>
  <si>
    <t>Non RPP</t>
  </si>
  <si>
    <t>B = D+E</t>
  </si>
  <si>
    <t>Non-RPP Class A</t>
  </si>
  <si>
    <t>D</t>
  </si>
  <si>
    <r>
      <t>Non-RPP Class B</t>
    </r>
    <r>
      <rPr>
        <sz val="11"/>
        <color rgb="FFFF0000"/>
        <rFont val="Arial"/>
        <family val="2"/>
      </rPr>
      <t>*</t>
    </r>
  </si>
  <si>
    <t>E</t>
  </si>
  <si>
    <t>*Non-RPP Class B consumption reported in this table is not expected to directly agree with the Non-RPP Class B Including Loss Adjusted Billed Consumption in the GA Analysis of Expected Balance table below.  The difference should be equal to the loss factor.</t>
  </si>
  <si>
    <t>Note 3</t>
  </si>
  <si>
    <t>GA Billing Rate</t>
  </si>
  <si>
    <t xml:space="preserve">GA is billed on the </t>
  </si>
  <si>
    <t>1st Estimate</t>
  </si>
  <si>
    <t>GA Billing Rate Description</t>
  </si>
  <si>
    <t>Note 4</t>
  </si>
  <si>
    <t>Analysis of Expected GA Amount</t>
  </si>
  <si>
    <t>GA Rates per IESO website</t>
  </si>
  <si>
    <t>Calendar Month</t>
  </si>
  <si>
    <t>Non-RPP Class B Including Loss Factor Billed Consumption (kWh)</t>
  </si>
  <si>
    <t>Deduct Previous Month Unbilled Loss Adjusted Consumption (kWh)</t>
  </si>
  <si>
    <t>Add Current Month Unbilled Loss Adjusted Consumption (kWh)</t>
  </si>
  <si>
    <t>Non-RPP Class B Including Loss Adjusted Consumption, Adjusted for Unbilled (kWh)</t>
  </si>
  <si>
    <t>GA Rate Billed  ($/kWh)</t>
  </si>
  <si>
    <t>$ Consumption at GA Rate Billed</t>
  </si>
  <si>
    <t>GA Actual Rate Paid ($/kWh)</t>
  </si>
  <si>
    <t>$ Consumption at Actual Rate Paid</t>
  </si>
  <si>
    <t>Expected GA Variance ($)</t>
  </si>
  <si>
    <t>F</t>
  </si>
  <si>
    <t>G</t>
  </si>
  <si>
    <t>H</t>
  </si>
  <si>
    <t>I = F-G+H</t>
  </si>
  <si>
    <t>J</t>
  </si>
  <si>
    <t>K = I*J</t>
  </si>
  <si>
    <t>L</t>
  </si>
  <si>
    <t>M = I*L</t>
  </si>
  <si>
    <t>=M-K</t>
  </si>
  <si>
    <t>($/kWh)</t>
  </si>
  <si>
    <t>First Estimate</t>
  </si>
  <si>
    <t>Second Estimate</t>
  </si>
  <si>
    <t>Actual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</si>
  <si>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</si>
  <si>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</si>
  <si>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</si>
  <si>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</si>
  <si>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</si>
  <si>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</si>
  <si>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</si>
  <si>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</si>
  <si>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</si>
  <si>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</si>
  <si>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</si>
  <si>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</si>
  <si>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Net Change in Expected GA Balance in the Year (i.e. Transactions in the Year)</t>
  </si>
  <si>
    <t xml:space="preserve">Note 5 </t>
  </si>
  <si>
    <t xml:space="preserve">Reconciling Items </t>
  </si>
  <si>
    <t xml:space="preserve"> Item</t>
  </si>
  <si>
    <t>Applicability of Reconciling Item (Y/N)</t>
  </si>
  <si>
    <t>Amount (Quantify if it is a significant reconciling item)</t>
  </si>
  <si>
    <t>Explanation</t>
  </si>
  <si>
    <t xml:space="preserve"> Net Change in Principal Balance in the GL (i.e. Transactions in the Year)</t>
  </si>
  <si>
    <t>1a</t>
  </si>
  <si>
    <t>Remove impacts to GA from prior year RPP Settlement true up process that are booked in current year</t>
  </si>
  <si>
    <t>N</t>
  </si>
  <si>
    <t>1b</t>
  </si>
  <si>
    <t>Add impacts to GA from current year RPP Settlement true up process that are booked in subsequent year</t>
  </si>
  <si>
    <t>2a</t>
  </si>
  <si>
    <t>Remove prior year end unbilled to actual revenue differences</t>
  </si>
  <si>
    <t>Y</t>
  </si>
  <si>
    <t>2b</t>
  </si>
  <si>
    <t>Add current year end unbilled to actual revenue differences</t>
  </si>
  <si>
    <t>3a</t>
  </si>
  <si>
    <t>Remove difference between prior year accrual to forecast from long term load transfers</t>
  </si>
  <si>
    <t>3b</t>
  </si>
  <si>
    <t>Add difference between current year accrual to forecast from long term load transfers</t>
  </si>
  <si>
    <t>Remove GA balances pertaining to Class A customers</t>
  </si>
  <si>
    <t>Significant prior period billing adjustments included in current year GL balance but would not be included in the billing consumption used in the GA Analysis</t>
  </si>
  <si>
    <t>Differences in GA IESO posted rate and rate charged on IESO invoice</t>
  </si>
  <si>
    <t>Adjusting entries as a result of the GA audit</t>
  </si>
  <si>
    <t>Adjustments were required due to the GA special purpose audit, largely due to errors in RPP customer determination which impacted the Power/GA booking</t>
  </si>
  <si>
    <t>Note 6</t>
  </si>
  <si>
    <t>Adjusted Net Change in Principal Balance in the GL</t>
  </si>
  <si>
    <t>Net Change in Expected GA Balance in the Year Per Analysis</t>
  </si>
  <si>
    <t>Unresolved Difference</t>
  </si>
  <si>
    <t>Unresolved Difference as % of Expected GA Payments to IESO</t>
  </si>
  <si>
    <t xml:space="preserve">Note 7 </t>
  </si>
  <si>
    <t>Summary of GA  (if multiple years requested for disposition)</t>
  </si>
  <si>
    <t>Annual Net Change in Expected GA Balance from GA Analysis (cell K47)</t>
  </si>
  <si>
    <t xml:space="preserve"> Net Change in Principal Balance in the  GL (cell D57)</t>
  </si>
  <si>
    <t>Reconciling Items (sum of cells D58 to D70)</t>
  </si>
  <si>
    <t>Payments to IESO (cell J47)</t>
  </si>
  <si>
    <t xml:space="preserve">Cumulative Balance </t>
  </si>
  <si>
    <t>N/A</t>
  </si>
  <si>
    <t>Additional Notes and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</si>
</sst>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  <numFmt numFmtId="167" formatCode="0.0000"/>
    <numFmt numFmtId="168" formatCode="_-&quot;$&quot;* #,##0.00_-;\-&quot;$&quot;* #,##0.00_-;_-&quot;$&quot;* &quot;-&quot;??_-;_-@_-"/>
    <numFmt numFmtId="169" formatCode="_-&quot;$&quot;* #,##0_-;\-&quot;$&quot;* #,##0_-;_-&quot;$&quot;* &quot;-&quot;??_-;_-@_-"/>
    <numFmt numFmtId="170" formatCode="0.00000"/>
    <numFmt numFmtId="171" formatCode="_(* #,##0.000_);_(* \(#,##0.000\);_(* &quot;-&quot;??_);_(@_)"/>
    <numFmt numFmtId="172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164" fontId="2" fillId="0" borderId="0" xfId="1" applyFont="1"/>
    <xf numFmtId="43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4" fillId="0" borderId="0" xfId="1" applyFont="1" applyFill="1"/>
    <xf numFmtId="0" fontId="4" fillId="0" borderId="0" xfId="0" applyFont="1" applyFill="1"/>
    <xf numFmtId="0" fontId="4" fillId="0" borderId="1" xfId="0" applyFont="1" applyBorder="1" applyAlignment="1">
      <alignment horizontal="left" vertical="center"/>
    </xf>
    <xf numFmtId="165" fontId="4" fillId="0" borderId="4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9" fontId="4" fillId="0" borderId="1" xfId="4" applyFont="1" applyBorder="1" applyAlignment="1">
      <alignment horizontal="right" vertical="center"/>
    </xf>
    <xf numFmtId="165" fontId="4" fillId="2" borderId="5" xfId="1" applyNumberFormat="1" applyFont="1" applyFill="1" applyBorder="1" applyAlignment="1">
      <alignment vertical="center"/>
    </xf>
    <xf numFmtId="166" fontId="4" fillId="0" borderId="1" xfId="4" applyNumberFormat="1" applyFont="1" applyBorder="1" applyAlignment="1">
      <alignment horizontal="right" vertical="center"/>
    </xf>
    <xf numFmtId="165" fontId="4" fillId="2" borderId="1" xfId="1" applyNumberFormat="1" applyFont="1" applyFill="1" applyBorder="1" applyAlignment="1">
      <alignment vertical="center"/>
    </xf>
    <xf numFmtId="0" fontId="2" fillId="0" borderId="0" xfId="0" applyFont="1" applyBorder="1"/>
    <xf numFmtId="164" fontId="8" fillId="0" borderId="0" xfId="1" applyFont="1"/>
    <xf numFmtId="43" fontId="2" fillId="0" borderId="0" xfId="0" applyNumberFormat="1" applyFont="1" applyFill="1"/>
    <xf numFmtId="0" fontId="2" fillId="0" borderId="0" xfId="0" applyFont="1" applyFill="1"/>
    <xf numFmtId="0" fontId="9" fillId="0" borderId="0" xfId="0" applyFont="1"/>
    <xf numFmtId="0" fontId="8" fillId="0" borderId="0" xfId="0" applyFont="1"/>
    <xf numFmtId="0" fontId="2" fillId="3" borderId="1" xfId="0" applyFont="1" applyFill="1" applyBorder="1"/>
    <xf numFmtId="0" fontId="8" fillId="0" borderId="0" xfId="0" applyFont="1" applyFill="1" applyBorder="1" applyAlignment="1">
      <alignment wrapText="1"/>
    </xf>
    <xf numFmtId="0" fontId="8" fillId="2" borderId="7" xfId="0" applyFont="1" applyFill="1" applyBorder="1" applyAlignment="1">
      <alignment horizontal="center"/>
    </xf>
    <xf numFmtId="0" fontId="4" fillId="0" borderId="8" xfId="0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2" fillId="0" borderId="1" xfId="0" applyFont="1" applyBorder="1"/>
    <xf numFmtId="0" fontId="8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7" xfId="0" quotePrefix="1" applyFont="1" applyBorder="1" applyAlignment="1">
      <alignment horizontal="center" wrapText="1"/>
    </xf>
    <xf numFmtId="0" fontId="5" fillId="0" borderId="18" xfId="0" quotePrefix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2" fillId="0" borderId="19" xfId="0" applyFont="1" applyBorder="1"/>
    <xf numFmtId="43" fontId="2" fillId="2" borderId="20" xfId="1" applyNumberFormat="1" applyFont="1" applyFill="1" applyBorder="1"/>
    <xf numFmtId="165" fontId="2" fillId="2" borderId="1" xfId="1" applyNumberFormat="1" applyFont="1" applyFill="1" applyBorder="1"/>
    <xf numFmtId="165" fontId="2" fillId="0" borderId="1" xfId="1" applyNumberFormat="1" applyFont="1" applyFill="1" applyBorder="1"/>
    <xf numFmtId="167" fontId="2" fillId="2" borderId="1" xfId="0" applyNumberFormat="1" applyFont="1" applyFill="1" applyBorder="1"/>
    <xf numFmtId="169" fontId="2" fillId="0" borderId="1" xfId="2" applyNumberFormat="1" applyFont="1" applyFill="1" applyBorder="1"/>
    <xf numFmtId="169" fontId="2" fillId="0" borderId="1" xfId="2" applyNumberFormat="1" applyFont="1" applyBorder="1"/>
    <xf numFmtId="169" fontId="2" fillId="0" borderId="21" xfId="2" applyNumberFormat="1" applyFont="1" applyBorder="1"/>
    <xf numFmtId="170" fontId="2" fillId="0" borderId="1" xfId="0" applyNumberFormat="1" applyFont="1" applyBorder="1" applyAlignment="1">
      <alignment wrapText="1"/>
    </xf>
    <xf numFmtId="165" fontId="2" fillId="2" borderId="3" xfId="1" applyNumberFormat="1" applyFont="1" applyFill="1" applyBorder="1"/>
    <xf numFmtId="170" fontId="2" fillId="0" borderId="1" xfId="0" applyNumberFormat="1" applyFont="1" applyBorder="1"/>
    <xf numFmtId="0" fontId="2" fillId="0" borderId="7" xfId="0" applyFont="1" applyBorder="1"/>
    <xf numFmtId="170" fontId="2" fillId="0" borderId="7" xfId="0" applyNumberFormat="1" applyFont="1" applyBorder="1"/>
    <xf numFmtId="0" fontId="5" fillId="0" borderId="22" xfId="0" applyFont="1" applyBorder="1" applyAlignment="1">
      <alignment wrapText="1"/>
    </xf>
    <xf numFmtId="165" fontId="8" fillId="0" borderId="4" xfId="1" applyNumberFormat="1" applyFont="1" applyBorder="1"/>
    <xf numFmtId="0" fontId="8" fillId="0" borderId="4" xfId="0" applyFont="1" applyBorder="1"/>
    <xf numFmtId="169" fontId="8" fillId="0" borderId="4" xfId="2" applyNumberFormat="1" applyFont="1" applyBorder="1"/>
    <xf numFmtId="169" fontId="8" fillId="0" borderId="23" xfId="2" applyNumberFormat="1" applyFont="1" applyBorder="1"/>
    <xf numFmtId="0" fontId="2" fillId="0" borderId="6" xfId="0" applyFont="1" applyBorder="1"/>
    <xf numFmtId="170" fontId="2" fillId="0" borderId="6" xfId="0" applyNumberFormat="1" applyFont="1" applyBorder="1"/>
    <xf numFmtId="0" fontId="4" fillId="0" borderId="0" xfId="0" applyFont="1" applyAlignment="1">
      <alignment horizontal="right"/>
    </xf>
    <xf numFmtId="169" fontId="2" fillId="0" borderId="0" xfId="2" applyNumberFormat="1" applyFont="1" applyFill="1"/>
    <xf numFmtId="170" fontId="2" fillId="0" borderId="0" xfId="0" applyNumberFormat="1" applyFont="1" applyBorder="1"/>
    <xf numFmtId="171" fontId="2" fillId="0" borderId="0" xfId="0" applyNumberFormat="1" applyFont="1"/>
    <xf numFmtId="166" fontId="8" fillId="0" borderId="0" xfId="3" applyNumberFormat="1" applyFont="1"/>
    <xf numFmtId="168" fontId="2" fillId="0" borderId="0" xfId="0" applyNumberFormat="1" applyFont="1"/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9" fontId="2" fillId="0" borderId="0" xfId="0" applyNumberFormat="1" applyFont="1"/>
    <xf numFmtId="169" fontId="8" fillId="2" borderId="1" xfId="2" applyNumberFormat="1" applyFont="1" applyFill="1" applyBorder="1"/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169" fontId="2" fillId="2" borderId="1" xfId="2" applyNumberFormat="1" applyFont="1" applyFill="1" applyBorder="1"/>
    <xf numFmtId="0" fontId="2" fillId="2" borderId="2" xfId="0" applyFont="1" applyFill="1" applyBorder="1" applyAlignment="1">
      <alignment horizontal="center"/>
    </xf>
    <xf numFmtId="169" fontId="4" fillId="0" borderId="0" xfId="0" applyNumberFormat="1" applyFont="1" applyFill="1"/>
    <xf numFmtId="169" fontId="2" fillId="2" borderId="1" xfId="2" applyNumberFormat="1" applyFont="1" applyFill="1" applyBorder="1" applyAlignment="1">
      <alignment horizontal="center"/>
    </xf>
    <xf numFmtId="169" fontId="4" fillId="0" borderId="0" xfId="0" applyNumberFormat="1" applyFont="1" applyFill="1" applyBorder="1"/>
    <xf numFmtId="0" fontId="2" fillId="0" borderId="1" xfId="0" applyFont="1" applyBorder="1" applyAlignment="1">
      <alignment horizontal="right"/>
    </xf>
    <xf numFmtId="0" fontId="4" fillId="4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169" fontId="2" fillId="0" borderId="0" xfId="2" applyNumberFormat="1" applyFont="1"/>
    <xf numFmtId="168" fontId="2" fillId="0" borderId="0" xfId="2" applyFont="1"/>
    <xf numFmtId="0" fontId="5" fillId="0" borderId="0" xfId="0" applyFont="1" applyBorder="1"/>
    <xf numFmtId="0" fontId="5" fillId="0" borderId="0" xfId="0" applyFont="1"/>
    <xf numFmtId="169" fontId="2" fillId="0" borderId="6" xfId="2" applyNumberFormat="1" applyFont="1" applyBorder="1"/>
    <xf numFmtId="0" fontId="5" fillId="0" borderId="0" xfId="0" applyFont="1" applyAlignment="1"/>
    <xf numFmtId="0" fontId="5" fillId="0" borderId="0" xfId="0" applyFont="1" applyAlignment="1">
      <alignment wrapText="1"/>
    </xf>
    <xf numFmtId="172" fontId="2" fillId="0" borderId="25" xfId="3" applyNumberFormat="1" applyFont="1" applyBorder="1"/>
    <xf numFmtId="0" fontId="7" fillId="0" borderId="0" xfId="0" applyFont="1"/>
    <xf numFmtId="168" fontId="2" fillId="0" borderId="0" xfId="2" applyFont="1" applyBorder="1"/>
    <xf numFmtId="9" fontId="7" fillId="0" borderId="0" xfId="3" applyFont="1" applyBorder="1"/>
    <xf numFmtId="9" fontId="2" fillId="0" borderId="0" xfId="3" applyFont="1" applyBorder="1"/>
    <xf numFmtId="0" fontId="3" fillId="0" borderId="0" xfId="0" applyFont="1" applyBorder="1"/>
    <xf numFmtId="168" fontId="7" fillId="0" borderId="0" xfId="2" applyFont="1" applyBorder="1"/>
    <xf numFmtId="0" fontId="10" fillId="0" borderId="0" xfId="0" applyFont="1" applyBorder="1"/>
    <xf numFmtId="0" fontId="5" fillId="0" borderId="1" xfId="0" applyFont="1" applyBorder="1" applyAlignment="1">
      <alignment horizontal="center"/>
    </xf>
    <xf numFmtId="9" fontId="5" fillId="0" borderId="1" xfId="3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169" fontId="4" fillId="2" borderId="1" xfId="2" applyNumberFormat="1" applyFont="1" applyFill="1" applyBorder="1" applyAlignment="1">
      <alignment wrapText="1"/>
    </xf>
    <xf numFmtId="169" fontId="4" fillId="2" borderId="1" xfId="2" applyNumberFormat="1" applyFont="1" applyFill="1" applyBorder="1"/>
    <xf numFmtId="169" fontId="4" fillId="4" borderId="1" xfId="2" applyNumberFormat="1" applyFont="1" applyFill="1" applyBorder="1"/>
    <xf numFmtId="169" fontId="4" fillId="0" borderId="1" xfId="2" applyNumberFormat="1" applyFont="1" applyFill="1" applyBorder="1"/>
    <xf numFmtId="166" fontId="4" fillId="0" borderId="1" xfId="3" applyNumberFormat="1" applyFont="1" applyFill="1" applyBorder="1"/>
    <xf numFmtId="169" fontId="4" fillId="2" borderId="4" xfId="2" applyNumberFormat="1" applyFont="1" applyFill="1" applyBorder="1"/>
    <xf numFmtId="169" fontId="4" fillId="4" borderId="4" xfId="2" applyNumberFormat="1" applyFont="1" applyFill="1" applyBorder="1"/>
    <xf numFmtId="169" fontId="4" fillId="0" borderId="4" xfId="2" applyNumberFormat="1" applyFont="1" applyFill="1" applyBorder="1"/>
    <xf numFmtId="166" fontId="4" fillId="0" borderId="4" xfId="3" applyNumberFormat="1" applyFont="1" applyFill="1" applyBorder="1"/>
    <xf numFmtId="0" fontId="5" fillId="0" borderId="1" xfId="0" applyFont="1" applyBorder="1"/>
    <xf numFmtId="169" fontId="5" fillId="0" borderId="13" xfId="2" applyNumberFormat="1" applyFont="1" applyBorder="1"/>
    <xf numFmtId="169" fontId="5" fillId="4" borderId="13" xfId="2" applyNumberFormat="1" applyFont="1" applyFill="1" applyBorder="1"/>
    <xf numFmtId="168" fontId="5" fillId="0" borderId="13" xfId="2" applyFont="1" applyBorder="1"/>
    <xf numFmtId="168" fontId="5" fillId="0" borderId="13" xfId="2" applyFont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24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Percent" xfId="3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32</xdr:row>
      <xdr:rowOff>180974</xdr:rowOff>
    </xdr:from>
    <xdr:to>
      <xdr:col>8</xdr:col>
      <xdr:colOff>57150</xdr:colOff>
      <xdr:row>40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0CA37D6-0D35-4D8C-BEC4-4AF1E4C2C668}"/>
            </a:ext>
          </a:extLst>
        </xdr:cNvPr>
        <xdr:cNvSpPr txBox="1"/>
      </xdr:nvSpPr>
      <xdr:spPr>
        <a:xfrm>
          <a:off x="742950" y="6372224"/>
          <a:ext cx="12249150" cy="131445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global adjustment is billed</a:t>
          </a:r>
          <a:r>
            <a:rPr lang="en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on the 1st estimate for all relevant customers.  As billing is completed on a cyclical basis during each month, some GS&lt;50 &amp; residential customers are billed on consumption overlapping a two month period.  These customers are billed using a weighted average global adjustment rate based on the two monthly rates used.  </a:t>
          </a:r>
          <a:endParaRPr lang="en-US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CA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38100</xdr:colOff>
      <xdr:row>95</xdr:row>
      <xdr:rowOff>123825</xdr:rowOff>
    </xdr:from>
    <xdr:to>
      <xdr:col>8</xdr:col>
      <xdr:colOff>0</xdr:colOff>
      <xdr:row>107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1EE3049-8B98-487B-9937-BA1834D41FA2}"/>
            </a:ext>
          </a:extLst>
        </xdr:cNvPr>
        <xdr:cNvSpPr txBox="1"/>
      </xdr:nvSpPr>
      <xdr:spPr>
        <a:xfrm>
          <a:off x="723900" y="22440900"/>
          <a:ext cx="12211050" cy="2047875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CA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1161220</xdr:colOff>
      <xdr:row>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D3E69D5-545C-439B-B720-F175B485A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57420" cy="16287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28575</xdr:colOff>
      <xdr:row>3</xdr:row>
      <xdr:rowOff>152400</xdr:rowOff>
    </xdr:from>
    <xdr:to>
      <xdr:col>4</xdr:col>
      <xdr:colOff>952500</xdr:colOff>
      <xdr:row>7</xdr:row>
      <xdr:rowOff>161925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C3A4223-9B69-4743-9D20-68B2DFB9B242}"/>
            </a:ext>
          </a:extLst>
        </xdr:cNvPr>
        <xdr:cNvSpPr/>
      </xdr:nvSpPr>
      <xdr:spPr>
        <a:xfrm>
          <a:off x="28575" y="695325"/>
          <a:ext cx="8620125" cy="733425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GA Analysis Workform</a:t>
          </a:r>
          <a:endParaRPr lang="en-CA" sz="3600" b="1" cap="none" spc="0">
            <a:ln w="11430">
              <a:solidFill>
                <a:schemeClr val="tx1">
                  <a:lumMod val="95000"/>
                  <a:lumOff val="5000"/>
                </a:schemeClr>
              </a:solidFill>
            </a:ln>
            <a:solidFill>
              <a:schemeClr val="tx1"/>
            </a:soli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638175</xdr:colOff>
      <xdr:row>0</xdr:row>
      <xdr:rowOff>123825</xdr:rowOff>
    </xdr:from>
    <xdr:to>
      <xdr:col>2</xdr:col>
      <xdr:colOff>920906</xdr:colOff>
      <xdr:row>2</xdr:row>
      <xdr:rowOff>12826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19BAF16-40FC-49F1-9F1D-97B7291FB47E}"/>
            </a:ext>
          </a:extLst>
        </xdr:cNvPr>
        <xdr:cNvSpPr/>
      </xdr:nvSpPr>
      <xdr:spPr>
        <a:xfrm>
          <a:off x="638175" y="123825"/>
          <a:ext cx="4559456" cy="2509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 rtl="0"/>
          <a:r>
            <a:rPr lang="en-CA" sz="1800" b="0" i="0" cap="none" spc="0" baseline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Ontario Energy Board</a:t>
          </a:r>
          <a:endParaRPr lang="en-CA" sz="1800" b="0" cap="none" spc="0">
            <a:ln w="18415" cmpd="sng">
              <a:noFill/>
              <a:prstDash val="solid"/>
            </a:ln>
            <a:solidFill>
              <a:schemeClr val="tx1"/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209550</xdr:colOff>
      <xdr:row>0</xdr:row>
      <xdr:rowOff>142875</xdr:rowOff>
    </xdr:from>
    <xdr:to>
      <xdr:col>0</xdr:col>
      <xdr:colOff>598832</xdr:colOff>
      <xdr:row>2</xdr:row>
      <xdr:rowOff>76438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8D41983-1222-475E-84BA-5E0376296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37" t="-1608" r="-2437" b="-1608"/>
        <a:stretch>
          <a:fillRect/>
        </a:stretch>
      </xdr:blipFill>
      <xdr:spPr bwMode="auto">
        <a:xfrm>
          <a:off x="209550" y="142875"/>
          <a:ext cx="389282" cy="295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X103"/>
  <sheetViews>
    <sheetView tabSelected="1" zoomScaleNormal="100" zoomScaleSheetLayoutView="100" workbookViewId="0">
      <selection activeCell="J12" sqref="J12"/>
    </sheetView>
  </sheetViews>
  <sheetFormatPr defaultColWidth="9.140625" defaultRowHeight="14.25" x14ac:dyDescent="0.2"/>
  <cols>
    <col min="1" max="1" width="10.28515625" style="1" customWidth="1"/>
    <col min="2" max="2" width="53.85546875" style="1" customWidth="1"/>
    <col min="3" max="3" width="28.140625" style="1" customWidth="1"/>
    <col min="4" max="4" width="23.140625" style="1" customWidth="1"/>
    <col min="5" max="5" width="19.140625" style="1" customWidth="1"/>
    <col min="6" max="6" width="24.42578125" style="1" customWidth="1"/>
    <col min="7" max="7" width="16.85546875" style="1" customWidth="1"/>
    <col min="8" max="8" width="18.140625" style="1" customWidth="1"/>
    <col min="9" max="9" width="17.7109375" style="1" customWidth="1"/>
    <col min="10" max="10" width="17.28515625" style="1" customWidth="1"/>
    <col min="11" max="11" width="18.140625" style="1" customWidth="1"/>
    <col min="12" max="12" width="10.7109375" style="1" customWidth="1"/>
    <col min="13" max="13" width="10.28515625" style="1" customWidth="1"/>
    <col min="14" max="14" width="11.85546875" style="1" customWidth="1"/>
    <col min="15" max="15" width="10.7109375" style="1" customWidth="1"/>
    <col min="16" max="16" width="10.28515625" style="1" customWidth="1"/>
    <col min="17" max="17" width="10.7109375" style="1" customWidth="1"/>
    <col min="18" max="18" width="10.5703125" style="1" customWidth="1"/>
    <col min="19" max="19" width="11" style="1" customWidth="1"/>
    <col min="20" max="20" width="13" style="1" customWidth="1"/>
    <col min="21" max="21" width="10.85546875" style="1" customWidth="1"/>
    <col min="22" max="22" width="11.28515625" style="1" customWidth="1"/>
    <col min="23" max="16384" width="9.140625" style="1"/>
  </cols>
  <sheetData>
    <row r="11" spans="1:24" x14ac:dyDescent="0.2">
      <c r="H11" s="2"/>
      <c r="J11" s="3"/>
    </row>
    <row r="12" spans="1:24" ht="15" x14ac:dyDescent="0.25">
      <c r="A12" s="4" t="s">
        <v>0</v>
      </c>
      <c r="B12" s="5"/>
      <c r="C12" s="4"/>
      <c r="H12" s="2"/>
    </row>
    <row r="13" spans="1:24" x14ac:dyDescent="0.2">
      <c r="A13" s="5"/>
      <c r="B13" s="5"/>
      <c r="C13" s="5"/>
    </row>
    <row r="14" spans="1:24" ht="15" x14ac:dyDescent="0.2">
      <c r="A14" s="5"/>
      <c r="B14" s="5" t="s">
        <v>1</v>
      </c>
      <c r="C14" s="6"/>
      <c r="D14" s="5"/>
      <c r="E14" s="5"/>
      <c r="F14" s="5"/>
      <c r="X14" s="1">
        <v>2014</v>
      </c>
    </row>
    <row r="15" spans="1:24" ht="15" x14ac:dyDescent="0.2">
      <c r="A15" s="5"/>
      <c r="B15" s="5" t="s">
        <v>2</v>
      </c>
      <c r="C15" s="7"/>
      <c r="D15" s="5"/>
      <c r="E15" s="5"/>
      <c r="F15" s="5"/>
      <c r="G15" s="2"/>
    </row>
    <row r="16" spans="1:24" ht="15" x14ac:dyDescent="0.2">
      <c r="A16" s="5"/>
      <c r="B16" s="8"/>
      <c r="C16" s="8"/>
      <c r="D16" s="5"/>
      <c r="E16" s="5"/>
      <c r="F16" s="5"/>
      <c r="X16" s="1">
        <v>2015</v>
      </c>
    </row>
    <row r="17" spans="1:24" ht="15" x14ac:dyDescent="0.2">
      <c r="A17" s="5" t="s">
        <v>3</v>
      </c>
      <c r="B17" s="8" t="s">
        <v>4</v>
      </c>
      <c r="C17" s="9" t="s">
        <v>5</v>
      </c>
      <c r="D17" s="5"/>
      <c r="E17" s="5"/>
      <c r="F17" s="5"/>
      <c r="G17" s="3"/>
      <c r="I17" s="2"/>
      <c r="X17" s="1">
        <v>2016</v>
      </c>
    </row>
    <row r="18" spans="1:24" ht="15" x14ac:dyDescent="0.2">
      <c r="A18" s="5"/>
      <c r="B18" s="8"/>
      <c r="C18" s="8"/>
      <c r="D18" s="5"/>
      <c r="E18" s="5"/>
      <c r="F18" s="5"/>
      <c r="H18" s="2"/>
      <c r="I18" s="2"/>
    </row>
    <row r="19" spans="1:24" ht="15" x14ac:dyDescent="0.2">
      <c r="A19" s="5"/>
      <c r="B19" s="8"/>
      <c r="C19" s="8"/>
      <c r="D19" s="5"/>
      <c r="E19" s="5"/>
      <c r="F19" s="5"/>
      <c r="G19" s="3"/>
      <c r="H19" s="2"/>
      <c r="I19" s="2"/>
      <c r="J19" s="2"/>
    </row>
    <row r="20" spans="1:24" ht="15" x14ac:dyDescent="0.2">
      <c r="A20" s="5" t="s">
        <v>6</v>
      </c>
      <c r="B20" s="10" t="s">
        <v>7</v>
      </c>
      <c r="C20" s="11"/>
      <c r="D20" s="11"/>
      <c r="E20" s="11"/>
      <c r="F20" s="11"/>
      <c r="H20" s="2"/>
      <c r="I20" s="12"/>
      <c r="J20" s="12"/>
      <c r="K20" s="13"/>
      <c r="L20" s="13"/>
      <c r="M20" s="13"/>
      <c r="N20" s="13"/>
      <c r="O20" s="13"/>
      <c r="P20" s="13"/>
      <c r="Q20" s="13"/>
      <c r="R20" s="13"/>
      <c r="S20" s="13"/>
    </row>
    <row r="21" spans="1:24" ht="15" x14ac:dyDescent="0.2">
      <c r="A21" s="5"/>
      <c r="B21" s="135" t="s">
        <v>8</v>
      </c>
      <c r="C21" s="135"/>
      <c r="D21" s="9">
        <v>2015</v>
      </c>
      <c r="E21" s="136"/>
      <c r="F21" s="137"/>
      <c r="G21" s="13"/>
      <c r="H21" s="12"/>
      <c r="I21" s="12"/>
      <c r="J21" s="12"/>
      <c r="K21" s="13"/>
      <c r="L21" s="13"/>
      <c r="M21" s="13"/>
      <c r="N21" s="13"/>
      <c r="O21" s="13"/>
      <c r="P21" s="13"/>
      <c r="Q21" s="13"/>
    </row>
    <row r="22" spans="1:24" ht="15" thickBot="1" x14ac:dyDescent="0.25">
      <c r="A22" s="5"/>
      <c r="B22" s="14" t="s">
        <v>9</v>
      </c>
      <c r="C22" s="14" t="s">
        <v>10</v>
      </c>
      <c r="D22" s="15">
        <f>D23+D24</f>
        <v>296063501.75256765</v>
      </c>
      <c r="E22" s="16" t="s">
        <v>11</v>
      </c>
      <c r="F22" s="17">
        <v>1</v>
      </c>
      <c r="G22" s="13"/>
      <c r="H22" s="12"/>
      <c r="J22" s="12"/>
      <c r="K22" s="13"/>
      <c r="L22" s="13"/>
      <c r="M22" s="13"/>
      <c r="N22" s="13"/>
      <c r="O22" s="13"/>
      <c r="P22" s="13"/>
      <c r="Q22" s="13"/>
    </row>
    <row r="23" spans="1:24" x14ac:dyDescent="0.2">
      <c r="B23" s="14" t="s">
        <v>12</v>
      </c>
      <c r="C23" s="14" t="s">
        <v>13</v>
      </c>
      <c r="D23" s="18">
        <f>#REF!</f>
        <v>160680621.35387486</v>
      </c>
      <c r="E23" s="16" t="s">
        <v>11</v>
      </c>
      <c r="F23" s="19">
        <f>IFERROR(D23/$D$22,0)</f>
        <v>0.54272350493294585</v>
      </c>
      <c r="I23" s="12"/>
    </row>
    <row r="24" spans="1:24" ht="15" thickBot="1" x14ac:dyDescent="0.25">
      <c r="B24" s="14" t="s">
        <v>14</v>
      </c>
      <c r="C24" s="14" t="s">
        <v>15</v>
      </c>
      <c r="D24" s="15">
        <f>D25+D26</f>
        <v>135382880.39869279</v>
      </c>
      <c r="E24" s="16" t="s">
        <v>11</v>
      </c>
      <c r="F24" s="19">
        <f>IFERROR(D24/$D$22,0)</f>
        <v>0.4572764950670542</v>
      </c>
      <c r="I24" s="2"/>
    </row>
    <row r="25" spans="1:24" x14ac:dyDescent="0.2">
      <c r="B25" s="14" t="s">
        <v>16</v>
      </c>
      <c r="C25" s="14" t="s">
        <v>17</v>
      </c>
      <c r="D25" s="18">
        <f>#REF!</f>
        <v>13608827.632310733</v>
      </c>
      <c r="E25" s="16" t="s">
        <v>11</v>
      </c>
      <c r="F25" s="19">
        <f>IFERROR(D25/$D$22,0)</f>
        <v>4.5965907826369577E-2</v>
      </c>
      <c r="I25" s="2"/>
    </row>
    <row r="26" spans="1:24" ht="15" x14ac:dyDescent="0.25">
      <c r="B26" s="14" t="s">
        <v>18</v>
      </c>
      <c r="C26" s="14" t="s">
        <v>19</v>
      </c>
      <c r="D26" s="20">
        <f>#REF!+#REF!</f>
        <v>121774052.76638207</v>
      </c>
      <c r="E26" s="16" t="s">
        <v>11</v>
      </c>
      <c r="F26" s="19">
        <f>IFERROR(D26/$D$22,0)</f>
        <v>0.41131058724068464</v>
      </c>
      <c r="G26" s="21"/>
      <c r="H26" s="21"/>
      <c r="I26" s="22"/>
    </row>
    <row r="27" spans="1:24" ht="34.5" customHeight="1" x14ac:dyDescent="0.2">
      <c r="B27" s="138" t="s">
        <v>20</v>
      </c>
      <c r="C27" s="138"/>
      <c r="D27" s="138"/>
      <c r="E27" s="138"/>
      <c r="F27" s="138"/>
      <c r="G27" s="139"/>
      <c r="H27" s="139"/>
    </row>
    <row r="28" spans="1:24" x14ac:dyDescent="0.2">
      <c r="D28" s="23"/>
      <c r="E28" s="24"/>
      <c r="F28" s="24"/>
      <c r="G28" s="24"/>
    </row>
    <row r="29" spans="1:24" ht="15" x14ac:dyDescent="0.25">
      <c r="A29" s="1" t="s">
        <v>21</v>
      </c>
      <c r="B29" s="25" t="s">
        <v>22</v>
      </c>
    </row>
    <row r="30" spans="1:24" ht="15" x14ac:dyDescent="0.25">
      <c r="B30" s="25"/>
    </row>
    <row r="31" spans="1:24" ht="15" x14ac:dyDescent="0.25">
      <c r="B31" s="26" t="s">
        <v>23</v>
      </c>
      <c r="C31" s="27" t="s">
        <v>24</v>
      </c>
      <c r="E31" s="13"/>
      <c r="F31" s="24"/>
      <c r="G31" s="24"/>
      <c r="H31" s="24"/>
      <c r="I31" s="24"/>
      <c r="J31" s="24"/>
      <c r="K31" s="24"/>
    </row>
    <row r="32" spans="1:24" x14ac:dyDescent="0.2">
      <c r="E32" s="13"/>
      <c r="F32" s="24"/>
      <c r="G32" s="24"/>
      <c r="H32" s="24"/>
      <c r="I32" s="24"/>
      <c r="J32" s="24"/>
      <c r="K32" s="24"/>
    </row>
    <row r="33" spans="1:23" ht="15" x14ac:dyDescent="0.25">
      <c r="B33" s="26" t="s">
        <v>25</v>
      </c>
    </row>
    <row r="34" spans="1:23" ht="15" customHeight="1" x14ac:dyDescent="0.25">
      <c r="B34" s="28"/>
      <c r="C34" s="28"/>
      <c r="D34" s="28"/>
      <c r="E34" s="28"/>
      <c r="F34" s="28"/>
      <c r="G34" s="28"/>
      <c r="H34" s="28"/>
    </row>
    <row r="35" spans="1:23" ht="15" customHeight="1" x14ac:dyDescent="0.25">
      <c r="B35" s="28"/>
      <c r="C35" s="28"/>
      <c r="D35" s="28"/>
      <c r="E35" s="28"/>
      <c r="F35" s="28"/>
      <c r="G35" s="28"/>
      <c r="H35" s="28"/>
    </row>
    <row r="36" spans="1:23" ht="15" customHeight="1" x14ac:dyDescent="0.25">
      <c r="B36" s="28"/>
      <c r="C36" s="28"/>
      <c r="D36" s="28"/>
      <c r="E36" s="28"/>
      <c r="F36" s="28"/>
      <c r="G36" s="28"/>
      <c r="H36" s="28"/>
    </row>
    <row r="37" spans="1:23" ht="15" customHeight="1" x14ac:dyDescent="0.25">
      <c r="B37" s="28"/>
      <c r="C37" s="28"/>
      <c r="D37" s="28"/>
      <c r="E37" s="28"/>
      <c r="F37" s="28"/>
      <c r="G37" s="28"/>
      <c r="H37" s="28"/>
    </row>
    <row r="38" spans="1:23" ht="14.25" customHeight="1" x14ac:dyDescent="0.25">
      <c r="B38" s="28"/>
      <c r="C38" s="28"/>
      <c r="D38" s="28"/>
      <c r="E38" s="28"/>
      <c r="F38" s="28"/>
      <c r="G38" s="28"/>
      <c r="H38" s="28"/>
    </row>
    <row r="39" spans="1:23" ht="14.25" customHeight="1" x14ac:dyDescent="0.25">
      <c r="B39" s="28"/>
      <c r="C39" s="28"/>
      <c r="D39" s="28"/>
      <c r="E39" s="28"/>
      <c r="F39" s="28"/>
      <c r="G39" s="28"/>
      <c r="H39" s="28"/>
    </row>
    <row r="40" spans="1:23" s="24" customFormat="1" ht="14.25" customHeight="1" x14ac:dyDescent="0.25">
      <c r="B40" s="28"/>
      <c r="C40" s="28"/>
      <c r="D40" s="28"/>
      <c r="E40" s="28"/>
      <c r="F40" s="28"/>
      <c r="G40" s="28"/>
      <c r="H40" s="28"/>
    </row>
    <row r="41" spans="1:23" s="24" customFormat="1" ht="14.25" customHeight="1" x14ac:dyDescent="0.25">
      <c r="B41" s="28"/>
      <c r="C41" s="28"/>
      <c r="D41" s="28"/>
      <c r="E41" s="28"/>
      <c r="F41" s="28"/>
      <c r="G41" s="28"/>
      <c r="H41" s="28"/>
    </row>
    <row r="42" spans="1:23" x14ac:dyDescent="0.2">
      <c r="D42" s="3"/>
    </row>
    <row r="43" spans="1:23" ht="15" x14ac:dyDescent="0.25">
      <c r="A43" s="1" t="s">
        <v>26</v>
      </c>
      <c r="B43" s="4" t="s">
        <v>27</v>
      </c>
      <c r="C43" s="25"/>
    </row>
    <row r="44" spans="1:23" ht="15.75" thickBot="1" x14ac:dyDescent="0.3">
      <c r="B44" s="26" t="s">
        <v>8</v>
      </c>
      <c r="C44" s="29">
        <f>D21</f>
        <v>2015</v>
      </c>
      <c r="D44" s="13"/>
      <c r="E44" s="13"/>
      <c r="F44" s="30"/>
      <c r="G44" s="31"/>
      <c r="H44" s="31"/>
      <c r="I44" s="31"/>
      <c r="J44" s="31"/>
      <c r="K44" s="31"/>
      <c r="N44" s="25" t="s">
        <v>28</v>
      </c>
    </row>
    <row r="45" spans="1:23" s="32" customFormat="1" ht="80.25" customHeight="1" thickBot="1" x14ac:dyDescent="0.3">
      <c r="B45" s="33" t="s">
        <v>29</v>
      </c>
      <c r="C45" s="34" t="s">
        <v>30</v>
      </c>
      <c r="D45" s="35" t="s">
        <v>31</v>
      </c>
      <c r="E45" s="36" t="s">
        <v>32</v>
      </c>
      <c r="F45" s="37" t="s">
        <v>33</v>
      </c>
      <c r="G45" s="38" t="s">
        <v>34</v>
      </c>
      <c r="H45" s="38" t="s">
        <v>35</v>
      </c>
      <c r="I45" s="38" t="s">
        <v>36</v>
      </c>
      <c r="J45" s="38" t="s">
        <v>37</v>
      </c>
      <c r="K45" s="39" t="s">
        <v>38</v>
      </c>
      <c r="N45" s="40"/>
      <c r="O45" s="140">
        <v>2016</v>
      </c>
      <c r="P45" s="140"/>
      <c r="Q45" s="140"/>
      <c r="R45" s="140">
        <v>2015</v>
      </c>
      <c r="S45" s="140"/>
      <c r="T45" s="140"/>
      <c r="U45" s="140">
        <v>2014</v>
      </c>
      <c r="V45" s="140"/>
      <c r="W45" s="140"/>
    </row>
    <row r="46" spans="1:23" s="32" customFormat="1" ht="30" x14ac:dyDescent="0.25">
      <c r="B46" s="41"/>
      <c r="C46" s="42" t="s">
        <v>39</v>
      </c>
      <c r="D46" s="42" t="s">
        <v>40</v>
      </c>
      <c r="E46" s="43" t="s">
        <v>41</v>
      </c>
      <c r="F46" s="43" t="s">
        <v>42</v>
      </c>
      <c r="G46" s="43" t="s">
        <v>43</v>
      </c>
      <c r="H46" s="44" t="s">
        <v>44</v>
      </c>
      <c r="I46" s="43" t="s">
        <v>45</v>
      </c>
      <c r="J46" s="44" t="s">
        <v>46</v>
      </c>
      <c r="K46" s="45" t="s">
        <v>47</v>
      </c>
      <c r="N46" s="46" t="s">
        <v>48</v>
      </c>
      <c r="O46" s="47" t="s">
        <v>49</v>
      </c>
      <c r="P46" s="47" t="s">
        <v>50</v>
      </c>
      <c r="Q46" s="47" t="s">
        <v>51</v>
      </c>
      <c r="R46" s="47" t="s">
        <v>49</v>
      </c>
      <c r="S46" s="47" t="s">
        <v>50</v>
      </c>
      <c r="T46" s="47" t="s">
        <v>51</v>
      </c>
      <c r="U46" s="47" t="s">
        <v>49</v>
      </c>
      <c r="V46" s="47" t="s">
        <v>50</v>
      </c>
      <c r="W46" s="47" t="s">
        <v>51</v>
      </c>
    </row>
    <row r="47" spans="1:23" x14ac:dyDescent="0.2">
      <c r="B47" s="48" t="s">
        <v>52</v>
      </c>
      <c r="C47" s="49">
        <f>#REF!+#REF!</f>
        <v>12696662.5</v>
      </c>
      <c r="D47" s="50"/>
      <c r="E47" s="50"/>
      <c r="F47" s="51">
        <f>C47-D47+E47</f>
        <v>12696662.5</v>
      </c>
      <c r="G47" s="52">
        <f>#REF!/1000</f>
        <v>5.5490000000000005E-2</v>
      </c>
      <c r="H47" s="53">
        <f>F47*G47</f>
        <v>704537.80212500005</v>
      </c>
      <c r="I47" s="52">
        <f>#REF!/1000</f>
        <v>5.0680000000000003E-2</v>
      </c>
      <c r="J47" s="54">
        <f>F47*I47</f>
        <v>643466.85550000006</v>
      </c>
      <c r="K47" s="55">
        <f>J47-H47</f>
        <v>-61070.946624999982</v>
      </c>
      <c r="N47" s="40" t="s">
        <v>52</v>
      </c>
      <c r="O47" s="56">
        <v>8.4229999999999999E-2</v>
      </c>
      <c r="P47" s="56">
        <v>9.214E-2</v>
      </c>
      <c r="Q47" s="56">
        <v>9.1789999999999997E-2</v>
      </c>
      <c r="R47" s="56">
        <v>5.5490000000000005E-2</v>
      </c>
      <c r="S47" s="56">
        <v>6.1609999999999998E-2</v>
      </c>
      <c r="T47" s="56">
        <v>5.0680000000000003E-2</v>
      </c>
      <c r="U47" s="56">
        <v>3.6260000000000001E-2</v>
      </c>
      <c r="V47" s="56">
        <v>1.806E-2</v>
      </c>
      <c r="W47" s="56">
        <v>1.261E-2</v>
      </c>
    </row>
    <row r="48" spans="1:23" x14ac:dyDescent="0.2">
      <c r="B48" s="48" t="s">
        <v>53</v>
      </c>
      <c r="C48" s="49">
        <f>#REF!+#REF!</f>
        <v>12725211.959999999</v>
      </c>
      <c r="D48" s="57"/>
      <c r="E48" s="50"/>
      <c r="F48" s="51">
        <f t="shared" ref="F48:F58" si="0">C48-D48+E48</f>
        <v>12725211.959999999</v>
      </c>
      <c r="G48" s="52">
        <f>#REF!/1000</f>
        <v>6.9809999999999997E-2</v>
      </c>
      <c r="H48" s="53">
        <f t="shared" ref="H48:H58" si="1">F48*G48</f>
        <v>888347.04692759993</v>
      </c>
      <c r="I48" s="52">
        <f>#REF!/1000</f>
        <v>3.9609999999999999E-2</v>
      </c>
      <c r="J48" s="54">
        <f t="shared" ref="J48:J58" si="2">F48*I48</f>
        <v>504045.64573559997</v>
      </c>
      <c r="K48" s="55">
        <f t="shared" ref="K48:K58" si="3">J48-H48</f>
        <v>-384301.40119199996</v>
      </c>
      <c r="N48" s="40" t="s">
        <v>53</v>
      </c>
      <c r="O48" s="58">
        <v>0.10384</v>
      </c>
      <c r="P48" s="58">
        <v>9.6780000000000005E-2</v>
      </c>
      <c r="Q48" s="58">
        <v>9.851E-2</v>
      </c>
      <c r="R48" s="58">
        <v>6.9809999999999997E-2</v>
      </c>
      <c r="S48" s="58">
        <v>4.095E-2</v>
      </c>
      <c r="T48" s="58">
        <v>3.9609999999999999E-2</v>
      </c>
      <c r="U48" s="58">
        <v>2.231E-2</v>
      </c>
      <c r="V48" s="58">
        <v>1.1180000000000001E-2</v>
      </c>
      <c r="W48" s="58">
        <v>1.3300000000000001E-2</v>
      </c>
    </row>
    <row r="49" spans="1:24" x14ac:dyDescent="0.2">
      <c r="B49" s="48" t="s">
        <v>54</v>
      </c>
      <c r="C49" s="49">
        <f>#REF!+#REF!</f>
        <v>12373292.99</v>
      </c>
      <c r="D49" s="50"/>
      <c r="E49" s="50"/>
      <c r="F49" s="51">
        <f t="shared" si="0"/>
        <v>12373292.99</v>
      </c>
      <c r="G49" s="52">
        <f>#REF!/1000</f>
        <v>3.6040000000000003E-2</v>
      </c>
      <c r="H49" s="53">
        <f t="shared" si="1"/>
        <v>445933.47935960005</v>
      </c>
      <c r="I49" s="52">
        <f>#REF!/1000</f>
        <v>6.2899999999999998E-2</v>
      </c>
      <c r="J49" s="54">
        <f t="shared" si="2"/>
        <v>778280.12907100003</v>
      </c>
      <c r="K49" s="55">
        <f t="shared" si="3"/>
        <v>332346.64971139998</v>
      </c>
      <c r="N49" s="40" t="s">
        <v>54</v>
      </c>
      <c r="O49" s="58">
        <v>9.0219999999999995E-2</v>
      </c>
      <c r="P49" s="58">
        <v>0.10299</v>
      </c>
      <c r="Q49" s="58">
        <v>0.1061</v>
      </c>
      <c r="R49" s="58">
        <v>3.6040000000000003E-2</v>
      </c>
      <c r="S49" s="58">
        <v>5.74E-2</v>
      </c>
      <c r="T49" s="58">
        <v>6.2899999999999998E-2</v>
      </c>
      <c r="U49" s="58">
        <v>1.103E-2</v>
      </c>
      <c r="V49" s="58">
        <v>-8.0000000000000002E-3</v>
      </c>
      <c r="W49" s="58">
        <v>-2.7E-4</v>
      </c>
    </row>
    <row r="50" spans="1:24" x14ac:dyDescent="0.2">
      <c r="B50" s="48" t="s">
        <v>55</v>
      </c>
      <c r="C50" s="49">
        <f>#REF!+#REF!</f>
        <v>13323237.880000001</v>
      </c>
      <c r="D50" s="50"/>
      <c r="E50" s="50"/>
      <c r="F50" s="51">
        <f t="shared" si="0"/>
        <v>13323237.880000001</v>
      </c>
      <c r="G50" s="52">
        <f>#REF!/1000</f>
        <v>6.7049999999999998E-2</v>
      </c>
      <c r="H50" s="53">
        <f t="shared" si="1"/>
        <v>893323.09985400003</v>
      </c>
      <c r="I50" s="52">
        <f>#REF!/1000</f>
        <v>9.5590000000000008E-2</v>
      </c>
      <c r="J50" s="54">
        <f t="shared" si="2"/>
        <v>1273568.3089492002</v>
      </c>
      <c r="K50" s="55">
        <f t="shared" si="3"/>
        <v>380245.20909520017</v>
      </c>
      <c r="N50" s="40" t="s">
        <v>55</v>
      </c>
      <c r="O50" s="58">
        <v>0.12114999999999999</v>
      </c>
      <c r="P50" s="58">
        <v>0.11176999999999999</v>
      </c>
      <c r="Q50" s="58">
        <v>0.11132</v>
      </c>
      <c r="R50" s="58">
        <v>6.7049999999999998E-2</v>
      </c>
      <c r="S50" s="58">
        <v>9.2679999999999998E-2</v>
      </c>
      <c r="T50" s="58">
        <v>9.5590000000000008E-2</v>
      </c>
      <c r="U50" s="58">
        <v>-9.6500000000000006E-3</v>
      </c>
      <c r="V50" s="58">
        <v>5.4530000000000002E-2</v>
      </c>
      <c r="W50" s="58">
        <v>5.1979999999999998E-2</v>
      </c>
    </row>
    <row r="51" spans="1:24" x14ac:dyDescent="0.2">
      <c r="B51" s="48" t="s">
        <v>56</v>
      </c>
      <c r="C51" s="49">
        <f>#REF!+#REF!</f>
        <v>11511326.75</v>
      </c>
      <c r="D51" s="50"/>
      <c r="E51" s="50"/>
      <c r="F51" s="51">
        <f t="shared" si="0"/>
        <v>11511326.75</v>
      </c>
      <c r="G51" s="52">
        <f>#REF!/1000</f>
        <v>9.4159999999999994E-2</v>
      </c>
      <c r="H51" s="53">
        <f t="shared" si="1"/>
        <v>1083906.52678</v>
      </c>
      <c r="I51" s="52">
        <f>#REF!/1000</f>
        <v>9.6680000000000002E-2</v>
      </c>
      <c r="J51" s="54">
        <f t="shared" si="2"/>
        <v>1112915.0701900001</v>
      </c>
      <c r="K51" s="55">
        <f t="shared" si="3"/>
        <v>29008.543410000158</v>
      </c>
      <c r="N51" s="40" t="s">
        <v>56</v>
      </c>
      <c r="O51" s="58">
        <v>0.10405</v>
      </c>
      <c r="P51" s="58">
        <v>0.11493</v>
      </c>
      <c r="Q51" s="58">
        <v>0.10749</v>
      </c>
      <c r="R51" s="58">
        <v>9.4159999999999994E-2</v>
      </c>
      <c r="S51" s="58">
        <v>9.7299999999999998E-2</v>
      </c>
      <c r="T51" s="58">
        <v>9.6680000000000002E-2</v>
      </c>
      <c r="U51" s="58">
        <v>5.3560000000000003E-2</v>
      </c>
      <c r="V51" s="58">
        <v>7.3520000000000002E-2</v>
      </c>
      <c r="W51" s="58">
        <v>7.1959999999999996E-2</v>
      </c>
    </row>
    <row r="52" spans="1:24" x14ac:dyDescent="0.2">
      <c r="B52" s="48" t="s">
        <v>57</v>
      </c>
      <c r="C52" s="49">
        <f>#REF!+#REF!</f>
        <v>11446514.23</v>
      </c>
      <c r="D52" s="57"/>
      <c r="E52" s="50"/>
      <c r="F52" s="51">
        <f t="shared" si="0"/>
        <v>11446514.23</v>
      </c>
      <c r="G52" s="52">
        <f>#REF!/1000</f>
        <v>9.2280000000000001E-2</v>
      </c>
      <c r="H52" s="53">
        <f t="shared" si="1"/>
        <v>1056284.3331444</v>
      </c>
      <c r="I52" s="52">
        <f>#REF!/1000</f>
        <v>9.5400000000000013E-2</v>
      </c>
      <c r="J52" s="54">
        <f t="shared" si="2"/>
        <v>1091997.4575420001</v>
      </c>
      <c r="K52" s="55">
        <f t="shared" si="3"/>
        <v>35713.12439760007</v>
      </c>
      <c r="N52" s="40" t="s">
        <v>57</v>
      </c>
      <c r="O52" s="58">
        <v>0.11650000000000001</v>
      </c>
      <c r="P52" s="58">
        <v>9.3600000000000003E-2</v>
      </c>
      <c r="Q52" s="58">
        <v>9.5449999999999993E-2</v>
      </c>
      <c r="R52" s="58">
        <v>9.2280000000000001E-2</v>
      </c>
      <c r="S52" s="58">
        <v>9.7680000000000003E-2</v>
      </c>
      <c r="T52" s="58">
        <v>9.5400000000000013E-2</v>
      </c>
      <c r="U52" s="58">
        <v>7.1900000000000006E-2</v>
      </c>
      <c r="V52" s="58">
        <v>6.6640000000000005E-2</v>
      </c>
      <c r="W52" s="58">
        <v>6.0249999999999998E-2</v>
      </c>
    </row>
    <row r="53" spans="1:24" x14ac:dyDescent="0.2">
      <c r="B53" s="48" t="s">
        <v>58</v>
      </c>
      <c r="C53" s="49">
        <f>#REF!+#REF!</f>
        <v>11821977.279999997</v>
      </c>
      <c r="D53" s="57"/>
      <c r="E53" s="50"/>
      <c r="F53" s="51">
        <f t="shared" si="0"/>
        <v>11821977.279999997</v>
      </c>
      <c r="G53" s="52">
        <f>#REF!/1000</f>
        <v>8.8880000000000001E-2</v>
      </c>
      <c r="H53" s="53">
        <f t="shared" si="1"/>
        <v>1050737.3406463999</v>
      </c>
      <c r="I53" s="52">
        <f>#REF!/1000</f>
        <v>7.8829999999999997E-2</v>
      </c>
      <c r="J53" s="54">
        <f t="shared" si="2"/>
        <v>931926.46898239979</v>
      </c>
      <c r="K53" s="55">
        <f t="shared" si="3"/>
        <v>-118810.87166400009</v>
      </c>
      <c r="N53" s="40" t="s">
        <v>58</v>
      </c>
      <c r="O53" s="58">
        <v>7.6670000000000002E-2</v>
      </c>
      <c r="P53" s="58">
        <v>8.412E-2</v>
      </c>
      <c r="Q53" s="58">
        <v>8.3059999999999995E-2</v>
      </c>
      <c r="R53" s="58">
        <v>8.8880000000000001E-2</v>
      </c>
      <c r="S53" s="58">
        <v>8.4129999999999996E-2</v>
      </c>
      <c r="T53" s="58">
        <v>7.8829999999999997E-2</v>
      </c>
      <c r="U53" s="58">
        <v>5.9760000000000001E-2</v>
      </c>
      <c r="V53" s="58">
        <v>5.7529999999999998E-2</v>
      </c>
      <c r="W53" s="58">
        <v>6.2560000000000004E-2</v>
      </c>
    </row>
    <row r="54" spans="1:24" x14ac:dyDescent="0.2">
      <c r="B54" s="48" t="s">
        <v>59</v>
      </c>
      <c r="C54" s="49">
        <f>#REF!+#REF!</f>
        <v>6506612.7500000009</v>
      </c>
      <c r="D54" s="57"/>
      <c r="E54" s="50"/>
      <c r="F54" s="51">
        <f t="shared" si="0"/>
        <v>6506612.7500000009</v>
      </c>
      <c r="G54" s="52">
        <f>#REF!/1000</f>
        <v>8.8050000000000003E-2</v>
      </c>
      <c r="H54" s="53">
        <f t="shared" si="1"/>
        <v>572907.25263750006</v>
      </c>
      <c r="I54" s="52">
        <f>#REF!/1000</f>
        <v>8.0099999999999991E-2</v>
      </c>
      <c r="J54" s="54">
        <f t="shared" si="2"/>
        <v>521179.68127500004</v>
      </c>
      <c r="K54" s="55">
        <f t="shared" si="3"/>
        <v>-51727.571362500021</v>
      </c>
      <c r="N54" s="40" t="s">
        <v>59</v>
      </c>
      <c r="O54" s="58">
        <v>8.5690000000000002E-2</v>
      </c>
      <c r="P54" s="58">
        <v>7.0499999999999993E-2</v>
      </c>
      <c r="Q54" s="58">
        <v>7.1029999999999996E-2</v>
      </c>
      <c r="R54" s="58">
        <v>8.8050000000000003E-2</v>
      </c>
      <c r="S54" s="58">
        <v>7.3550000000000004E-2</v>
      </c>
      <c r="T54" s="58">
        <v>8.0099999999999991E-2</v>
      </c>
      <c r="U54" s="58">
        <v>6.1079999999999995E-2</v>
      </c>
      <c r="V54" s="58">
        <v>6.8970000000000004E-2</v>
      </c>
      <c r="W54" s="58">
        <v>6.7610000000000003E-2</v>
      </c>
    </row>
    <row r="55" spans="1:24" x14ac:dyDescent="0.2">
      <c r="B55" s="48" t="s">
        <v>60</v>
      </c>
      <c r="C55" s="49">
        <f>#REF!+#REF!</f>
        <v>11170672.469999999</v>
      </c>
      <c r="D55" s="57"/>
      <c r="E55" s="50"/>
      <c r="F55" s="51">
        <f t="shared" si="0"/>
        <v>11170672.469999999</v>
      </c>
      <c r="G55" s="52">
        <f>#REF!/1000</f>
        <v>8.270000000000001E-2</v>
      </c>
      <c r="H55" s="53">
        <f t="shared" si="1"/>
        <v>923814.61326899996</v>
      </c>
      <c r="I55" s="52">
        <f>#REF!/1000</f>
        <v>6.7030000000000006E-2</v>
      </c>
      <c r="J55" s="54">
        <f t="shared" si="2"/>
        <v>748770.17566409998</v>
      </c>
      <c r="K55" s="55">
        <f t="shared" si="3"/>
        <v>-175044.43760489998</v>
      </c>
      <c r="N55" s="40" t="s">
        <v>60</v>
      </c>
      <c r="O55" s="58">
        <v>7.0599999999999996E-2</v>
      </c>
      <c r="P55" s="58">
        <v>9.1480000000000006E-2</v>
      </c>
      <c r="Q55" s="58">
        <v>9.5310000000000006E-2</v>
      </c>
      <c r="R55" s="58">
        <v>8.270000000000001E-2</v>
      </c>
      <c r="S55" s="58">
        <v>7.1910000000000002E-2</v>
      </c>
      <c r="T55" s="58">
        <v>6.7030000000000006E-2</v>
      </c>
      <c r="U55" s="58">
        <v>8.0489999999999992E-2</v>
      </c>
      <c r="V55" s="58">
        <v>8.072E-2</v>
      </c>
      <c r="W55" s="58">
        <v>7.9629999999999992E-2</v>
      </c>
    </row>
    <row r="56" spans="1:24" x14ac:dyDescent="0.2">
      <c r="B56" s="48" t="s">
        <v>61</v>
      </c>
      <c r="C56" s="49">
        <f>#REF!+#REF!</f>
        <v>9287088.8500000015</v>
      </c>
      <c r="D56" s="57"/>
      <c r="E56" s="50"/>
      <c r="F56" s="51">
        <f t="shared" si="0"/>
        <v>9287088.8500000015</v>
      </c>
      <c r="G56" s="52">
        <f>#REF!/1000</f>
        <v>6.3710000000000003E-2</v>
      </c>
      <c r="H56" s="53">
        <f t="shared" si="1"/>
        <v>591680.4306335001</v>
      </c>
      <c r="I56" s="52">
        <f>#REF!/1000</f>
        <v>7.5439999999999993E-2</v>
      </c>
      <c r="J56" s="54">
        <f t="shared" si="2"/>
        <v>700617.9828440001</v>
      </c>
      <c r="K56" s="55">
        <f t="shared" si="3"/>
        <v>108937.5522105</v>
      </c>
      <c r="N56" s="40" t="s">
        <v>61</v>
      </c>
      <c r="O56" s="58">
        <v>9.7199999999999995E-2</v>
      </c>
      <c r="P56" s="58">
        <v>0.1178</v>
      </c>
      <c r="Q56" s="58">
        <v>0.11226</v>
      </c>
      <c r="R56" s="58">
        <v>6.3710000000000003E-2</v>
      </c>
      <c r="S56" s="58">
        <v>7.1929999999999994E-2</v>
      </c>
      <c r="T56" s="58">
        <v>7.5439999999999993E-2</v>
      </c>
      <c r="U56" s="58">
        <v>7.492E-2</v>
      </c>
      <c r="V56" s="58">
        <v>0.10135</v>
      </c>
      <c r="W56" s="58">
        <v>0.10014000000000001</v>
      </c>
    </row>
    <row r="57" spans="1:24" x14ac:dyDescent="0.2">
      <c r="B57" s="48" t="s">
        <v>62</v>
      </c>
      <c r="C57" s="49">
        <f>#REF!+#REF!</f>
        <v>8778432.3599999994</v>
      </c>
      <c r="D57" s="57"/>
      <c r="E57" s="50"/>
      <c r="F57" s="51">
        <f t="shared" si="0"/>
        <v>8778432.3599999994</v>
      </c>
      <c r="G57" s="52">
        <f>#REF!/1000</f>
        <v>7.6230000000000006E-2</v>
      </c>
      <c r="H57" s="53">
        <f t="shared" si="1"/>
        <v>669179.89880279999</v>
      </c>
      <c r="I57" s="52">
        <f>#REF!/1000</f>
        <v>0.11320000000000001</v>
      </c>
      <c r="J57" s="54">
        <f t="shared" si="2"/>
        <v>993718.54315200006</v>
      </c>
      <c r="K57" s="55">
        <f t="shared" si="3"/>
        <v>324538.64434920007</v>
      </c>
      <c r="N57" s="40" t="s">
        <v>62</v>
      </c>
      <c r="O57" s="58">
        <v>0.12271</v>
      </c>
      <c r="P57" s="58">
        <v>0.115</v>
      </c>
      <c r="Q57" s="58">
        <v>0.11108999999999999</v>
      </c>
      <c r="R57" s="58">
        <v>7.6230000000000006E-2</v>
      </c>
      <c r="S57" s="58">
        <v>0.12447999999999999</v>
      </c>
      <c r="T57" s="58">
        <v>0.11320000000000001</v>
      </c>
      <c r="U57" s="58">
        <v>9.9010000000000001E-2</v>
      </c>
      <c r="V57" s="58">
        <v>8.5040000000000004E-2</v>
      </c>
      <c r="W57" s="58">
        <v>8.231999999999999E-2</v>
      </c>
    </row>
    <row r="58" spans="1:24" x14ac:dyDescent="0.2">
      <c r="B58" s="48" t="s">
        <v>63</v>
      </c>
      <c r="C58" s="49">
        <f>#REF!+#REF!</f>
        <v>8799801.4400000013</v>
      </c>
      <c r="D58" s="50"/>
      <c r="E58" s="50"/>
      <c r="F58" s="51">
        <f t="shared" si="0"/>
        <v>8799801.4400000013</v>
      </c>
      <c r="G58" s="52">
        <f>#REF!/1000</f>
        <v>0.11462</v>
      </c>
      <c r="H58" s="53">
        <f t="shared" si="1"/>
        <v>1008633.2410528002</v>
      </c>
      <c r="I58" s="52">
        <f>#REF!/1000</f>
        <v>9.4709999999999989E-2</v>
      </c>
      <c r="J58" s="54">
        <f t="shared" si="2"/>
        <v>833429.19438240002</v>
      </c>
      <c r="K58" s="55">
        <f t="shared" si="3"/>
        <v>-175204.04667040019</v>
      </c>
      <c r="N58" s="59" t="s">
        <v>63</v>
      </c>
      <c r="O58" s="60">
        <v>0.10594000000000001</v>
      </c>
      <c r="P58" s="60">
        <v>7.8719999999999998E-2</v>
      </c>
      <c r="Q58" s="60">
        <v>8.7080000000000005E-2</v>
      </c>
      <c r="R58" s="60">
        <v>0.11462</v>
      </c>
      <c r="S58" s="60">
        <v>8.8090000000000002E-2</v>
      </c>
      <c r="T58" s="60">
        <v>9.4709999999999989E-2</v>
      </c>
      <c r="U58" s="60">
        <v>7.3180000000000009E-2</v>
      </c>
      <c r="V58" s="60">
        <v>5.7889999999999997E-2</v>
      </c>
      <c r="W58" s="60">
        <v>7.4439999999999992E-2</v>
      </c>
    </row>
    <row r="59" spans="1:24" ht="30.75" thickBot="1" x14ac:dyDescent="0.3">
      <c r="B59" s="61" t="s">
        <v>64</v>
      </c>
      <c r="C59" s="62">
        <f>SUM(C47:C58)</f>
        <v>130440831.45999999</v>
      </c>
      <c r="D59" s="62">
        <f>SUM(D47:D58)</f>
        <v>0</v>
      </c>
      <c r="E59" s="62">
        <f>SUM(E47:E58)</f>
        <v>0</v>
      </c>
      <c r="F59" s="62">
        <f>SUM(F47:F58)</f>
        <v>130440831.45999999</v>
      </c>
      <c r="G59" s="63"/>
      <c r="H59" s="64">
        <f>SUM(H47:H58)</f>
        <v>9889285.065232601</v>
      </c>
      <c r="I59" s="63"/>
      <c r="J59" s="64">
        <f>SUM(J47:J58)</f>
        <v>10133915.513287699</v>
      </c>
      <c r="K59" s="65">
        <f>SUM(K47:K58)</f>
        <v>244630.44805510022</v>
      </c>
      <c r="N59" s="66"/>
      <c r="O59" s="67"/>
      <c r="P59" s="67"/>
      <c r="Q59" s="67"/>
      <c r="R59" s="67"/>
      <c r="S59" s="67"/>
      <c r="T59" s="67"/>
      <c r="U59" s="67"/>
      <c r="V59" s="67"/>
      <c r="W59" s="67"/>
    </row>
    <row r="60" spans="1:24" x14ac:dyDescent="0.2">
      <c r="G60" s="5"/>
      <c r="H60" s="5"/>
      <c r="I60" s="5"/>
      <c r="J60" s="68"/>
      <c r="K60" s="69"/>
      <c r="N60" s="21"/>
      <c r="O60" s="70"/>
      <c r="P60" s="70"/>
      <c r="Q60" s="70"/>
      <c r="R60" s="70"/>
      <c r="S60" s="70"/>
      <c r="T60" s="70"/>
      <c r="U60" s="70"/>
      <c r="V60" s="70"/>
      <c r="W60" s="70"/>
    </row>
    <row r="61" spans="1:24" x14ac:dyDescent="0.2">
      <c r="C61" s="71"/>
      <c r="D61" s="3"/>
      <c r="J61" s="2"/>
      <c r="N61" s="21"/>
      <c r="O61" s="70"/>
      <c r="P61" s="70"/>
      <c r="Q61" s="70"/>
      <c r="R61" s="70"/>
      <c r="S61" s="70"/>
      <c r="T61" s="70"/>
      <c r="U61" s="70"/>
      <c r="V61" s="70"/>
      <c r="W61" s="70"/>
    </row>
    <row r="62" spans="1:24" ht="15" x14ac:dyDescent="0.25">
      <c r="A62" s="1" t="s">
        <v>65</v>
      </c>
      <c r="B62" s="4" t="s">
        <v>66</v>
      </c>
      <c r="C62" s="72">
        <f>C59/D26</f>
        <v>1.0711709801614695</v>
      </c>
      <c r="J62" s="2"/>
      <c r="K62" s="2"/>
      <c r="N62" s="21"/>
      <c r="O62" s="70"/>
      <c r="P62" s="70"/>
      <c r="Q62" s="70"/>
      <c r="R62" s="70"/>
      <c r="S62" s="70"/>
      <c r="T62" s="70"/>
      <c r="U62" s="70"/>
      <c r="V62" s="70"/>
      <c r="W62" s="70"/>
    </row>
    <row r="63" spans="1:24" ht="15" x14ac:dyDescent="0.25">
      <c r="B63" s="25"/>
      <c r="C63" s="26"/>
      <c r="K63" s="73"/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 spans="1:24" ht="45" x14ac:dyDescent="0.25">
      <c r="A64" s="40"/>
      <c r="B64" s="74" t="s">
        <v>67</v>
      </c>
      <c r="C64" s="75" t="s">
        <v>68</v>
      </c>
      <c r="D64" s="75" t="s">
        <v>69</v>
      </c>
      <c r="E64" s="128" t="s">
        <v>70</v>
      </c>
      <c r="F64" s="128"/>
      <c r="G64" s="128"/>
      <c r="H64" s="128"/>
      <c r="I64" s="128"/>
      <c r="K64" s="76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30.75" customHeight="1" x14ac:dyDescent="0.25">
      <c r="A65" s="129" t="s">
        <v>71</v>
      </c>
      <c r="B65" s="130"/>
      <c r="C65" s="131"/>
      <c r="D65" s="77">
        <f>#REF!</f>
        <v>2075699.37</v>
      </c>
      <c r="E65" s="132"/>
      <c r="F65" s="133"/>
      <c r="G65" s="133"/>
      <c r="H65" s="133"/>
      <c r="I65" s="134"/>
      <c r="K65" s="76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28.5" x14ac:dyDescent="0.2">
      <c r="A66" s="78" t="s">
        <v>72</v>
      </c>
      <c r="B66" s="79" t="s">
        <v>73</v>
      </c>
      <c r="C66" s="80" t="s">
        <v>74</v>
      </c>
      <c r="D66" s="81"/>
      <c r="E66" s="124"/>
      <c r="F66" s="124"/>
      <c r="G66" s="124"/>
      <c r="H66" s="124"/>
      <c r="I66" s="124"/>
      <c r="K66" s="76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28.5" x14ac:dyDescent="0.2">
      <c r="A67" s="78" t="s">
        <v>75</v>
      </c>
      <c r="B67" s="79" t="s">
        <v>76</v>
      </c>
      <c r="C67" s="82" t="s">
        <v>74</v>
      </c>
      <c r="D67" s="81"/>
      <c r="E67" s="124"/>
      <c r="F67" s="124"/>
      <c r="G67" s="124"/>
      <c r="H67" s="124"/>
      <c r="I67" s="124"/>
      <c r="J67" s="13"/>
      <c r="K67" s="83"/>
      <c r="L67" s="13"/>
      <c r="M67" s="13"/>
      <c r="N67" s="13"/>
      <c r="O67" s="13"/>
      <c r="P67" s="13"/>
      <c r="Q67" s="13"/>
    </row>
    <row r="68" spans="1:24" ht="28.5" x14ac:dyDescent="0.2">
      <c r="A68" s="78" t="s">
        <v>77</v>
      </c>
      <c r="B68" s="79" t="s">
        <v>78</v>
      </c>
      <c r="C68" s="80" t="s">
        <v>79</v>
      </c>
      <c r="D68" s="81">
        <f>-(#REF!-#REF!)</f>
        <v>-148515.20999999996</v>
      </c>
      <c r="E68" s="124"/>
      <c r="F68" s="124"/>
      <c r="G68" s="124"/>
      <c r="H68" s="124"/>
      <c r="I68" s="124"/>
      <c r="J68" s="13"/>
      <c r="K68" s="83"/>
      <c r="L68" s="13"/>
      <c r="M68" s="13"/>
      <c r="N68" s="13"/>
      <c r="O68" s="13"/>
      <c r="P68" s="13"/>
      <c r="Q68" s="13"/>
    </row>
    <row r="69" spans="1:24" ht="28.5" x14ac:dyDescent="0.2">
      <c r="A69" s="78" t="s">
        <v>80</v>
      </c>
      <c r="B69" s="79" t="s">
        <v>81</v>
      </c>
      <c r="C69" s="82" t="s">
        <v>79</v>
      </c>
      <c r="D69" s="84"/>
      <c r="E69" s="125"/>
      <c r="F69" s="126"/>
      <c r="G69" s="126"/>
      <c r="H69" s="126"/>
      <c r="I69" s="127"/>
      <c r="J69" s="13"/>
      <c r="K69" s="85"/>
      <c r="L69" s="13"/>
      <c r="M69" s="13"/>
      <c r="N69" s="13"/>
      <c r="O69" s="13"/>
      <c r="P69" s="13"/>
      <c r="Q69" s="13"/>
    </row>
    <row r="70" spans="1:24" ht="28.5" x14ac:dyDescent="0.2">
      <c r="A70" s="78" t="s">
        <v>82</v>
      </c>
      <c r="B70" s="79" t="s">
        <v>83</v>
      </c>
      <c r="C70" s="80" t="s">
        <v>74</v>
      </c>
      <c r="D70" s="81"/>
      <c r="E70" s="124"/>
      <c r="F70" s="124"/>
      <c r="G70" s="124"/>
      <c r="H70" s="124"/>
      <c r="I70" s="124"/>
      <c r="J70" s="13"/>
      <c r="K70" s="85"/>
      <c r="L70" s="13"/>
      <c r="M70" s="13"/>
      <c r="N70" s="13"/>
      <c r="O70" s="13"/>
      <c r="P70" s="13"/>
      <c r="Q70" s="13"/>
    </row>
    <row r="71" spans="1:24" ht="28.5" x14ac:dyDescent="0.2">
      <c r="A71" s="78" t="s">
        <v>84</v>
      </c>
      <c r="B71" s="79" t="s">
        <v>85</v>
      </c>
      <c r="C71" s="80" t="s">
        <v>74</v>
      </c>
      <c r="D71" s="81"/>
      <c r="E71" s="124"/>
      <c r="F71" s="124"/>
      <c r="G71" s="124"/>
      <c r="H71" s="124"/>
      <c r="I71" s="124"/>
      <c r="J71" s="13"/>
      <c r="K71" s="85"/>
      <c r="L71" s="13"/>
      <c r="M71" s="13"/>
      <c r="N71" s="13"/>
      <c r="O71" s="13"/>
      <c r="P71" s="13"/>
      <c r="Q71" s="13"/>
    </row>
    <row r="72" spans="1:24" ht="33.75" customHeight="1" x14ac:dyDescent="0.2">
      <c r="A72" s="78">
        <v>4</v>
      </c>
      <c r="B72" s="79" t="s">
        <v>86</v>
      </c>
      <c r="C72" s="80" t="s">
        <v>74</v>
      </c>
      <c r="D72" s="81"/>
      <c r="E72" s="124"/>
      <c r="F72" s="124"/>
      <c r="G72" s="124"/>
      <c r="H72" s="124"/>
      <c r="I72" s="124"/>
      <c r="J72" s="13"/>
      <c r="K72" s="85"/>
      <c r="L72" s="13"/>
      <c r="M72" s="13"/>
      <c r="N72" s="13"/>
      <c r="O72" s="13"/>
      <c r="P72" s="13"/>
      <c r="Q72" s="13"/>
    </row>
    <row r="73" spans="1:24" ht="42.75" x14ac:dyDescent="0.2">
      <c r="A73" s="78">
        <v>5</v>
      </c>
      <c r="B73" s="79" t="s">
        <v>87</v>
      </c>
      <c r="C73" s="80" t="s">
        <v>74</v>
      </c>
      <c r="D73" s="81"/>
      <c r="E73" s="124"/>
      <c r="F73" s="124"/>
      <c r="G73" s="124"/>
      <c r="H73" s="124"/>
      <c r="I73" s="124"/>
      <c r="J73" s="13"/>
      <c r="K73" s="85"/>
      <c r="L73" s="13"/>
      <c r="M73" s="13"/>
      <c r="N73" s="13"/>
      <c r="O73" s="13"/>
      <c r="P73" s="13"/>
      <c r="Q73" s="13"/>
    </row>
    <row r="74" spans="1:24" ht="28.5" x14ac:dyDescent="0.2">
      <c r="A74" s="86">
        <v>6</v>
      </c>
      <c r="B74" s="87" t="s">
        <v>88</v>
      </c>
      <c r="C74" s="80" t="s">
        <v>74</v>
      </c>
      <c r="D74" s="81"/>
      <c r="E74" s="124"/>
      <c r="F74" s="124"/>
      <c r="G74" s="124"/>
      <c r="H74" s="124"/>
      <c r="I74" s="124"/>
      <c r="K74" s="21"/>
    </row>
    <row r="75" spans="1:24" x14ac:dyDescent="0.2">
      <c r="A75" s="86">
        <v>7</v>
      </c>
      <c r="B75" s="88" t="s">
        <v>89</v>
      </c>
      <c r="C75" s="89"/>
      <c r="D75" s="81">
        <f>#REF!+#REF!</f>
        <v>-1580892.1762831099</v>
      </c>
      <c r="E75" s="124" t="s">
        <v>90</v>
      </c>
      <c r="F75" s="124"/>
      <c r="G75" s="124"/>
      <c r="H75" s="124"/>
      <c r="I75" s="124"/>
    </row>
    <row r="76" spans="1:24" x14ac:dyDescent="0.2">
      <c r="A76" s="86">
        <v>8</v>
      </c>
      <c r="B76" s="88"/>
      <c r="C76" s="89"/>
      <c r="D76" s="81"/>
      <c r="E76" s="124"/>
      <c r="F76" s="124"/>
      <c r="G76" s="124"/>
      <c r="H76" s="124"/>
      <c r="I76" s="124"/>
    </row>
    <row r="77" spans="1:24" x14ac:dyDescent="0.2">
      <c r="A77" s="86">
        <v>9</v>
      </c>
      <c r="B77" s="88"/>
      <c r="C77" s="89"/>
      <c r="D77" s="81"/>
      <c r="E77" s="125"/>
      <c r="F77" s="126"/>
      <c r="G77" s="126"/>
      <c r="H77" s="126"/>
      <c r="I77" s="127"/>
    </row>
    <row r="78" spans="1:24" x14ac:dyDescent="0.2">
      <c r="A78" s="86">
        <v>10</v>
      </c>
      <c r="B78" s="88"/>
      <c r="C78" s="89"/>
      <c r="D78" s="81"/>
      <c r="E78" s="124"/>
      <c r="F78" s="124"/>
      <c r="G78" s="124"/>
      <c r="H78" s="124"/>
      <c r="I78" s="124"/>
    </row>
    <row r="79" spans="1:24" ht="15" x14ac:dyDescent="0.25">
      <c r="A79" s="1" t="s">
        <v>91</v>
      </c>
      <c r="B79" s="26" t="s">
        <v>92</v>
      </c>
      <c r="C79" s="26"/>
      <c r="D79" s="90">
        <f>SUM(D65:D78)</f>
        <v>346291.98371689022</v>
      </c>
      <c r="E79" s="91"/>
      <c r="F79" s="91"/>
      <c r="G79" s="91"/>
      <c r="H79" s="91"/>
    </row>
    <row r="80" spans="1:24" ht="15" x14ac:dyDescent="0.25">
      <c r="B80" s="92" t="s">
        <v>93</v>
      </c>
      <c r="C80" s="93"/>
      <c r="D80" s="90">
        <f>K59</f>
        <v>244630.44805510022</v>
      </c>
      <c r="E80" s="91"/>
      <c r="F80" s="91"/>
      <c r="G80" s="91"/>
      <c r="H80" s="91"/>
    </row>
    <row r="81" spans="1:19" ht="15" x14ac:dyDescent="0.25">
      <c r="B81" s="93" t="s">
        <v>94</v>
      </c>
      <c r="C81" s="93"/>
      <c r="D81" s="94">
        <f>D79-D80</f>
        <v>101661.53566179</v>
      </c>
    </row>
    <row r="82" spans="1:19" ht="15.75" thickBot="1" x14ac:dyDescent="0.3">
      <c r="B82" s="95" t="s">
        <v>95</v>
      </c>
      <c r="C82" s="96"/>
      <c r="D82" s="97">
        <f>IF(ISERROR(D81/J59),0,D81/J59)</f>
        <v>1.0031812040320475E-2</v>
      </c>
      <c r="E82" s="98" t="str">
        <f>IF(AND(D82&lt;0.01,D82&gt;-0.01),"","Unresolved differences of greater than + or - 1% should be explained")</f>
        <v>Unresolved differences of greater than + or - 1% should be explained</v>
      </c>
      <c r="G82" s="13"/>
      <c r="H82" s="24"/>
      <c r="I82" s="24"/>
      <c r="J82" s="24"/>
      <c r="K82" s="24"/>
      <c r="L82" s="24"/>
    </row>
    <row r="83" spans="1:19" ht="15.75" thickTop="1" x14ac:dyDescent="0.25">
      <c r="B83" s="26"/>
      <c r="C83" s="99"/>
      <c r="D83" s="100"/>
      <c r="G83" s="13"/>
    </row>
    <row r="84" spans="1:19" ht="15" x14ac:dyDescent="0.25">
      <c r="B84" s="26"/>
      <c r="C84" s="99"/>
      <c r="D84" s="101"/>
    </row>
    <row r="85" spans="1:19" ht="15" x14ac:dyDescent="0.25">
      <c r="A85" s="1" t="s">
        <v>96</v>
      </c>
      <c r="B85" s="102" t="s">
        <v>97</v>
      </c>
      <c r="C85" s="103"/>
      <c r="D85" s="100"/>
    </row>
    <row r="86" spans="1:19" ht="15" x14ac:dyDescent="0.25">
      <c r="B86" s="104"/>
      <c r="C86" s="103"/>
      <c r="D86" s="100"/>
    </row>
    <row r="87" spans="1:19" ht="75" x14ac:dyDescent="0.25">
      <c r="B87" s="105" t="s">
        <v>8</v>
      </c>
      <c r="C87" s="75" t="s">
        <v>98</v>
      </c>
      <c r="D87" s="75" t="s">
        <v>99</v>
      </c>
      <c r="E87" s="75" t="s">
        <v>100</v>
      </c>
      <c r="F87" s="106" t="s">
        <v>92</v>
      </c>
      <c r="G87" s="75" t="s">
        <v>94</v>
      </c>
      <c r="H87" s="107" t="s">
        <v>101</v>
      </c>
      <c r="I87" s="75" t="s">
        <v>95</v>
      </c>
      <c r="J87" s="13"/>
      <c r="K87" s="13"/>
      <c r="L87" s="24"/>
      <c r="M87" s="24"/>
      <c r="N87" s="24"/>
      <c r="O87" s="24"/>
      <c r="P87" s="24"/>
      <c r="Q87" s="24"/>
      <c r="R87" s="24"/>
      <c r="S87" s="24"/>
    </row>
    <row r="88" spans="1:19" x14ac:dyDescent="0.2">
      <c r="B88" s="108">
        <v>2014</v>
      </c>
      <c r="C88" s="109">
        <v>492188.30377843999</v>
      </c>
      <c r="D88" s="109">
        <v>720284.00105495343</v>
      </c>
      <c r="E88" s="110">
        <v>-388813.07966467959</v>
      </c>
      <c r="F88" s="111">
        <v>331470.92139027396</v>
      </c>
      <c r="G88" s="112">
        <v>160717.38238816604</v>
      </c>
      <c r="H88" s="110">
        <v>7713986.030835879</v>
      </c>
      <c r="I88" s="113">
        <f>IF(ISERROR(G88/H88),0,G88/H88)</f>
        <v>2.0834544131362768E-2</v>
      </c>
      <c r="J88" s="13"/>
      <c r="K88" s="13"/>
      <c r="L88" s="24"/>
      <c r="M88" s="24"/>
      <c r="N88" s="24"/>
      <c r="O88" s="24"/>
      <c r="P88" s="24"/>
      <c r="Q88" s="24"/>
      <c r="R88" s="24"/>
      <c r="S88" s="24"/>
    </row>
    <row r="89" spans="1:19" x14ac:dyDescent="0.2">
      <c r="B89" s="108">
        <v>2015</v>
      </c>
      <c r="C89" s="109">
        <v>244630.44805510022</v>
      </c>
      <c r="D89" s="109">
        <v>2075699.37</v>
      </c>
      <c r="E89" s="110">
        <v>-1729407.3862831099</v>
      </c>
      <c r="F89" s="111">
        <v>346291.98371689022</v>
      </c>
      <c r="G89" s="112">
        <v>-101661.53566179</v>
      </c>
      <c r="H89" s="110">
        <v>10133915.513287699</v>
      </c>
      <c r="I89" s="113">
        <f>IF(ISERROR(G89/H89),0,G89/H89)</f>
        <v>-1.0031812040320475E-2</v>
      </c>
      <c r="J89" s="13"/>
      <c r="K89" s="13"/>
      <c r="L89" s="24"/>
      <c r="M89" s="24"/>
      <c r="N89" s="24"/>
      <c r="O89" s="24"/>
      <c r="P89" s="24"/>
      <c r="Q89" s="24"/>
      <c r="R89" s="24"/>
      <c r="S89" s="24"/>
    </row>
    <row r="90" spans="1:19" x14ac:dyDescent="0.2">
      <c r="B90" s="108">
        <v>2016</v>
      </c>
      <c r="C90" s="109">
        <v>-36384.550969699631</v>
      </c>
      <c r="D90" s="109">
        <v>3032577.6500000004</v>
      </c>
      <c r="E90" s="110">
        <v>-3110769.3591462048</v>
      </c>
      <c r="F90" s="111">
        <v>-78191.709146204405</v>
      </c>
      <c r="G90" s="112">
        <v>41807.158176504774</v>
      </c>
      <c r="H90" s="110">
        <v>10680132.003684601</v>
      </c>
      <c r="I90" s="113">
        <f>IF(ISERROR(G90/H90),0,G90/H90)</f>
        <v>3.9144795365901354E-3</v>
      </c>
      <c r="J90" s="13"/>
      <c r="K90" s="13"/>
      <c r="L90" s="24"/>
      <c r="M90" s="24"/>
      <c r="N90" s="24"/>
      <c r="O90" s="24"/>
      <c r="P90" s="24"/>
      <c r="Q90" s="24"/>
      <c r="R90" s="24"/>
      <c r="S90" s="24"/>
    </row>
    <row r="91" spans="1:19" ht="15" thickBot="1" x14ac:dyDescent="0.25">
      <c r="B91" s="108"/>
      <c r="C91" s="114"/>
      <c r="D91" s="114"/>
      <c r="E91" s="114"/>
      <c r="F91" s="115"/>
      <c r="G91" s="116">
        <f t="shared" ref="G91" si="4">E91-F91</f>
        <v>0</v>
      </c>
      <c r="H91" s="114"/>
      <c r="I91" s="117">
        <f>IF(ISERROR(G91/H91),0,G91/H91)</f>
        <v>0</v>
      </c>
      <c r="J91" s="13"/>
      <c r="K91" s="13"/>
      <c r="L91" s="24"/>
      <c r="M91" s="24"/>
      <c r="N91" s="24"/>
      <c r="O91" s="24"/>
      <c r="P91" s="24"/>
      <c r="Q91" s="24"/>
      <c r="R91" s="24"/>
      <c r="S91" s="24"/>
    </row>
    <row r="92" spans="1:19" ht="15.75" thickBot="1" x14ac:dyDescent="0.3">
      <c r="B92" s="118" t="s">
        <v>102</v>
      </c>
      <c r="C92" s="119">
        <f t="shared" ref="C92:H92" si="5">SUM(C88:C91)</f>
        <v>700434.20086384052</v>
      </c>
      <c r="D92" s="119">
        <f t="shared" si="5"/>
        <v>5828561.0210549533</v>
      </c>
      <c r="E92" s="119">
        <f t="shared" si="5"/>
        <v>-5228989.8250939939</v>
      </c>
      <c r="F92" s="120">
        <f t="shared" si="5"/>
        <v>599571.19596095977</v>
      </c>
      <c r="G92" s="119">
        <f t="shared" si="5"/>
        <v>100863.00490288081</v>
      </c>
      <c r="H92" s="121">
        <f t="shared" si="5"/>
        <v>28528033.547808178</v>
      </c>
      <c r="I92" s="122" t="s">
        <v>103</v>
      </c>
      <c r="J92" s="13"/>
      <c r="K92" s="13"/>
      <c r="L92" s="24"/>
      <c r="M92" s="24"/>
      <c r="N92" s="24"/>
      <c r="O92" s="24"/>
      <c r="P92" s="24"/>
      <c r="Q92" s="24"/>
      <c r="R92" s="24"/>
      <c r="S92" s="24"/>
    </row>
    <row r="93" spans="1:19" x14ac:dyDescent="0.2">
      <c r="B93" s="5"/>
      <c r="C93" s="5"/>
      <c r="D93" s="5"/>
      <c r="E93" s="5"/>
      <c r="F93" s="5"/>
      <c r="G93" s="5"/>
      <c r="J93" s="13"/>
      <c r="K93" s="13"/>
      <c r="L93" s="24"/>
      <c r="M93" s="24"/>
      <c r="N93" s="24"/>
      <c r="O93" s="24"/>
      <c r="P93" s="24"/>
      <c r="Q93" s="24"/>
      <c r="R93" s="24"/>
      <c r="S93" s="24"/>
    </row>
    <row r="94" spans="1:19" x14ac:dyDescent="0.2">
      <c r="J94" s="13"/>
      <c r="K94" s="13"/>
      <c r="L94" s="24"/>
      <c r="M94" s="24"/>
      <c r="N94" s="24"/>
      <c r="O94" s="24"/>
      <c r="P94" s="24"/>
      <c r="Q94" s="24"/>
      <c r="R94" s="24"/>
      <c r="S94" s="24"/>
    </row>
    <row r="95" spans="1:19" ht="15" x14ac:dyDescent="0.25">
      <c r="B95" s="25" t="s">
        <v>104</v>
      </c>
      <c r="J95" s="13"/>
      <c r="K95" s="13"/>
    </row>
    <row r="96" spans="1:19" x14ac:dyDescent="0.2">
      <c r="B96" s="123"/>
      <c r="C96" s="123"/>
      <c r="D96" s="123"/>
      <c r="E96" s="123"/>
      <c r="F96" s="123"/>
      <c r="G96" s="123"/>
      <c r="H96" s="123"/>
      <c r="J96" s="13"/>
      <c r="K96" s="13"/>
    </row>
    <row r="97" spans="2:11" x14ac:dyDescent="0.2">
      <c r="B97" s="123"/>
      <c r="C97" s="123"/>
      <c r="D97" s="123"/>
      <c r="E97" s="123"/>
      <c r="F97" s="123"/>
      <c r="G97" s="123"/>
      <c r="H97" s="123"/>
      <c r="J97" s="13"/>
      <c r="K97" s="13"/>
    </row>
    <row r="98" spans="2:11" x14ac:dyDescent="0.2">
      <c r="B98" s="123"/>
      <c r="C98" s="123"/>
      <c r="D98" s="123"/>
      <c r="E98" s="123"/>
      <c r="F98" s="123"/>
      <c r="G98" s="123"/>
      <c r="H98" s="123"/>
    </row>
    <row r="99" spans="2:11" x14ac:dyDescent="0.2">
      <c r="B99" s="123"/>
      <c r="C99" s="123"/>
      <c r="D99" s="123"/>
      <c r="E99" s="123"/>
      <c r="F99" s="123"/>
      <c r="G99" s="123"/>
      <c r="H99" s="123"/>
    </row>
    <row r="100" spans="2:11" x14ac:dyDescent="0.2">
      <c r="B100" s="123"/>
      <c r="C100" s="123"/>
      <c r="D100" s="123"/>
      <c r="E100" s="123"/>
      <c r="F100" s="123"/>
      <c r="G100" s="123"/>
      <c r="H100" s="123"/>
    </row>
    <row r="101" spans="2:11" x14ac:dyDescent="0.2">
      <c r="B101" s="123"/>
      <c r="C101" s="123"/>
      <c r="D101" s="123"/>
      <c r="E101" s="123"/>
      <c r="F101" s="123"/>
      <c r="G101" s="123"/>
      <c r="H101" s="123"/>
    </row>
    <row r="102" spans="2:11" x14ac:dyDescent="0.2">
      <c r="B102" s="123"/>
      <c r="C102" s="123"/>
      <c r="D102" s="123"/>
      <c r="E102" s="123"/>
      <c r="F102" s="123"/>
      <c r="G102" s="123"/>
      <c r="H102" s="123"/>
    </row>
    <row r="103" spans="2:11" x14ac:dyDescent="0.2">
      <c r="B103" s="123"/>
      <c r="C103" s="123"/>
      <c r="D103" s="123"/>
      <c r="E103" s="123"/>
      <c r="F103" s="123"/>
      <c r="G103" s="123"/>
      <c r="H103" s="123"/>
    </row>
  </sheetData>
  <mergeCells count="22">
    <mergeCell ref="R45:T45"/>
    <mergeCell ref="U45:W45"/>
    <mergeCell ref="E68:I68"/>
    <mergeCell ref="B21:C21"/>
    <mergeCell ref="E21:F21"/>
    <mergeCell ref="B27:H27"/>
    <mergeCell ref="O45:Q45"/>
    <mergeCell ref="E64:I64"/>
    <mergeCell ref="A65:C65"/>
    <mergeCell ref="E65:I65"/>
    <mergeCell ref="E66:I66"/>
    <mergeCell ref="E67:I67"/>
    <mergeCell ref="E75:I75"/>
    <mergeCell ref="E76:I76"/>
    <mergeCell ref="E77:I77"/>
    <mergeCell ref="E78:I78"/>
    <mergeCell ref="E69:I69"/>
    <mergeCell ref="E70:I70"/>
    <mergeCell ref="E71:I71"/>
    <mergeCell ref="E72:I72"/>
    <mergeCell ref="E73:I73"/>
    <mergeCell ref="E74:I74"/>
  </mergeCells>
  <dataValidations count="1">
    <dataValidation type="list" sqref="C31">
      <formula1>"1st Estimate, 2nd Estimate, Actual, Other"</formula1>
    </dataValidation>
  </dataValidations>
  <pageMargins left="0.70866141732283505" right="0.70866141732283505" top="0.74803149606299202" bottom="0.74803149606299202" header="0.31496062992126" footer="0.31496062992126"/>
  <pageSetup scale="41" orientation="portrait" cellComments="asDisplayed" r:id="rId1"/>
  <rowBreaks count="1" manualBreakCount="1">
    <brk id="6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 Analysis </vt:lpstr>
      <vt:lpstr>'GA Analysis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Hesselink</dc:creator>
  <cp:lastModifiedBy>Tim Hesselink</cp:lastModifiedBy>
  <dcterms:created xsi:type="dcterms:W3CDTF">2017-11-30T19:06:04Z</dcterms:created>
  <dcterms:modified xsi:type="dcterms:W3CDTF">2017-11-30T19:07:35Z</dcterms:modified>
</cp:coreProperties>
</file>