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IRM Applications\2018 Application\Interrogatories\To be Submitted\"/>
    </mc:Choice>
  </mc:AlternateContent>
  <bookViews>
    <workbookView xWindow="0" yWindow="0" windowWidth="28800" windowHeight="11685" activeTab="3"/>
  </bookViews>
  <sheets>
    <sheet name="Instructions" sheetId="2" r:id="rId1"/>
    <sheet name="GA Analysis-14 " sheetId="4" r:id="rId2"/>
    <sheet name="GA Analysis-15" sheetId="5" r:id="rId3"/>
    <sheet name="GA Analysis-16" sheetId="6" r:id="rId4"/>
  </sheets>
  <definedNames>
    <definedName name="GARate" localSheetId="1">#REF!</definedName>
    <definedName name="GARate" localSheetId="2">#REF!</definedName>
    <definedName name="GARate" localSheetId="3">#REF!</definedName>
    <definedName name="GARate">#REF!</definedName>
    <definedName name="_xlnm.Print_Area" localSheetId="1">'GA Analysis-14 '!$A$12:$K$107</definedName>
    <definedName name="_xlnm.Print_Area" localSheetId="2">'GA Analysis-15'!$A$12:$K$107</definedName>
    <definedName name="_xlnm.Print_Area" localSheetId="3">'GA Analysis-16'!$A$12:$K$107</definedName>
    <definedName name="_xlnm.Print_Area" localSheetId="0">Instructions!$A$11:$C$83</definedName>
  </definedNames>
  <calcPr calcId="152511"/>
</workbook>
</file>

<file path=xl/calcChain.xml><?xml version="1.0" encoding="utf-8"?>
<calcChain xmlns="http://schemas.openxmlformats.org/spreadsheetml/2006/main">
  <c r="D67" i="6" l="1"/>
  <c r="H90" i="4" l="1"/>
  <c r="H89" i="4"/>
  <c r="H88" i="4"/>
  <c r="E90" i="4"/>
  <c r="E89" i="4"/>
  <c r="E88" i="4"/>
  <c r="D90" i="4"/>
  <c r="D89" i="4"/>
  <c r="D88" i="4"/>
  <c r="C88" i="4"/>
  <c r="D79" i="4"/>
  <c r="H92" i="6"/>
  <c r="E92" i="6"/>
  <c r="D92" i="6"/>
  <c r="C92" i="6"/>
  <c r="G91" i="6"/>
  <c r="I91" i="6" s="1"/>
  <c r="F91" i="6"/>
  <c r="G90" i="6"/>
  <c r="I90" i="6" s="1"/>
  <c r="F90" i="6"/>
  <c r="F89" i="6"/>
  <c r="F92" i="6" s="1"/>
  <c r="F88" i="6"/>
  <c r="G88" i="6" s="1"/>
  <c r="D79" i="6"/>
  <c r="E59" i="6"/>
  <c r="D59" i="6"/>
  <c r="C59" i="6"/>
  <c r="F58" i="6"/>
  <c r="H58" i="6" s="1"/>
  <c r="F57" i="6"/>
  <c r="J57" i="6" s="1"/>
  <c r="F56" i="6"/>
  <c r="H56" i="6" s="1"/>
  <c r="F55" i="6"/>
  <c r="J55" i="6" s="1"/>
  <c r="F54" i="6"/>
  <c r="H54" i="6" s="1"/>
  <c r="F53" i="6"/>
  <c r="J53" i="6" s="1"/>
  <c r="F52" i="6"/>
  <c r="H52" i="6" s="1"/>
  <c r="F51" i="6"/>
  <c r="J51" i="6" s="1"/>
  <c r="F50" i="6"/>
  <c r="H50" i="6" s="1"/>
  <c r="F49" i="6"/>
  <c r="J49" i="6" s="1"/>
  <c r="J48" i="6"/>
  <c r="F48" i="6"/>
  <c r="H48" i="6" s="1"/>
  <c r="F47" i="6"/>
  <c r="F26" i="6"/>
  <c r="F25" i="6"/>
  <c r="F24" i="6"/>
  <c r="F23" i="6"/>
  <c r="H92" i="5"/>
  <c r="E92" i="5"/>
  <c r="D92" i="5"/>
  <c r="C92" i="5"/>
  <c r="G91" i="5"/>
  <c r="I91" i="5" s="1"/>
  <c r="F91" i="5"/>
  <c r="F90" i="5"/>
  <c r="G90" i="5" s="1"/>
  <c r="I90" i="5" s="1"/>
  <c r="G89" i="5"/>
  <c r="I89" i="5" s="1"/>
  <c r="F89" i="5"/>
  <c r="F88" i="5"/>
  <c r="G88" i="5" s="1"/>
  <c r="D79" i="5"/>
  <c r="E59" i="5"/>
  <c r="D59" i="5"/>
  <c r="C59" i="5"/>
  <c r="F58" i="5"/>
  <c r="H58" i="5" s="1"/>
  <c r="F57" i="5"/>
  <c r="J57" i="5" s="1"/>
  <c r="F56" i="5"/>
  <c r="H56" i="5" s="1"/>
  <c r="F55" i="5"/>
  <c r="J55" i="5" s="1"/>
  <c r="F54" i="5"/>
  <c r="H54" i="5" s="1"/>
  <c r="F53" i="5"/>
  <c r="J53" i="5" s="1"/>
  <c r="F52" i="5"/>
  <c r="H52" i="5" s="1"/>
  <c r="F51" i="5"/>
  <c r="J51" i="5" s="1"/>
  <c r="F50" i="5"/>
  <c r="H50" i="5" s="1"/>
  <c r="F49" i="5"/>
  <c r="H49" i="5" s="1"/>
  <c r="F48" i="5"/>
  <c r="H48" i="5" s="1"/>
  <c r="F47" i="5"/>
  <c r="F26" i="5"/>
  <c r="F25" i="5"/>
  <c r="F24" i="5"/>
  <c r="F23" i="5"/>
  <c r="J54" i="6" l="1"/>
  <c r="J50" i="6"/>
  <c r="J56" i="6"/>
  <c r="K56" i="6" s="1"/>
  <c r="F59" i="6"/>
  <c r="J52" i="6"/>
  <c r="K52" i="6" s="1"/>
  <c r="J58" i="6"/>
  <c r="K58" i="6" s="1"/>
  <c r="F59" i="5"/>
  <c r="K53" i="6"/>
  <c r="K48" i="6"/>
  <c r="K54" i="6"/>
  <c r="K50" i="6"/>
  <c r="G92" i="6"/>
  <c r="I88" i="6"/>
  <c r="K57" i="6"/>
  <c r="G89" i="6"/>
  <c r="I89" i="6" s="1"/>
  <c r="H47" i="6"/>
  <c r="H49" i="6"/>
  <c r="K49" i="6" s="1"/>
  <c r="H51" i="6"/>
  <c r="K51" i="6" s="1"/>
  <c r="H53" i="6"/>
  <c r="H55" i="6"/>
  <c r="K55" i="6" s="1"/>
  <c r="H57" i="6"/>
  <c r="J47" i="6"/>
  <c r="G92" i="5"/>
  <c r="I88" i="5"/>
  <c r="H47" i="5"/>
  <c r="H53" i="5"/>
  <c r="K53" i="5" s="1"/>
  <c r="H55" i="5"/>
  <c r="K55" i="5" s="1"/>
  <c r="J49" i="5"/>
  <c r="K49" i="5" s="1"/>
  <c r="J48" i="5"/>
  <c r="K48" i="5" s="1"/>
  <c r="J50" i="5"/>
  <c r="K50" i="5" s="1"/>
  <c r="J52" i="5"/>
  <c r="K52" i="5" s="1"/>
  <c r="J54" i="5"/>
  <c r="K54" i="5" s="1"/>
  <c r="J56" i="5"/>
  <c r="K56" i="5" s="1"/>
  <c r="J58" i="5"/>
  <c r="K58" i="5" s="1"/>
  <c r="H51" i="5"/>
  <c r="K51" i="5" s="1"/>
  <c r="H57" i="5"/>
  <c r="K57" i="5" s="1"/>
  <c r="J47" i="5"/>
  <c r="F92" i="5"/>
  <c r="H59" i="6" l="1"/>
  <c r="J59" i="6"/>
  <c r="K47" i="6"/>
  <c r="K59" i="6" s="1"/>
  <c r="H59" i="5"/>
  <c r="J59" i="5"/>
  <c r="K47" i="5"/>
  <c r="K59" i="5" s="1"/>
  <c r="D80" i="6" l="1"/>
  <c r="D81" i="6" s="1"/>
  <c r="D82" i="6" s="1"/>
  <c r="E82" i="6" s="1"/>
  <c r="C90" i="4"/>
  <c r="D80" i="5"/>
  <c r="D81" i="5" s="1"/>
  <c r="D82" i="5" s="1"/>
  <c r="E82" i="5" s="1"/>
  <c r="C89" i="4"/>
  <c r="F88" i="4" l="1"/>
  <c r="G88" i="4" s="1"/>
  <c r="F89" i="4"/>
  <c r="G89" i="4" s="1"/>
  <c r="F90" i="4"/>
  <c r="G90" i="4" s="1"/>
  <c r="F91" i="4"/>
  <c r="G91" i="4" s="1"/>
  <c r="G92" i="4" l="1"/>
  <c r="I88" i="4"/>
  <c r="F47" i="4"/>
  <c r="J47" i="4" s="1"/>
  <c r="H47" i="4" l="1"/>
  <c r="K47" i="4" s="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<sst xmlns="http://schemas.openxmlformats.org/spreadsheetml/2006/main" count="491" uniqueCount="172">
  <si>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</si>
  <si>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</si>
  <si>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</si>
  <si>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</si>
  <si>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</si>
  <si>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</si>
  <si>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</si>
  <si>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</si>
  <si>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</si>
  <si>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</si>
  <si>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</si>
  <si>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</si>
  <si>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</si>
  <si>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</si>
  <si>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</si>
  <si>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</si>
  <si>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</si>
  <si>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</si>
  <si>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</si>
  <si>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</si>
  <si>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</si>
  <si>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</si>
  <si>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</si>
  <si>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</si>
  <si>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</si>
  <si>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</si>
  <si>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</si>
  <si>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</si>
  <si>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</si>
  <si>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</si>
  <si>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</si>
  <si>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</si>
  <si>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</si>
  <si>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</si>
  <si>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</si>
  <si>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</si>
  <si>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</si>
  <si>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</si>
  <si>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</si>
  <si>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</si>
  <si>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</si>
  <si>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</si>
  <si>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</si>
  <si>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</si>
  <si>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</si>
  <si>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</si>
  <si>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</si>
  <si>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</si>
  <si>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</si>
  <si>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</si>
  <si>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</si>
  <si>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</si>
  <si>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</si>
  <si>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</si>
  <si>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</si>
  <si>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</si>
  <si>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</si>
  <si>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</si>
  <si>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</si>
  <si>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</si>
  <si>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</si>
  <si>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</si>
  <si>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</si>
  <si>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</si>
  <si>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</si>
  <si>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</si>
  <si>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</si>
  <si>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</si>
  <si>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</si>
  <si>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</si>
  <si>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</si>
  <si>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</si>
  <si>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</si>
  <si>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</si>
  <si>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</si>
  <si>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</si>
  <si>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</si>
  <si>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</si>
  <si>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</si>
  <si>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</si>
  <si>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</si>
  <si>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</si>
  <si>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</si>
  <si>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</si>
  <si>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</si>
  <si>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</si>
  <si>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</si>
  <si>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</si>
  <si>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</si>
  <si>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</si>
  <si>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</si>
  <si>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</si>
  <si>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</si>
  <si>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</si>
  <si>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</si>
  <si>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</si>
  <si>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</si>
  <si>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</si>
  <si>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</si>
  <si>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</si>
  <si>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</si>
  <si>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</si>
  <si>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</si>
  <si>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</si>
  <si>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</si>
  <si>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</si>
  <si>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</si>
  <si>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</si>
  <si>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</si>
  <si>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</si>
  <si>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</si>
  <si>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</si>
  <si>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</si>
  <si>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</si>
  <si>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</si>
  <si>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</si>
  <si>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</si>
  <si>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</si>
  <si>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</si>
  <si>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</si>
  <si>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</si>
  <si>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</si>
  <si>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</si>
  <si>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</si>
  <si>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</si>
  <si>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</si>
  <si>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</si>
  <si>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</si>
  <si>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</si>
  <si>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</si>
  <si>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</si>
  <si>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</si>
  <si>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</si>
  <si>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</si>
  <si>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</si>
  <si>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</si>
  <si>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</si>
  <si>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</si>
  <si>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</si>
  <si>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</si>
  <si>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</si>
  <si>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</si>
  <si>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</si>
  <si>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</si>
  <si>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</si>
  <si>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</si>
  <si>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</si>
  <si>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</si>
  <si>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</si>
  <si>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</si>
  <si>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</si>
  <si>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</si>
  <si>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</si>
  <si>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</si>
  <si>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</si>
  <si>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</si>
  <si>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</si>
  <si>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</si>
  <si>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</si>
  <si>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</si>
  <si>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</si>
  <si>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</si>
  <si>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2014-2016</t>
  </si>
  <si>
    <t>1st Estimate</t>
  </si>
  <si>
    <t>Y</t>
  </si>
  <si>
    <t>N</t>
  </si>
  <si>
    <t>EB-2013-0147 Disposition of 1589</t>
  </si>
  <si>
    <t>Not Material/Considered</t>
  </si>
  <si>
    <t>EB-2014-0089 Disposition of 1589</t>
  </si>
  <si>
    <t>No Class A included in Column F</t>
  </si>
  <si>
    <t>Issue 2014_548-Kitchener-Wilmot Hydro - Embedded Gen Adjustment-02/08 to 10/13</t>
  </si>
  <si>
    <t>Clearing of Balance at Year End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</si>
</sst>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7" x14ac:knownFonts="1">
    <font>
      <sz val="11"/>
      <color theme="1"/>
      <name val="Calibri"/>
      <family val="2"/>
      <scheme val="minor"/>
    </font>
    <font>
      <sz val="11"/>
      <color theme="1"/>
      <name val="Arial"/>
      <family val="2"/>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2" fillId="0" borderId="0" applyFont="0" applyFill="0" applyBorder="0" applyAlignment="0" applyProtection="0"/>
    <xf numFmtId="0" fontId="6" fillId="0" borderId="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cellStyleXfs>
  <cellXfs count="177">
    <xf numFmtId="0" fontId="0" fillId="0" borderId="0" xfId="0"/>
    <xf numFmtId="0" fontId="3" fillId="0" borderId="0" xfId="0" applyFont="1"/>
    <xf numFmtId="0" fontId="4" fillId="0" borderId="0" xfId="0" applyFont="1"/>
    <xf numFmtId="0" fontId="5" fillId="0" borderId="0" xfId="0" applyFont="1"/>
    <xf numFmtId="0" fontId="8" fillId="0" borderId="0" xfId="0" applyFont="1"/>
    <xf numFmtId="0" fontId="8" fillId="0" borderId="2" xfId="0" applyFont="1" applyBorder="1" applyAlignment="1">
      <alignment horizontal="left" vertical="center"/>
    </xf>
    <xf numFmtId="0" fontId="8" fillId="0" borderId="2" xfId="0" applyFont="1" applyBorder="1" applyAlignment="1">
      <alignment horizontal="center" vertical="center"/>
    </xf>
    <xf numFmtId="9" fontId="8" fillId="0" borderId="2" xfId="3" applyFont="1" applyBorder="1" applyAlignment="1">
      <alignment horizontal="right" vertical="center"/>
    </xf>
    <xf numFmtId="166" fontId="8" fillId="0" borderId="2" xfId="3" applyNumberFormat="1" applyFont="1" applyBorder="1" applyAlignment="1">
      <alignment horizontal="right" vertical="center"/>
    </xf>
    <xf numFmtId="0" fontId="4" fillId="0" borderId="0" xfId="0" applyFont="1" applyAlignment="1">
      <alignment wrapText="1"/>
    </xf>
    <xf numFmtId="0" fontId="3" fillId="2" borderId="2" xfId="0" applyFont="1" applyFill="1" applyBorder="1"/>
    <xf numFmtId="0" fontId="3" fillId="0" borderId="2" xfId="0" applyFont="1" applyBorder="1"/>
    <xf numFmtId="0" fontId="4" fillId="0" borderId="4" xfId="0" applyFont="1" applyBorder="1" applyAlignment="1">
      <alignment horizontal="center" wrapText="1"/>
    </xf>
    <xf numFmtId="0" fontId="3" fillId="0" borderId="7" xfId="0" applyFont="1" applyBorder="1"/>
    <xf numFmtId="0" fontId="7" fillId="0" borderId="0" xfId="0" applyFont="1" applyFill="1" applyBorder="1" applyAlignment="1">
      <alignment horizontal="left" vertical="center"/>
    </xf>
    <xf numFmtId="167" fontId="3" fillId="0" borderId="2" xfId="1" applyNumberFormat="1" applyFont="1" applyFill="1" applyBorder="1"/>
    <xf numFmtId="167" fontId="3" fillId="0" borderId="8" xfId="1" applyNumberFormat="1" applyFont="1" applyBorder="1"/>
    <xf numFmtId="167" fontId="3" fillId="0" borderId="2" xfId="1" applyNumberFormat="1" applyFont="1" applyBorder="1"/>
    <xf numFmtId="0" fontId="4" fillId="0" borderId="2" xfId="0" applyFont="1" applyBorder="1" applyAlignment="1">
      <alignment wrapText="1"/>
    </xf>
    <xf numFmtId="168" fontId="3" fillId="0" borderId="2" xfId="0" applyNumberFormat="1" applyFont="1" applyBorder="1" applyAlignment="1">
      <alignment wrapText="1"/>
    </xf>
    <xf numFmtId="168" fontId="3" fillId="0" borderId="2" xfId="0" applyNumberFormat="1" applyFont="1" applyBorder="1"/>
    <xf numFmtId="0" fontId="7" fillId="0" borderId="0" xfId="0" applyFont="1" applyBorder="1" applyAlignment="1">
      <alignment vertical="center"/>
    </xf>
    <xf numFmtId="0" fontId="9" fillId="0" borderId="0" xfId="0" applyFont="1" applyBorder="1" applyAlignment="1">
      <alignment vertical="center"/>
    </xf>
    <xf numFmtId="0" fontId="7" fillId="2" borderId="2" xfId="0" applyFont="1" applyFill="1" applyBorder="1" applyAlignment="1">
      <alignment horizontal="left" vertical="center"/>
    </xf>
    <xf numFmtId="0" fontId="7" fillId="2" borderId="2" xfId="0" applyFont="1" applyFill="1" applyBorder="1" applyAlignment="1">
      <alignment horizontal="center" vertical="center"/>
    </xf>
    <xf numFmtId="164" fontId="3" fillId="0" borderId="0" xfId="1" applyFont="1"/>
    <xf numFmtId="0" fontId="4" fillId="0" borderId="13" xfId="0" applyFont="1" applyBorder="1" applyAlignment="1">
      <alignment horizontal="center" wrapText="1"/>
    </xf>
    <xf numFmtId="0" fontId="3" fillId="0" borderId="3" xfId="0" applyFont="1" applyBorder="1"/>
    <xf numFmtId="168" fontId="3" fillId="0" borderId="3" xfId="0" applyNumberFormat="1" applyFont="1" applyBorder="1"/>
    <xf numFmtId="0" fontId="3" fillId="0" borderId="0" xfId="0" applyFont="1" applyBorder="1"/>
    <xf numFmtId="168" fontId="3" fillId="0" borderId="0" xfId="0" applyNumberFormat="1" applyFont="1" applyBorder="1"/>
    <xf numFmtId="0" fontId="3" fillId="0" borderId="10" xfId="0" applyFont="1" applyBorder="1"/>
    <xf numFmtId="168" fontId="3" fillId="0" borderId="10" xfId="0" applyNumberFormat="1" applyFont="1" applyBorder="1"/>
    <xf numFmtId="0" fontId="4" fillId="0" borderId="0" xfId="0" applyFont="1" applyFill="1" applyBorder="1" applyAlignment="1"/>
    <xf numFmtId="9" fontId="3" fillId="0" borderId="0" xfId="4" applyFont="1" applyBorder="1"/>
    <xf numFmtId="0" fontId="3" fillId="0" borderId="0" xfId="0" applyFont="1" applyFill="1"/>
    <xf numFmtId="0" fontId="4" fillId="0" borderId="0" xfId="0" applyFont="1" applyFill="1" applyBorder="1" applyAlignment="1">
      <alignment wrapText="1"/>
    </xf>
    <xf numFmtId="0" fontId="4" fillId="0" borderId="16" xfId="0" applyFont="1" applyBorder="1"/>
    <xf numFmtId="167" fontId="4" fillId="0" borderId="16" xfId="1" applyNumberFormat="1" applyFont="1" applyBorder="1"/>
    <xf numFmtId="167" fontId="4" fillId="0" borderId="17" xfId="1" applyNumberFormat="1" applyFont="1" applyBorder="1"/>
    <xf numFmtId="0" fontId="11" fillId="0" borderId="0" xfId="0" applyFont="1"/>
    <xf numFmtId="0" fontId="11" fillId="0" borderId="0" xfId="0" applyFont="1" applyAlignment="1">
      <alignment wrapText="1"/>
    </xf>
    <xf numFmtId="0" fontId="11" fillId="0" borderId="0" xfId="0" applyFont="1" applyAlignment="1">
      <alignment vertical="top"/>
    </xf>
    <xf numFmtId="0" fontId="10" fillId="0" borderId="0" xfId="0" applyFont="1" applyAlignment="1">
      <alignment vertical="top"/>
    </xf>
    <xf numFmtId="0" fontId="12" fillId="0" borderId="0" xfId="0" applyFont="1" applyAlignment="1">
      <alignment vertical="top"/>
    </xf>
    <xf numFmtId="0" fontId="11" fillId="0" borderId="0" xfId="0" applyFont="1" applyFill="1" applyAlignment="1"/>
    <xf numFmtId="0" fontId="3" fillId="2" borderId="2" xfId="0" applyFont="1" applyFill="1" applyBorder="1" applyAlignment="1">
      <alignment wrapText="1"/>
    </xf>
    <xf numFmtId="0" fontId="9" fillId="0" borderId="0" xfId="0" applyFont="1"/>
    <xf numFmtId="0" fontId="7" fillId="0" borderId="2" xfId="0" applyFont="1" applyBorder="1" applyAlignment="1">
      <alignment horizontal="center" wrapText="1"/>
    </xf>
    <xf numFmtId="0" fontId="8" fillId="0" borderId="2" xfId="0" applyFont="1" applyFill="1" applyBorder="1" applyAlignment="1">
      <alignment wrapText="1"/>
    </xf>
    <xf numFmtId="0" fontId="4" fillId="0" borderId="18" xfId="0" applyFont="1" applyBorder="1" applyAlignment="1">
      <alignment wrapText="1"/>
    </xf>
    <xf numFmtId="169" fontId="3" fillId="0" borderId="2" xfId="5" applyNumberFormat="1" applyFont="1" applyFill="1" applyBorder="1"/>
    <xf numFmtId="0" fontId="3" fillId="3" borderId="2" xfId="0" applyFont="1" applyFill="1" applyBorder="1"/>
    <xf numFmtId="0" fontId="3" fillId="0" borderId="0" xfId="0" applyFont="1" applyFill="1" applyBorder="1" applyAlignment="1">
      <alignment wrapText="1"/>
    </xf>
    <xf numFmtId="0" fontId="3" fillId="0" borderId="2" xfId="0" applyFont="1" applyBorder="1" applyAlignment="1">
      <alignment horizontal="right"/>
    </xf>
    <xf numFmtId="0" fontId="7" fillId="3" borderId="2" xfId="0" applyFont="1" applyFill="1" applyBorder="1" applyAlignment="1">
      <alignment horizontal="left" vertical="center"/>
    </xf>
    <xf numFmtId="164" fontId="3" fillId="0" borderId="0" xfId="1" applyFont="1" applyBorder="1"/>
    <xf numFmtId="0" fontId="14" fillId="0" borderId="0" xfId="0" applyFont="1" applyBorder="1"/>
    <xf numFmtId="164" fontId="13" fillId="0" borderId="0" xfId="1" applyFont="1" applyBorder="1"/>
    <xf numFmtId="9" fontId="13" fillId="0" borderId="0" xfId="4" applyFont="1" applyBorder="1"/>
    <xf numFmtId="169" fontId="3" fillId="2" borderId="2" xfId="5" applyNumberFormat="1" applyFont="1" applyFill="1" applyBorder="1"/>
    <xf numFmtId="166" fontId="3" fillId="0" borderId="24" xfId="4" applyNumberFormat="1" applyFont="1" applyBorder="1"/>
    <xf numFmtId="0" fontId="7" fillId="0" borderId="12" xfId="0" applyFont="1" applyBorder="1" applyAlignment="1">
      <alignment horizontal="center" wrapText="1"/>
    </xf>
    <xf numFmtId="0" fontId="7" fillId="0" borderId="21" xfId="0" applyFont="1" applyBorder="1" applyAlignment="1">
      <alignment horizontal="center" wrapText="1"/>
    </xf>
    <xf numFmtId="0" fontId="7" fillId="0" borderId="5" xfId="0" applyFont="1" applyBorder="1" applyAlignment="1">
      <alignment horizontal="center" wrapText="1"/>
    </xf>
    <xf numFmtId="0" fontId="7" fillId="0" borderId="5" xfId="0" quotePrefix="1" applyFont="1" applyBorder="1" applyAlignment="1">
      <alignment horizontal="center" wrapText="1"/>
    </xf>
    <xf numFmtId="0" fontId="7" fillId="0" borderId="6" xfId="0" quotePrefix="1"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8" fillId="0" borderId="0" xfId="0" applyFont="1" applyAlignment="1">
      <alignment horizontal="right"/>
    </xf>
    <xf numFmtId="0" fontId="8" fillId="0" borderId="2" xfId="0" applyFont="1" applyFill="1" applyBorder="1" applyAlignment="1">
      <alignment horizontal="right"/>
    </xf>
    <xf numFmtId="0" fontId="7" fillId="0" borderId="0" xfId="0" applyFont="1"/>
    <xf numFmtId="0" fontId="7" fillId="0" borderId="0" xfId="0" applyFont="1" applyAlignment="1">
      <alignment wrapText="1"/>
    </xf>
    <xf numFmtId="0" fontId="9" fillId="0" borderId="0" xfId="0" applyFont="1" applyBorder="1"/>
    <xf numFmtId="9" fontId="7" fillId="0" borderId="2" xfId="4" applyFont="1" applyBorder="1" applyAlignment="1">
      <alignment horizontal="center" wrapText="1"/>
    </xf>
    <xf numFmtId="0" fontId="7" fillId="0" borderId="2" xfId="0" applyFont="1" applyBorder="1"/>
    <xf numFmtId="0" fontId="4" fillId="0" borderId="2" xfId="0" applyFont="1" applyBorder="1" applyAlignment="1">
      <alignment horizontal="center" wrapText="1"/>
    </xf>
    <xf numFmtId="164" fontId="7" fillId="0" borderId="13" xfId="1" applyFont="1" applyBorder="1"/>
    <xf numFmtId="164" fontId="7" fillId="0" borderId="13" xfId="1" applyFont="1" applyBorder="1" applyAlignment="1">
      <alignment horizontal="center"/>
    </xf>
    <xf numFmtId="0" fontId="8" fillId="0" borderId="0" xfId="0" applyFont="1" applyFill="1"/>
    <xf numFmtId="0" fontId="8" fillId="0" borderId="22" xfId="0" applyFont="1" applyFill="1" applyBorder="1" applyAlignment="1"/>
    <xf numFmtId="0" fontId="7" fillId="0" borderId="20" xfId="0" applyFont="1" applyFill="1" applyBorder="1" applyAlignment="1">
      <alignment horizontal="center" wrapText="1"/>
    </xf>
    <xf numFmtId="0" fontId="7" fillId="0" borderId="19" xfId="0" applyFont="1" applyFill="1" applyBorder="1" applyAlignment="1">
      <alignment horizontal="center" wrapText="1"/>
    </xf>
    <xf numFmtId="0" fontId="11" fillId="0" borderId="0" xfId="0" applyFont="1" applyAlignment="1">
      <alignment horizontal="center"/>
    </xf>
    <xf numFmtId="0" fontId="11" fillId="0" borderId="0" xfId="0" applyFont="1" applyAlignment="1"/>
    <xf numFmtId="0" fontId="6" fillId="0" borderId="0" xfId="0" applyFont="1" applyAlignment="1">
      <alignment horizontal="center"/>
    </xf>
    <xf numFmtId="0" fontId="6" fillId="0" borderId="0" xfId="0" applyFont="1" applyAlignment="1">
      <alignment horizontal="left"/>
    </xf>
    <xf numFmtId="0" fontId="11" fillId="0" borderId="0" xfId="0" applyFont="1" applyAlignment="1">
      <alignment horizontal="right"/>
    </xf>
    <xf numFmtId="0" fontId="16" fillId="0" borderId="0" xfId="0" applyFont="1" applyAlignment="1"/>
    <xf numFmtId="0" fontId="15" fillId="0" borderId="0" xfId="0" applyFont="1" applyAlignment="1">
      <alignment horizontal="left"/>
    </xf>
    <xf numFmtId="0" fontId="16" fillId="0" borderId="0" xfId="0" applyFont="1" applyAlignment="1">
      <alignment vertical="top" wrapText="1"/>
    </xf>
    <xf numFmtId="0" fontId="16" fillId="0" borderId="0" xfId="0" applyFont="1" applyAlignment="1">
      <alignment vertical="top"/>
    </xf>
    <xf numFmtId="0" fontId="11" fillId="0" borderId="0" xfId="0" applyFont="1" applyAlignment="1">
      <alignment horizontal="right" vertical="top" wrapText="1"/>
    </xf>
    <xf numFmtId="0" fontId="11" fillId="0" borderId="0" xfId="0" applyFont="1" applyAlignment="1">
      <alignment horizontal="right" vertical="top"/>
    </xf>
    <xf numFmtId="169" fontId="3" fillId="2" borderId="1" xfId="5" applyNumberFormat="1" applyFont="1" applyFill="1" applyBorder="1"/>
    <xf numFmtId="169" fontId="3" fillId="2" borderId="11" xfId="5" applyNumberFormat="1" applyFont="1" applyFill="1" applyBorder="1"/>
    <xf numFmtId="0" fontId="4" fillId="2" borderId="3" xfId="0" applyFont="1" applyFill="1" applyBorder="1" applyAlignment="1">
      <alignment horizontal="center"/>
    </xf>
    <xf numFmtId="169" fontId="4" fillId="0" borderId="16" xfId="5" applyNumberFormat="1" applyFont="1" applyBorder="1"/>
    <xf numFmtId="167" fontId="3" fillId="2" borderId="2" xfId="1" applyNumberFormat="1" applyFont="1" applyFill="1" applyBorder="1"/>
    <xf numFmtId="167" fontId="3" fillId="0" borderId="0" xfId="1" applyNumberFormat="1" applyFont="1"/>
    <xf numFmtId="167" fontId="3" fillId="0" borderId="10" xfId="1" applyNumberFormat="1" applyFont="1" applyBorder="1"/>
    <xf numFmtId="0" fontId="4" fillId="0" borderId="2" xfId="0" applyFont="1" applyFill="1" applyBorder="1" applyAlignment="1">
      <alignment horizontal="center" wrapText="1"/>
    </xf>
    <xf numFmtId="0" fontId="4" fillId="0" borderId="2" xfId="0" applyFont="1" applyBorder="1" applyAlignment="1">
      <alignment horizontal="center"/>
    </xf>
    <xf numFmtId="0" fontId="7" fillId="0" borderId="2" xfId="0" applyFont="1" applyBorder="1" applyAlignment="1">
      <alignment horizontal="center"/>
    </xf>
    <xf numFmtId="0" fontId="13" fillId="0" borderId="0" xfId="0" applyFont="1"/>
    <xf numFmtId="166" fontId="8" fillId="0" borderId="2" xfId="4" applyNumberFormat="1" applyFont="1" applyFill="1" applyBorder="1"/>
    <xf numFmtId="166" fontId="8" fillId="0" borderId="16" xfId="4" applyNumberFormat="1" applyFont="1" applyFill="1" applyBorder="1"/>
    <xf numFmtId="167" fontId="8" fillId="2" borderId="2" xfId="1" applyNumberFormat="1" applyFont="1" applyFill="1" applyBorder="1" applyAlignment="1">
      <alignment wrapText="1"/>
    </xf>
    <xf numFmtId="167" fontId="8" fillId="2" borderId="2" xfId="1" applyNumberFormat="1" applyFont="1" applyFill="1" applyBorder="1"/>
    <xf numFmtId="167" fontId="8" fillId="0" borderId="2" xfId="1" applyNumberFormat="1" applyFont="1" applyFill="1" applyBorder="1"/>
    <xf numFmtId="167" fontId="8" fillId="2" borderId="16" xfId="1" applyNumberFormat="1" applyFont="1" applyFill="1" applyBorder="1"/>
    <xf numFmtId="168" fontId="3" fillId="2" borderId="2" xfId="0" applyNumberFormat="1" applyFont="1" applyFill="1" applyBorder="1"/>
    <xf numFmtId="167" fontId="3" fillId="2" borderId="2" xfId="1" applyNumberFormat="1" applyFont="1" applyFill="1" applyBorder="1" applyAlignment="1">
      <alignment horizontal="center"/>
    </xf>
    <xf numFmtId="165" fontId="3" fillId="0" borderId="0" xfId="5" applyFont="1"/>
    <xf numFmtId="0" fontId="8" fillId="2" borderId="2" xfId="0" applyFont="1" applyFill="1" applyBorder="1" applyAlignment="1">
      <alignment horizontal="left"/>
    </xf>
    <xf numFmtId="169" fontId="8" fillId="0" borderId="16" xfId="5" applyNumberFormat="1" applyFont="1" applyFill="1" applyBorder="1" applyAlignment="1">
      <alignment vertical="center"/>
    </xf>
    <xf numFmtId="169" fontId="8" fillId="2" borderId="25" xfId="5" applyNumberFormat="1" applyFont="1" applyFill="1" applyBorder="1" applyAlignment="1">
      <alignment vertical="center"/>
    </xf>
    <xf numFmtId="169" fontId="8" fillId="2" borderId="2" xfId="5" applyNumberFormat="1" applyFont="1" applyFill="1" applyBorder="1" applyAlignment="1">
      <alignment vertical="center"/>
    </xf>
    <xf numFmtId="169" fontId="3" fillId="0" borderId="0" xfId="0" applyNumberFormat="1" applyFont="1" applyFill="1"/>
    <xf numFmtId="167" fontId="3" fillId="0" borderId="0" xfId="0" applyNumberFormat="1" applyFont="1"/>
    <xf numFmtId="167" fontId="8" fillId="0" borderId="0" xfId="0" applyNumberFormat="1" applyFont="1" applyFill="1"/>
    <xf numFmtId="164" fontId="3" fillId="0" borderId="0" xfId="0" applyNumberFormat="1" applyFont="1"/>
    <xf numFmtId="0" fontId="7" fillId="0" borderId="0" xfId="0" applyFont="1" applyBorder="1"/>
    <xf numFmtId="167" fontId="8" fillId="0" borderId="0" xfId="0" applyNumberFormat="1" applyFont="1" applyFill="1" applyBorder="1"/>
    <xf numFmtId="167" fontId="3" fillId="0" borderId="0" xfId="1" applyNumberFormat="1" applyFont="1" applyFill="1"/>
    <xf numFmtId="0" fontId="7" fillId="0" borderId="15" xfId="0" applyFont="1" applyBorder="1" applyAlignment="1">
      <alignment wrapText="1"/>
    </xf>
    <xf numFmtId="0" fontId="8" fillId="4" borderId="2" xfId="0" applyFont="1" applyFill="1" applyBorder="1" applyAlignment="1">
      <alignment wrapText="1"/>
    </xf>
    <xf numFmtId="167" fontId="7" fillId="0" borderId="13" xfId="1" applyNumberFormat="1" applyFont="1" applyBorder="1"/>
    <xf numFmtId="167" fontId="8" fillId="4" borderId="2" xfId="1" applyNumberFormat="1" applyFont="1" applyFill="1" applyBorder="1"/>
    <xf numFmtId="167" fontId="7" fillId="4" borderId="13" xfId="1" applyNumberFormat="1" applyFont="1" applyFill="1" applyBorder="1"/>
    <xf numFmtId="0" fontId="11" fillId="0" borderId="0" xfId="0" applyFont="1" applyAlignment="1">
      <alignment horizontal="left" wrapText="1"/>
    </xf>
    <xf numFmtId="0" fontId="11" fillId="0" borderId="0" xfId="0" applyFont="1" applyAlignment="1">
      <alignment horizontal="left"/>
    </xf>
    <xf numFmtId="0" fontId="7" fillId="0" borderId="0" xfId="0" applyFont="1" applyAlignment="1"/>
    <xf numFmtId="0" fontId="11" fillId="0" borderId="0" xfId="0" applyFont="1" applyAlignment="1">
      <alignment horizontal="left" vertical="center"/>
    </xf>
    <xf numFmtId="0" fontId="15" fillId="0" borderId="0" xfId="0" applyFont="1" applyAlignment="1">
      <alignment horizontal="left" vertical="top"/>
    </xf>
    <xf numFmtId="0" fontId="12" fillId="0" borderId="0" xfId="0" applyFont="1" applyAlignment="1">
      <alignment horizontal="right"/>
    </xf>
    <xf numFmtId="0" fontId="4" fillId="0" borderId="2" xfId="0" applyFont="1" applyBorder="1" applyAlignment="1">
      <alignment horizontal="center"/>
    </xf>
    <xf numFmtId="0" fontId="7" fillId="0" borderId="2" xfId="0" applyFont="1" applyBorder="1" applyAlignment="1">
      <alignment horizontal="center"/>
    </xf>
    <xf numFmtId="0" fontId="1" fillId="2" borderId="2" xfId="0" applyFont="1" applyFill="1" applyBorder="1"/>
    <xf numFmtId="0" fontId="1" fillId="2" borderId="3" xfId="0" applyFont="1" applyFill="1" applyBorder="1"/>
    <xf numFmtId="0" fontId="1" fillId="2" borderId="2" xfId="0" applyFont="1" applyFill="1" applyBorder="1" applyAlignment="1">
      <alignment horizontal="center" vertical="center"/>
    </xf>
    <xf numFmtId="0" fontId="1" fillId="2" borderId="2" xfId="0" applyFont="1" applyFill="1" applyBorder="1" applyAlignment="1">
      <alignment horizontal="center"/>
    </xf>
    <xf numFmtId="0" fontId="1" fillId="2" borderId="2" xfId="0" applyFont="1" applyFill="1" applyBorder="1" applyAlignment="1">
      <alignment wrapText="1"/>
    </xf>
    <xf numFmtId="0" fontId="8" fillId="2" borderId="2" xfId="0" applyFont="1" applyFill="1" applyBorder="1" applyAlignment="1">
      <alignment horizontal="right"/>
    </xf>
    <xf numFmtId="167" fontId="4" fillId="2" borderId="2" xfId="1" applyNumberFormat="1" applyFont="1" applyFill="1" applyBorder="1" applyAlignment="1">
      <alignment vertical="center"/>
    </xf>
    <xf numFmtId="167" fontId="3" fillId="2" borderId="2" xfId="1" applyNumberFormat="1" applyFont="1" applyFill="1" applyBorder="1" applyAlignment="1">
      <alignment vertical="center"/>
    </xf>
    <xf numFmtId="167" fontId="3" fillId="2" borderId="2" xfId="1"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11" fillId="0" borderId="0" xfId="0" applyFont="1" applyAlignment="1">
      <alignment horizontal="left" wrapText="1"/>
    </xf>
    <xf numFmtId="0" fontId="11" fillId="0" borderId="0" xfId="0" applyFont="1" applyAlignment="1">
      <alignment horizontal="left" vertical="top" wrapText="1"/>
    </xf>
    <xf numFmtId="0" fontId="15" fillId="0" borderId="0" xfId="0" applyFont="1" applyAlignment="1">
      <alignment horizontal="left" wrapText="1"/>
    </xf>
    <xf numFmtId="0" fontId="11" fillId="0" borderId="0" xfId="0" applyFont="1" applyAlignment="1">
      <alignment horizontal="left"/>
    </xf>
    <xf numFmtId="0" fontId="3" fillId="2" borderId="9" xfId="0" applyFont="1" applyFill="1" applyBorder="1" applyAlignment="1">
      <alignment horizontal="left" wrapText="1"/>
    </xf>
    <xf numFmtId="0" fontId="3" fillId="2" borderId="23"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 xfId="0" applyFont="1" applyFill="1" applyBorder="1" applyAlignment="1">
      <alignment horizontal="left" vertical="center" wrapText="1"/>
    </xf>
    <xf numFmtId="0" fontId="4" fillId="0" borderId="2" xfId="0" applyFont="1" applyBorder="1" applyAlignment="1">
      <alignment horizontal="center"/>
    </xf>
    <xf numFmtId="0" fontId="7" fillId="0" borderId="9"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left" vertical="center"/>
    </xf>
    <xf numFmtId="0" fontId="3" fillId="0" borderId="9" xfId="0" applyFont="1" applyBorder="1" applyAlignment="1">
      <alignment horizontal="center"/>
    </xf>
    <xf numFmtId="0" fontId="3" fillId="0" borderId="1" xfId="0" applyFont="1" applyBorder="1" applyAlignment="1">
      <alignment horizontal="center"/>
    </xf>
    <xf numFmtId="0" fontId="8" fillId="0" borderId="10" xfId="0" applyFont="1" applyBorder="1" applyAlignment="1">
      <alignment horizontal="left" vertical="center" wrapText="1"/>
    </xf>
    <xf numFmtId="0" fontId="8" fillId="0" borderId="0" xfId="0" applyFont="1" applyBorder="1" applyAlignment="1">
      <alignment horizontal="left" vertical="center" wrapText="1"/>
    </xf>
    <xf numFmtId="0" fontId="7" fillId="0" borderId="2" xfId="0" applyFont="1" applyBorder="1" applyAlignment="1">
      <alignment horizontal="center"/>
    </xf>
    <xf numFmtId="0" fontId="3" fillId="2" borderId="9"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0" borderId="9" xfId="0" applyFont="1" applyBorder="1" applyAlignment="1">
      <alignment horizontal="left" wrapText="1"/>
    </xf>
    <xf numFmtId="0" fontId="4" fillId="0" borderId="23" xfId="0" applyFont="1" applyBorder="1" applyAlignment="1">
      <alignment horizontal="left" wrapText="1"/>
    </xf>
    <xf numFmtId="0" fontId="4" fillId="0" borderId="1" xfId="0" applyFont="1" applyBorder="1" applyAlignment="1">
      <alignment horizontal="left" wrapText="1"/>
    </xf>
    <xf numFmtId="0" fontId="7" fillId="0" borderId="9" xfId="0" applyFont="1" applyBorder="1" applyAlignment="1">
      <alignment horizontal="center"/>
    </xf>
    <xf numFmtId="0" fontId="7" fillId="0" borderId="23" xfId="0" applyFont="1" applyBorder="1" applyAlignment="1">
      <alignment horizontal="center"/>
    </xf>
    <xf numFmtId="0" fontId="7" fillId="0" borderId="1" xfId="0" applyFont="1" applyBorder="1" applyAlignment="1">
      <alignment horizontal="center"/>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Non-RPP are billed on the first estimate.  </a:t>
          </a:r>
        </a:p>
        <a:p>
          <a:r>
            <a:rPr lang="en-US" sz="1100">
              <a:solidFill>
                <a:schemeClr val="dk1"/>
              </a:solidFill>
              <a:effectLst/>
              <a:latin typeface="+mn-lt"/>
              <a:ea typeface="+mn-ea"/>
              <a:cs typeface="+mn-cs"/>
            </a:rPr>
            <a:t>The GA rate billed is the first estimate, even if the billing cycles spans a load month.</a:t>
          </a:r>
        </a:p>
        <a:p>
          <a:r>
            <a:rPr lang="en-US" sz="1100">
              <a:solidFill>
                <a:schemeClr val="dk1"/>
              </a:solidFill>
              <a:effectLst/>
              <a:latin typeface="+mn-lt"/>
              <a:ea typeface="+mn-ea"/>
              <a:cs typeface="+mn-cs"/>
            </a:rPr>
            <a:t>It is confirmed that the GA rate that is used is the same for unbilled and billed revenue transactions for non-RPP Class B customers in each customer class</a:t>
          </a:r>
        </a:p>
        <a:p>
          <a:r>
            <a:rPr lang="en-CA" sz="1100">
              <a:solidFill>
                <a:schemeClr val="dk1"/>
              </a:solidFill>
              <a:effectLst/>
              <a:latin typeface="Arial" panose="020B0604020202020204" pitchFamily="34" charset="0"/>
              <a:ea typeface="+mn-ea"/>
              <a:cs typeface="Arial" panose="020B0604020202020204" pitchFamily="34" charset="0"/>
            </a:rPr>
            <a:t>.  </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66674</xdr:rowOff>
    </xdr:from>
    <xdr:to>
      <xdr:col>8</xdr:col>
      <xdr:colOff>85725</xdr:colOff>
      <xdr:row>7</xdr:row>
      <xdr:rowOff>161924</xdr:rowOff>
    </xdr:to>
    <xdr:sp macro="" textlink="">
      <xdr:nvSpPr>
        <xdr:cNvPr id="8" name="TextBox 7"/>
        <xdr:cNvSpPr txBox="1"/>
      </xdr:nvSpPr>
      <xdr:spPr>
        <a:xfrm>
          <a:off x="9896475" y="428624"/>
          <a:ext cx="3057525" cy="1000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Non-RPP are billed on the first estimate.  </a:t>
          </a:r>
          <a:endParaRPr lang="en-US">
            <a:effectLst/>
          </a:endParaRPr>
        </a:p>
        <a:p>
          <a:r>
            <a:rPr lang="en-US" sz="1100">
              <a:solidFill>
                <a:schemeClr val="dk1"/>
              </a:solidFill>
              <a:effectLst/>
              <a:latin typeface="+mn-lt"/>
              <a:ea typeface="+mn-ea"/>
              <a:cs typeface="+mn-cs"/>
            </a:rPr>
            <a:t>The GA rate billed is the first estimate, even if the billing cycles spans a load month.</a:t>
          </a:r>
          <a:endParaRPr lang="en-US">
            <a:effectLst/>
          </a:endParaRPr>
        </a:p>
        <a:p>
          <a:r>
            <a:rPr lang="en-US" sz="1100">
              <a:solidFill>
                <a:schemeClr val="dk1"/>
              </a:solidFill>
              <a:effectLst/>
              <a:latin typeface="+mn-lt"/>
              <a:ea typeface="+mn-ea"/>
              <a:cs typeface="+mn-cs"/>
            </a:rPr>
            <a:t>It is confirmed that the GA rate that is used is the same for unbilled and billed revenue transactions for non-RPP Class B customers in each customer class</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All Non-RPP are billed on the first estimate.  </a:t>
          </a:r>
          <a:endParaRPr lang="en-US">
            <a:effectLst/>
          </a:endParaRPr>
        </a:p>
        <a:p>
          <a:r>
            <a:rPr lang="en-US" sz="1100">
              <a:solidFill>
                <a:schemeClr val="dk1"/>
              </a:solidFill>
              <a:effectLst/>
              <a:latin typeface="+mn-lt"/>
              <a:ea typeface="+mn-ea"/>
              <a:cs typeface="+mn-cs"/>
            </a:rPr>
            <a:t>The GA rate billed is the first estimate, even if the billing cycles spans a load month.</a:t>
          </a:r>
          <a:endParaRPr lang="en-US">
            <a:effectLst/>
          </a:endParaRPr>
        </a:p>
        <a:p>
          <a:r>
            <a:rPr lang="en-US" sz="1100">
              <a:solidFill>
                <a:schemeClr val="dk1"/>
              </a:solidFill>
              <a:effectLst/>
              <a:latin typeface="+mn-lt"/>
              <a:ea typeface="+mn-ea"/>
              <a:cs typeface="+mn-cs"/>
            </a:rPr>
            <a:t>It is confirmed that the GA rate that is used is the same for unbilled and billed revenue transactions for non-RPP Class B customers in each customer class</a:t>
          </a:r>
          <a:endParaRPr lang="en-US">
            <a:effectLst/>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Amount</a:t>
          </a:r>
          <a:r>
            <a:rPr lang="en-CA" sz="1100" baseline="0">
              <a:latin typeface="Arial" panose="020B0604020202020204" pitchFamily="34" charset="0"/>
              <a:cs typeface="Arial" panose="020B0604020202020204" pitchFamily="34" charset="0"/>
            </a:rPr>
            <a:t> on Line 1b has been adjusted by $77.47 as an adjustment was made after the application was submitted.</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5" t="s">
        <v>161</v>
      </c>
    </row>
    <row r="11" spans="1:3" ht="15.75" x14ac:dyDescent="0.2">
      <c r="A11" s="43" t="s">
        <v>122</v>
      </c>
    </row>
    <row r="13" spans="1:3" ht="15.75" x14ac:dyDescent="0.2">
      <c r="A13" s="44" t="s">
        <v>31</v>
      </c>
    </row>
    <row r="14" spans="1:3" ht="34.5" customHeight="1" x14ac:dyDescent="0.2">
      <c r="A14" s="149" t="s">
        <v>154</v>
      </c>
      <c r="B14" s="149"/>
      <c r="C14" s="149"/>
    </row>
    <row r="16" spans="1:3" ht="15.75" x14ac:dyDescent="0.2">
      <c r="A16" s="44" t="s">
        <v>46</v>
      </c>
    </row>
    <row r="17" spans="1:26" x14ac:dyDescent="0.2">
      <c r="A17" s="42" t="s">
        <v>47</v>
      </c>
    </row>
    <row r="18" spans="1:26" ht="33" customHeight="1" x14ac:dyDescent="0.2">
      <c r="A18" s="150" t="s">
        <v>85</v>
      </c>
      <c r="B18" s="150"/>
      <c r="C18" s="150"/>
    </row>
    <row r="20" spans="1:26" x14ac:dyDescent="0.2">
      <c r="A20" s="42">
        <v>1</v>
      </c>
      <c r="B20" s="152" t="s">
        <v>140</v>
      </c>
      <c r="C20" s="152"/>
    </row>
    <row r="21" spans="1:26" x14ac:dyDescent="0.2">
      <c r="B21" s="131"/>
      <c r="C21" s="131"/>
    </row>
    <row r="23" spans="1:26" ht="31.5" customHeight="1" x14ac:dyDescent="0.2">
      <c r="A23" s="42">
        <v>2</v>
      </c>
      <c r="B23" s="149" t="s">
        <v>86</v>
      </c>
      <c r="C23" s="149"/>
    </row>
    <row r="24" spans="1:26" x14ac:dyDescent="0.2">
      <c r="B24" s="130"/>
      <c r="C24" s="130"/>
    </row>
    <row r="26" spans="1:26" x14ac:dyDescent="0.2">
      <c r="A26" s="42">
        <v>3</v>
      </c>
      <c r="B26" s="151" t="s">
        <v>109</v>
      </c>
      <c r="C26" s="151"/>
    </row>
    <row r="27" spans="1:26" ht="32.25" customHeight="1" x14ac:dyDescent="0.2">
      <c r="B27" s="149" t="s">
        <v>117</v>
      </c>
      <c r="C27" s="149"/>
    </row>
    <row r="28" spans="1:26" ht="63" customHeight="1" x14ac:dyDescent="0.2">
      <c r="B28" s="149" t="s">
        <v>129</v>
      </c>
      <c r="C28" s="14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9" t="s">
        <v>118</v>
      </c>
      <c r="C29" s="14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9" t="s">
        <v>155</v>
      </c>
      <c r="B33" s="149"/>
      <c r="C33" s="149"/>
    </row>
    <row r="34" spans="1:3" x14ac:dyDescent="0.2">
      <c r="B34" s="130"/>
      <c r="C34" s="130"/>
    </row>
    <row r="35" spans="1:3" x14ac:dyDescent="0.2">
      <c r="B35" s="85"/>
    </row>
    <row r="36" spans="1:3" x14ac:dyDescent="0.2">
      <c r="A36" s="42">
        <v>4</v>
      </c>
      <c r="B36" s="151" t="s">
        <v>141</v>
      </c>
      <c r="C36" s="151"/>
    </row>
    <row r="37" spans="1:3" ht="78.75" customHeight="1" x14ac:dyDescent="0.2">
      <c r="B37" s="149" t="s">
        <v>142</v>
      </c>
      <c r="C37" s="149"/>
    </row>
    <row r="38" spans="1:3" ht="65.25" customHeight="1" x14ac:dyDescent="0.2">
      <c r="B38" s="149" t="s">
        <v>124</v>
      </c>
      <c r="C38" s="149"/>
    </row>
    <row r="39" spans="1:3" ht="31.5" customHeight="1" x14ac:dyDescent="0.2">
      <c r="B39" s="149" t="s">
        <v>123</v>
      </c>
      <c r="C39" s="149"/>
    </row>
    <row r="40" spans="1:3" ht="30" customHeight="1" x14ac:dyDescent="0.2">
      <c r="B40" s="149" t="s">
        <v>125</v>
      </c>
      <c r="C40" s="149"/>
    </row>
    <row r="41" spans="1:3" x14ac:dyDescent="0.2">
      <c r="B41" s="130"/>
      <c r="C41" s="130"/>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9" t="s">
        <v>135</v>
      </c>
      <c r="C49" s="149"/>
    </row>
    <row r="51" spans="2:3" ht="30" customHeight="1" x14ac:dyDescent="0.2">
      <c r="B51" s="149" t="s">
        <v>120</v>
      </c>
      <c r="C51" s="149"/>
    </row>
    <row r="52" spans="2:3" ht="30" customHeight="1" x14ac:dyDescent="0.2">
      <c r="B52" s="149" t="s">
        <v>88</v>
      </c>
      <c r="C52" s="149"/>
    </row>
    <row r="53" spans="2:3" x14ac:dyDescent="0.2">
      <c r="B53" s="130"/>
      <c r="C53" s="130"/>
    </row>
    <row r="54" spans="2:3" x14ac:dyDescent="0.2">
      <c r="B54" s="133"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0"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0" t="s">
        <v>144</v>
      </c>
    </row>
    <row r="69" spans="1:3" ht="30" x14ac:dyDescent="0.2">
      <c r="B69" s="93"/>
      <c r="C69" s="130" t="s">
        <v>145</v>
      </c>
    </row>
    <row r="70" spans="1:3" x14ac:dyDescent="0.2">
      <c r="B70" s="93" t="s">
        <v>106</v>
      </c>
      <c r="C70" s="40" t="s">
        <v>105</v>
      </c>
    </row>
    <row r="71" spans="1:3" ht="30" x14ac:dyDescent="0.2">
      <c r="B71" s="93"/>
      <c r="C71" s="130" t="s">
        <v>107</v>
      </c>
    </row>
    <row r="72" spans="1:3" x14ac:dyDescent="0.2">
      <c r="B72" s="93" t="s">
        <v>146</v>
      </c>
      <c r="C72" s="130" t="s">
        <v>137</v>
      </c>
    </row>
    <row r="73" spans="1:3" ht="45" x14ac:dyDescent="0.2">
      <c r="B73" s="93"/>
      <c r="C73" s="130" t="s">
        <v>148</v>
      </c>
    </row>
    <row r="74" spans="1:3" x14ac:dyDescent="0.2">
      <c r="B74" s="93" t="s">
        <v>147</v>
      </c>
      <c r="C74" s="130" t="s">
        <v>149</v>
      </c>
    </row>
    <row r="75" spans="1:3" ht="30" x14ac:dyDescent="0.2">
      <c r="B75" s="93"/>
      <c r="C75" s="130" t="s">
        <v>127</v>
      </c>
    </row>
    <row r="76" spans="1:3" x14ac:dyDescent="0.2">
      <c r="B76" s="93"/>
      <c r="C76" s="130"/>
    </row>
    <row r="77" spans="1:3" x14ac:dyDescent="0.2">
      <c r="A77" s="42">
        <v>6</v>
      </c>
      <c r="B77" s="134" t="s">
        <v>151</v>
      </c>
      <c r="C77" s="130"/>
    </row>
    <row r="78" spans="1:3" ht="59.25" customHeight="1" x14ac:dyDescent="0.2">
      <c r="B78" s="150" t="s">
        <v>152</v>
      </c>
      <c r="C78" s="150"/>
    </row>
    <row r="79" spans="1:3" x14ac:dyDescent="0.2">
      <c r="B79" s="87"/>
      <c r="C79" s="130"/>
    </row>
    <row r="81" spans="1:3" ht="30.75" customHeight="1" x14ac:dyDescent="0.2">
      <c r="A81" s="42">
        <v>7</v>
      </c>
      <c r="B81" s="149" t="s">
        <v>153</v>
      </c>
      <c r="C81" s="149"/>
    </row>
    <row r="82" spans="1:3" x14ac:dyDescent="0.2">
      <c r="B82" s="130"/>
      <c r="C82" s="130"/>
    </row>
    <row r="83" spans="1:3" ht="15.75" customHeight="1" x14ac:dyDescent="0.2">
      <c r="B83" s="152" t="s">
        <v>108</v>
      </c>
      <c r="C83" s="15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zoomScaleNormal="100" zoomScaleSheetLayoutView="100" workbookViewId="0">
      <selection activeCell="E72" sqref="E72:I7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2" t="s">
        <v>25</v>
      </c>
      <c r="C21" s="162"/>
      <c r="D21" s="24">
        <v>2014</v>
      </c>
      <c r="E21" s="163"/>
      <c r="F21" s="164"/>
      <c r="G21" s="79"/>
      <c r="H21" s="79"/>
      <c r="I21" s="79"/>
      <c r="J21" s="79"/>
      <c r="K21" s="79"/>
      <c r="L21" s="79"/>
      <c r="M21" s="79"/>
      <c r="N21" s="79"/>
      <c r="O21" s="79"/>
      <c r="P21" s="79"/>
      <c r="Q21" s="79"/>
    </row>
    <row r="22" spans="1:24" ht="15" thickBot="1" x14ac:dyDescent="0.25">
      <c r="A22" s="4"/>
      <c r="B22" s="5" t="s">
        <v>3</v>
      </c>
      <c r="C22" s="5" t="s">
        <v>2</v>
      </c>
      <c r="D22" s="115">
        <v>1786456376</v>
      </c>
      <c r="E22" s="6" t="s">
        <v>0</v>
      </c>
      <c r="F22" s="7">
        <v>1</v>
      </c>
      <c r="G22" s="79"/>
      <c r="H22" s="79"/>
      <c r="I22" s="79"/>
      <c r="J22" s="79"/>
      <c r="K22" s="79"/>
      <c r="L22" s="79"/>
      <c r="M22" s="79"/>
      <c r="N22" s="79"/>
      <c r="O22" s="79"/>
      <c r="P22" s="79"/>
      <c r="Q22" s="79"/>
    </row>
    <row r="23" spans="1:24" x14ac:dyDescent="0.2">
      <c r="B23" s="5" t="s">
        <v>7</v>
      </c>
      <c r="C23" s="5" t="s">
        <v>1</v>
      </c>
      <c r="D23" s="116">
        <v>950124993</v>
      </c>
      <c r="E23" s="6" t="s">
        <v>0</v>
      </c>
      <c r="F23" s="8">
        <f>IFERROR(D23/$D$22,0)</f>
        <v>0.53184897530349773</v>
      </c>
    </row>
    <row r="24" spans="1:24" ht="15" thickBot="1" x14ac:dyDescent="0.25">
      <c r="B24" s="5" t="s">
        <v>8</v>
      </c>
      <c r="C24" s="5" t="s">
        <v>6</v>
      </c>
      <c r="D24" s="115">
        <v>836331383</v>
      </c>
      <c r="E24" s="6" t="s">
        <v>0</v>
      </c>
      <c r="F24" s="8">
        <f>IFERROR(D24/$D$22,0)</f>
        <v>0.46815102469650233</v>
      </c>
    </row>
    <row r="25" spans="1:24" x14ac:dyDescent="0.2">
      <c r="B25" s="5" t="s">
        <v>9</v>
      </c>
      <c r="C25" s="5" t="s">
        <v>4</v>
      </c>
      <c r="D25" s="116">
        <v>74273269</v>
      </c>
      <c r="E25" s="6" t="s">
        <v>0</v>
      </c>
      <c r="F25" s="8">
        <f>IFERROR(D25/$D$22,0)</f>
        <v>4.1575752981051241E-2</v>
      </c>
    </row>
    <row r="26" spans="1:24" x14ac:dyDescent="0.2">
      <c r="B26" s="5" t="s">
        <v>61</v>
      </c>
      <c r="C26" s="5" t="s">
        <v>5</v>
      </c>
      <c r="D26" s="117">
        <v>762058114</v>
      </c>
      <c r="E26" s="6" t="s">
        <v>0</v>
      </c>
      <c r="F26" s="8">
        <f>IFERROR(D26/$D$22,0)</f>
        <v>0.42657527171545107</v>
      </c>
      <c r="G26" s="29"/>
      <c r="H26" s="29"/>
    </row>
    <row r="27" spans="1:24" ht="34.5" customHeight="1" x14ac:dyDescent="0.2">
      <c r="B27" s="165" t="s">
        <v>77</v>
      </c>
      <c r="C27" s="165"/>
      <c r="D27" s="165"/>
      <c r="E27" s="165"/>
      <c r="F27" s="165"/>
      <c r="G27" s="166"/>
      <c r="H27" s="166"/>
    </row>
    <row r="28" spans="1:24" x14ac:dyDescent="0.2">
      <c r="D28" s="118"/>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2014</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8">
        <v>2016</v>
      </c>
      <c r="P45" s="158"/>
      <c r="Q45" s="158"/>
      <c r="R45" s="158">
        <v>2015</v>
      </c>
      <c r="S45" s="158"/>
      <c r="T45" s="158"/>
      <c r="U45" s="158">
        <v>2014</v>
      </c>
      <c r="V45" s="158"/>
      <c r="W45" s="158"/>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63614544.459536552</v>
      </c>
      <c r="D47" s="94">
        <v>101356856.44</v>
      </c>
      <c r="E47" s="60">
        <v>107573009</v>
      </c>
      <c r="F47" s="51">
        <f>C47-D47+E47</f>
        <v>69830697.019536555</v>
      </c>
      <c r="G47" s="111">
        <v>3.6260000000000001E-2</v>
      </c>
      <c r="H47" s="15">
        <f>F47*G47</f>
        <v>2532061.0739283953</v>
      </c>
      <c r="I47" s="138">
        <v>1.261E-2</v>
      </c>
      <c r="J47" s="17">
        <f>F47*I47</f>
        <v>880565.08941635594</v>
      </c>
      <c r="K47" s="16">
        <f>J47-H47</f>
        <v>-1651495.9845120395</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63544082.988751292</v>
      </c>
      <c r="D48" s="94">
        <v>107573009</v>
      </c>
      <c r="E48" s="60">
        <v>106580311</v>
      </c>
      <c r="F48" s="51">
        <f t="shared" ref="F48:F58" si="0">C48-D48+E48</f>
        <v>62551384.988751292</v>
      </c>
      <c r="G48" s="111">
        <v>2.231E-2</v>
      </c>
      <c r="H48" s="15">
        <f t="shared" ref="H48:H58" si="1">F48*G48</f>
        <v>1395521.3990990412</v>
      </c>
      <c r="I48" s="138">
        <v>1.3300000000000001E-2</v>
      </c>
      <c r="J48" s="17">
        <f t="shared" ref="J48:J58" si="2">F48*I48</f>
        <v>831933.42035039223</v>
      </c>
      <c r="K48" s="16">
        <f t="shared" ref="K48:K58" si="3">J48-H48</f>
        <v>-563587.97874864901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75541508.01373817</v>
      </c>
      <c r="D49" s="94">
        <v>106580311</v>
      </c>
      <c r="E49" s="60">
        <v>99339405</v>
      </c>
      <c r="F49" s="51">
        <f t="shared" si="0"/>
        <v>68300602.01373817</v>
      </c>
      <c r="G49" s="111">
        <v>1.103E-2</v>
      </c>
      <c r="H49" s="15">
        <f t="shared" si="1"/>
        <v>753355.64021153201</v>
      </c>
      <c r="I49" s="138">
        <v>-2.7E-4</v>
      </c>
      <c r="J49" s="17">
        <f t="shared" si="2"/>
        <v>-18441.162543709306</v>
      </c>
      <c r="K49" s="16">
        <f t="shared" si="3"/>
        <v>-771796.80275524128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66524929.359504864</v>
      </c>
      <c r="D50" s="94">
        <v>99339405</v>
      </c>
      <c r="E50" s="60">
        <v>95676872</v>
      </c>
      <c r="F50" s="51">
        <f t="shared" si="0"/>
        <v>62862396.359504864</v>
      </c>
      <c r="G50" s="111">
        <v>-9.6500000000000006E-3</v>
      </c>
      <c r="H50" s="15">
        <f t="shared" si="1"/>
        <v>-606622.12486922194</v>
      </c>
      <c r="I50" s="138">
        <v>5.1979999999999998E-2</v>
      </c>
      <c r="J50" s="17">
        <f t="shared" si="2"/>
        <v>3267587.3627670626</v>
      </c>
      <c r="K50" s="16">
        <f t="shared" si="3"/>
        <v>3874209.4876362844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72738397.55933474</v>
      </c>
      <c r="D51" s="94">
        <v>95676872</v>
      </c>
      <c r="E51" s="60">
        <v>82681196</v>
      </c>
      <c r="F51" s="51">
        <f t="shared" si="0"/>
        <v>59742721.55933474</v>
      </c>
      <c r="G51" s="111">
        <v>5.3560000000000003E-2</v>
      </c>
      <c r="H51" s="15">
        <f t="shared" si="1"/>
        <v>3199820.1667179689</v>
      </c>
      <c r="I51" s="138">
        <v>7.1959999999999996E-2</v>
      </c>
      <c r="J51" s="17">
        <f t="shared" si="2"/>
        <v>4299086.2434097277</v>
      </c>
      <c r="K51" s="16">
        <f t="shared" si="3"/>
        <v>1099266.0766917588</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53076546.984625727</v>
      </c>
      <c r="D52" s="94">
        <v>82681196</v>
      </c>
      <c r="E52" s="60">
        <v>91791846</v>
      </c>
      <c r="F52" s="51">
        <f t="shared" si="0"/>
        <v>62187196.984625727</v>
      </c>
      <c r="G52" s="111">
        <v>7.1900000000000006E-2</v>
      </c>
      <c r="H52" s="15">
        <f t="shared" si="1"/>
        <v>4471259.4631945901</v>
      </c>
      <c r="I52" s="138">
        <v>6.0249999999999998E-2</v>
      </c>
      <c r="J52" s="17">
        <f t="shared" si="2"/>
        <v>3746778.6183237</v>
      </c>
      <c r="K52" s="16">
        <f t="shared" si="3"/>
        <v>-724480.84487089003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73049827.051040336</v>
      </c>
      <c r="D53" s="94">
        <v>91791846</v>
      </c>
      <c r="E53" s="60">
        <v>91083159</v>
      </c>
      <c r="F53" s="51">
        <f t="shared" si="0"/>
        <v>72341140.051040336</v>
      </c>
      <c r="G53" s="111">
        <v>5.9760000000000001E-2</v>
      </c>
      <c r="H53" s="15">
        <f t="shared" si="1"/>
        <v>4323106.5294501707</v>
      </c>
      <c r="I53" s="139">
        <v>6.2560000000000004E-2</v>
      </c>
      <c r="J53" s="17">
        <f t="shared" si="2"/>
        <v>4525661.7215930838</v>
      </c>
      <c r="K53" s="16">
        <f t="shared" si="3"/>
        <v>202555.19214291312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60098442.46215108</v>
      </c>
      <c r="D54" s="94">
        <v>91083159</v>
      </c>
      <c r="E54" s="60">
        <v>96568192</v>
      </c>
      <c r="F54" s="51">
        <f t="shared" si="0"/>
        <v>65583475.46215108</v>
      </c>
      <c r="G54" s="111">
        <v>6.1080000000000002E-2</v>
      </c>
      <c r="H54" s="15">
        <f t="shared" si="1"/>
        <v>4005838.6812281883</v>
      </c>
      <c r="I54" s="139">
        <v>6.7610000000000003E-2</v>
      </c>
      <c r="J54" s="17">
        <f t="shared" si="2"/>
        <v>4434098.775996035</v>
      </c>
      <c r="K54" s="16">
        <f t="shared" si="3"/>
        <v>428260.09476784663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76975315.41656366</v>
      </c>
      <c r="D55" s="94">
        <v>96568192</v>
      </c>
      <c r="E55" s="60">
        <v>85353369</v>
      </c>
      <c r="F55" s="51">
        <f t="shared" si="0"/>
        <v>65760492.41656366</v>
      </c>
      <c r="G55" s="111">
        <v>8.0490000000000006E-2</v>
      </c>
      <c r="H55" s="15">
        <f t="shared" si="1"/>
        <v>5293062.0346092097</v>
      </c>
      <c r="I55" s="139">
        <v>7.9629999999999992E-2</v>
      </c>
      <c r="J55" s="17">
        <f t="shared" si="2"/>
        <v>5236508.0111309635</v>
      </c>
      <c r="K55" s="16">
        <f t="shared" si="3"/>
        <v>-56554.023478246294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60408355.693010263</v>
      </c>
      <c r="D56" s="94">
        <v>85353369</v>
      </c>
      <c r="E56" s="60">
        <v>89843667</v>
      </c>
      <c r="F56" s="51">
        <f t="shared" si="0"/>
        <v>64898653.693010263</v>
      </c>
      <c r="G56" s="111">
        <v>7.492E-2</v>
      </c>
      <c r="H56" s="15">
        <f t="shared" si="1"/>
        <v>4862207.1346803289</v>
      </c>
      <c r="I56" s="139">
        <v>0.10014000000000001</v>
      </c>
      <c r="J56" s="17">
        <f t="shared" si="2"/>
        <v>6498951.1808180483</v>
      </c>
      <c r="K56" s="16">
        <f t="shared" si="3"/>
        <v>1636744.0461377194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67749987.377622992</v>
      </c>
      <c r="D57" s="94">
        <v>89843667</v>
      </c>
      <c r="E57" s="60">
        <v>86676734</v>
      </c>
      <c r="F57" s="51">
        <f t="shared" si="0"/>
        <v>64583054.377622992</v>
      </c>
      <c r="G57" s="111">
        <v>9.9010000000000001E-2</v>
      </c>
      <c r="H57" s="15">
        <f t="shared" si="1"/>
        <v>6394368.2139284527</v>
      </c>
      <c r="I57" s="139">
        <v>8.231999999999999E-2</v>
      </c>
      <c r="J57" s="17">
        <f t="shared" si="2"/>
        <v>5316477.0363659244</v>
      </c>
      <c r="K57" s="16">
        <f t="shared" si="3"/>
        <v>-1077891.1775625283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54675465.480745584</v>
      </c>
      <c r="D58" s="94">
        <v>86676734</v>
      </c>
      <c r="E58" s="60">
        <v>98554908.620000005</v>
      </c>
      <c r="F58" s="51">
        <f t="shared" si="0"/>
        <v>66553640.100745589</v>
      </c>
      <c r="G58" s="111">
        <v>7.3179999999999995E-2</v>
      </c>
      <c r="H58" s="15">
        <f t="shared" si="1"/>
        <v>4870395.3825725615</v>
      </c>
      <c r="I58" s="139">
        <v>7.4439999999999992E-2</v>
      </c>
      <c r="J58" s="17">
        <f t="shared" si="2"/>
        <v>4954252.9690995011</v>
      </c>
      <c r="K58" s="16">
        <f t="shared" si="3"/>
        <v>83857.586526939645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5" t="s">
        <v>133</v>
      </c>
      <c r="C59" s="97">
        <f>SUM(C47:C58)</f>
        <v>787997402.84662521</v>
      </c>
      <c r="D59" s="97">
        <f>SUM(D47:D58)</f>
        <v>1134524616.4400001</v>
      </c>
      <c r="E59" s="97">
        <f>SUM(E47:E58)</f>
        <v>1131722668.6199999</v>
      </c>
      <c r="F59" s="97">
        <f>SUM(F47:F58)</f>
        <v>785195455.02662516</v>
      </c>
      <c r="G59" s="37"/>
      <c r="H59" s="38">
        <f>SUM(H47:H58)</f>
        <v>41494373.594751216</v>
      </c>
      <c r="I59" s="37"/>
      <c r="J59" s="38">
        <f>SUM(J47:J58)</f>
        <v>43973459.266727082</v>
      </c>
      <c r="K59" s="39">
        <f>SUM(K47:K58)</f>
        <v>2479085.6719758678</v>
      </c>
      <c r="N59" s="31"/>
      <c r="O59" s="32"/>
      <c r="P59" s="32"/>
      <c r="Q59" s="32"/>
      <c r="R59" s="32"/>
      <c r="S59" s="32"/>
      <c r="T59" s="32"/>
      <c r="U59" s="32"/>
      <c r="V59" s="32"/>
      <c r="W59" s="32"/>
    </row>
    <row r="60" spans="1:24" x14ac:dyDescent="0.2">
      <c r="G60" s="4"/>
      <c r="H60" s="4"/>
      <c r="I60" s="4"/>
      <c r="J60" s="69"/>
      <c r="K60" s="124"/>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3"/>
      <c r="N62" s="29"/>
      <c r="O62" s="30"/>
      <c r="P62" s="30"/>
      <c r="Q62" s="30"/>
      <c r="R62" s="30"/>
      <c r="S62" s="30"/>
      <c r="T62" s="30"/>
      <c r="U62" s="30"/>
      <c r="V62" s="30"/>
      <c r="W62" s="30"/>
    </row>
    <row r="63" spans="1:24" ht="15" x14ac:dyDescent="0.25">
      <c r="B63" s="3"/>
      <c r="C63" s="2"/>
      <c r="K63" s="121"/>
      <c r="N63" s="29"/>
      <c r="O63" s="29"/>
      <c r="P63" s="29"/>
      <c r="Q63" s="29"/>
      <c r="R63" s="29"/>
      <c r="S63" s="29"/>
      <c r="T63" s="29"/>
      <c r="U63" s="29"/>
      <c r="V63" s="29"/>
      <c r="W63" s="29"/>
    </row>
    <row r="64" spans="1:24" ht="45" x14ac:dyDescent="0.25">
      <c r="A64" s="11"/>
      <c r="B64" s="102" t="s">
        <v>45</v>
      </c>
      <c r="C64" s="48" t="s">
        <v>67</v>
      </c>
      <c r="D64" s="48" t="s">
        <v>121</v>
      </c>
      <c r="E64" s="167" t="s">
        <v>44</v>
      </c>
      <c r="F64" s="167"/>
      <c r="G64" s="167"/>
      <c r="H64" s="167"/>
      <c r="I64" s="167"/>
      <c r="K64" s="119"/>
      <c r="O64" s="29"/>
      <c r="P64" s="29"/>
      <c r="Q64" s="29"/>
      <c r="R64" s="29"/>
      <c r="S64" s="29"/>
      <c r="T64" s="29"/>
      <c r="U64" s="29"/>
      <c r="V64" s="29"/>
      <c r="W64" s="29"/>
      <c r="X64" s="29"/>
    </row>
    <row r="65" spans="1:24" ht="30.75" customHeight="1" x14ac:dyDescent="0.25">
      <c r="A65" s="171" t="s">
        <v>134</v>
      </c>
      <c r="B65" s="172"/>
      <c r="C65" s="173"/>
      <c r="D65" s="144">
        <v>-6388302</v>
      </c>
      <c r="E65" s="159"/>
      <c r="F65" s="160"/>
      <c r="G65" s="160"/>
      <c r="H65" s="160"/>
      <c r="I65" s="161"/>
      <c r="K65" s="119"/>
      <c r="O65" s="29"/>
      <c r="P65" s="29"/>
      <c r="Q65" s="29"/>
      <c r="R65" s="29"/>
      <c r="S65" s="29"/>
      <c r="T65" s="29"/>
      <c r="U65" s="29"/>
      <c r="V65" s="29"/>
      <c r="W65" s="29"/>
      <c r="X65" s="29"/>
    </row>
    <row r="66" spans="1:24" ht="28.5" x14ac:dyDescent="0.2">
      <c r="A66" s="70" t="s">
        <v>51</v>
      </c>
      <c r="B66" s="49" t="s">
        <v>62</v>
      </c>
      <c r="C66" s="140" t="s">
        <v>164</v>
      </c>
      <c r="D66" s="145">
        <v>183291.35534997401</v>
      </c>
      <c r="E66" s="157"/>
      <c r="F66" s="157"/>
      <c r="G66" s="157"/>
      <c r="H66" s="157"/>
      <c r="I66" s="157"/>
      <c r="K66" s="119"/>
      <c r="O66" s="29"/>
      <c r="P66" s="29"/>
      <c r="Q66" s="29"/>
      <c r="R66" s="29"/>
      <c r="S66" s="29"/>
      <c r="T66" s="29"/>
      <c r="U66" s="29"/>
      <c r="V66" s="29"/>
      <c r="W66" s="29"/>
      <c r="X66" s="29"/>
    </row>
    <row r="67" spans="1:24" ht="28.5" x14ac:dyDescent="0.2">
      <c r="A67" s="70" t="s">
        <v>52</v>
      </c>
      <c r="B67" s="49" t="s">
        <v>79</v>
      </c>
      <c r="C67" s="140" t="s">
        <v>164</v>
      </c>
      <c r="D67" s="146">
        <v>-211590.11102868101</v>
      </c>
      <c r="E67" s="168"/>
      <c r="F67" s="169"/>
      <c r="G67" s="169"/>
      <c r="H67" s="169"/>
      <c r="I67" s="170"/>
      <c r="J67" s="79"/>
      <c r="K67" s="120"/>
      <c r="L67" s="79"/>
      <c r="M67" s="79"/>
      <c r="N67" s="79"/>
      <c r="O67" s="79"/>
      <c r="P67" s="79"/>
      <c r="Q67" s="79"/>
    </row>
    <row r="68" spans="1:24" ht="28.5" x14ac:dyDescent="0.2">
      <c r="A68" s="70" t="s">
        <v>65</v>
      </c>
      <c r="B68" s="49" t="s">
        <v>64</v>
      </c>
      <c r="C68" s="140" t="s">
        <v>165</v>
      </c>
      <c r="D68" s="146"/>
      <c r="E68" s="157"/>
      <c r="F68" s="157"/>
      <c r="G68" s="157"/>
      <c r="H68" s="157"/>
      <c r="I68" s="157"/>
      <c r="J68" s="79"/>
      <c r="K68" s="120"/>
      <c r="L68" s="79"/>
      <c r="M68" s="79"/>
      <c r="N68" s="79"/>
      <c r="O68" s="79"/>
      <c r="P68" s="79"/>
      <c r="Q68" s="79"/>
    </row>
    <row r="69" spans="1:24" ht="28.5" x14ac:dyDescent="0.2">
      <c r="A69" s="70" t="s">
        <v>66</v>
      </c>
      <c r="B69" s="49" t="s">
        <v>63</v>
      </c>
      <c r="C69" s="140" t="s">
        <v>164</v>
      </c>
      <c r="D69" s="146">
        <v>5637187.0999999996</v>
      </c>
      <c r="E69" s="168"/>
      <c r="F69" s="169"/>
      <c r="G69" s="169"/>
      <c r="H69" s="169"/>
      <c r="I69" s="170"/>
      <c r="J69" s="79"/>
      <c r="K69" s="123"/>
      <c r="L69" s="79"/>
      <c r="M69" s="79"/>
      <c r="N69" s="79"/>
      <c r="O69" s="79"/>
      <c r="P69" s="79"/>
      <c r="Q69" s="79"/>
    </row>
    <row r="70" spans="1:24" ht="28.5" x14ac:dyDescent="0.2">
      <c r="A70" s="70" t="s">
        <v>69</v>
      </c>
      <c r="B70" s="49" t="s">
        <v>71</v>
      </c>
      <c r="C70" s="140" t="s">
        <v>165</v>
      </c>
      <c r="D70" s="145"/>
      <c r="E70" s="157" t="s">
        <v>167</v>
      </c>
      <c r="F70" s="157"/>
      <c r="G70" s="157"/>
      <c r="H70" s="157"/>
      <c r="I70" s="157"/>
      <c r="J70" s="79"/>
      <c r="K70" s="123"/>
      <c r="L70" s="79"/>
      <c r="M70" s="79"/>
      <c r="N70" s="79"/>
      <c r="O70" s="79"/>
      <c r="P70" s="79"/>
      <c r="Q70" s="79"/>
    </row>
    <row r="71" spans="1:24" ht="28.5" x14ac:dyDescent="0.2">
      <c r="A71" s="70" t="s">
        <v>70</v>
      </c>
      <c r="B71" s="49" t="s">
        <v>72</v>
      </c>
      <c r="C71" s="140" t="s">
        <v>165</v>
      </c>
      <c r="D71" s="145"/>
      <c r="E71" s="157" t="s">
        <v>167</v>
      </c>
      <c r="F71" s="157"/>
      <c r="G71" s="157"/>
      <c r="H71" s="157"/>
      <c r="I71" s="157"/>
      <c r="J71" s="79"/>
      <c r="K71" s="123"/>
      <c r="L71" s="79"/>
      <c r="M71" s="79"/>
      <c r="N71" s="79"/>
      <c r="O71" s="79"/>
      <c r="P71" s="79"/>
      <c r="Q71" s="79"/>
    </row>
    <row r="72" spans="1:24" ht="33.75" customHeight="1" x14ac:dyDescent="0.2">
      <c r="A72" s="70">
        <v>4</v>
      </c>
      <c r="B72" s="49" t="s">
        <v>68</v>
      </c>
      <c r="C72" s="141" t="s">
        <v>165</v>
      </c>
      <c r="D72" s="145"/>
      <c r="E72" s="157" t="s">
        <v>169</v>
      </c>
      <c r="F72" s="157"/>
      <c r="G72" s="157"/>
      <c r="H72" s="157"/>
      <c r="I72" s="157"/>
      <c r="J72" s="79"/>
      <c r="K72" s="123"/>
      <c r="L72" s="79"/>
      <c r="M72" s="79"/>
      <c r="N72" s="79"/>
      <c r="O72" s="79"/>
      <c r="P72" s="79"/>
      <c r="Q72" s="79"/>
    </row>
    <row r="73" spans="1:24" ht="42.75" x14ac:dyDescent="0.2">
      <c r="A73" s="70">
        <v>5</v>
      </c>
      <c r="B73" s="49" t="s">
        <v>81</v>
      </c>
      <c r="C73" s="140" t="s">
        <v>164</v>
      </c>
      <c r="D73" s="145">
        <v>190917.44</v>
      </c>
      <c r="E73" s="157" t="s">
        <v>170</v>
      </c>
      <c r="F73" s="157"/>
      <c r="G73" s="157"/>
      <c r="H73" s="157"/>
      <c r="I73" s="157"/>
      <c r="J73" s="79"/>
      <c r="K73" s="123"/>
      <c r="L73" s="79"/>
      <c r="M73" s="79"/>
      <c r="N73" s="79"/>
      <c r="O73" s="79"/>
      <c r="P73" s="79"/>
      <c r="Q73" s="79"/>
    </row>
    <row r="74" spans="1:24" ht="28.5" x14ac:dyDescent="0.2">
      <c r="A74" s="54">
        <v>6</v>
      </c>
      <c r="B74" s="126" t="s">
        <v>137</v>
      </c>
      <c r="C74" s="140" t="s">
        <v>165</v>
      </c>
      <c r="D74" s="145"/>
      <c r="E74" s="157"/>
      <c r="F74" s="157"/>
      <c r="G74" s="157"/>
      <c r="H74" s="157"/>
      <c r="I74" s="157"/>
      <c r="K74" s="29"/>
    </row>
    <row r="75" spans="1:24" x14ac:dyDescent="0.2">
      <c r="A75" s="54">
        <v>7</v>
      </c>
      <c r="B75" s="142" t="s">
        <v>166</v>
      </c>
      <c r="C75" s="140" t="s">
        <v>164</v>
      </c>
      <c r="D75" s="145">
        <v>2847113.24</v>
      </c>
      <c r="E75" s="157" t="s">
        <v>171</v>
      </c>
      <c r="F75" s="157"/>
      <c r="G75" s="157"/>
      <c r="H75" s="157"/>
      <c r="I75" s="157"/>
    </row>
    <row r="76" spans="1:24" x14ac:dyDescent="0.2">
      <c r="A76" s="54">
        <v>8</v>
      </c>
      <c r="B76" s="46"/>
      <c r="C76" s="10"/>
      <c r="D76" s="98"/>
      <c r="E76" s="156"/>
      <c r="F76" s="156"/>
      <c r="G76" s="156"/>
      <c r="H76" s="156"/>
      <c r="I76" s="156"/>
    </row>
    <row r="77" spans="1:24" x14ac:dyDescent="0.2">
      <c r="A77" s="54">
        <v>9</v>
      </c>
      <c r="B77" s="46"/>
      <c r="C77" s="10"/>
      <c r="D77" s="98"/>
      <c r="E77" s="153"/>
      <c r="F77" s="154"/>
      <c r="G77" s="154"/>
      <c r="H77" s="154"/>
      <c r="I77" s="155"/>
    </row>
    <row r="78" spans="1:24" x14ac:dyDescent="0.2">
      <c r="A78" s="54">
        <v>10</v>
      </c>
      <c r="B78" s="46"/>
      <c r="C78" s="10"/>
      <c r="D78" s="98"/>
      <c r="E78" s="156"/>
      <c r="F78" s="156"/>
      <c r="G78" s="156"/>
      <c r="H78" s="156"/>
      <c r="I78" s="156"/>
    </row>
    <row r="79" spans="1:24" ht="15" x14ac:dyDescent="0.25">
      <c r="A79" s="1" t="s">
        <v>150</v>
      </c>
      <c r="B79" s="2" t="s">
        <v>131</v>
      </c>
      <c r="C79" s="2"/>
      <c r="D79" s="99">
        <f>SUM(D65:D78)</f>
        <v>2258617.024321293</v>
      </c>
      <c r="E79" s="25"/>
      <c r="F79" s="25"/>
      <c r="G79" s="25"/>
      <c r="H79" s="25"/>
    </row>
    <row r="80" spans="1:24" ht="15" x14ac:dyDescent="0.25">
      <c r="B80" s="122" t="s">
        <v>132</v>
      </c>
      <c r="C80" s="71"/>
      <c r="D80" s="99">
        <f>K59</f>
        <v>2479085.6719758678</v>
      </c>
      <c r="E80" s="25"/>
      <c r="F80" s="25"/>
      <c r="G80" s="25"/>
      <c r="H80" s="25"/>
    </row>
    <row r="81" spans="1:19" ht="15" x14ac:dyDescent="0.25">
      <c r="B81" s="71" t="s">
        <v>24</v>
      </c>
      <c r="C81" s="71"/>
      <c r="D81" s="100">
        <f>D79-D80</f>
        <v>-220468.64765457483</v>
      </c>
    </row>
    <row r="82" spans="1:19" ht="15.75" thickBot="1" x14ac:dyDescent="0.3">
      <c r="B82" s="132" t="s">
        <v>73</v>
      </c>
      <c r="C82" s="72"/>
      <c r="D82" s="61">
        <f>IF(ISERROR(D81/J59),0,D81/J59)</f>
        <v>-5.0136753244108415E-3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43">
        <v>2014</v>
      </c>
      <c r="C88" s="107">
        <f>+K59</f>
        <v>2479085.6719758678</v>
      </c>
      <c r="D88" s="107">
        <f>+D65</f>
        <v>-6388302</v>
      </c>
      <c r="E88" s="108">
        <f>SUM(D66:D78)</f>
        <v>8646919.0243212935</v>
      </c>
      <c r="F88" s="128">
        <f>SUM(D88:E88)</f>
        <v>2258617.0243212935</v>
      </c>
      <c r="G88" s="109">
        <f>F88-C88</f>
        <v>-220468.64765457436</v>
      </c>
      <c r="H88" s="108">
        <f>+J59</f>
        <v>43973459.266727082</v>
      </c>
      <c r="I88" s="105">
        <f>IF(ISERROR(G88/H88),0,G88/H88)</f>
        <v>-5.0136753244108311E-3</v>
      </c>
      <c r="J88" s="79"/>
      <c r="K88" s="79"/>
      <c r="L88" s="35"/>
      <c r="M88" s="35"/>
      <c r="N88" s="35"/>
      <c r="O88" s="35"/>
      <c r="P88" s="35"/>
      <c r="Q88" s="35"/>
      <c r="R88" s="35"/>
      <c r="S88" s="35"/>
    </row>
    <row r="89" spans="1:19" x14ac:dyDescent="0.2">
      <c r="B89" s="143">
        <v>2015</v>
      </c>
      <c r="C89" s="107">
        <f>+'GA Analysis-15'!K59</f>
        <v>1174579.3846683879</v>
      </c>
      <c r="D89" s="107">
        <f>+'GA Analysis-15'!D65</f>
        <v>2205574.6799999997</v>
      </c>
      <c r="E89" s="108">
        <f>SUM('GA Analysis-15'!D66:D78)</f>
        <v>-921523.49897131883</v>
      </c>
      <c r="F89" s="128">
        <f t="shared" ref="F89:F91" si="4">SUM(D89:E89)</f>
        <v>1284051.1810286809</v>
      </c>
      <c r="G89" s="109">
        <f>F89-C89</f>
        <v>109471.79636029294</v>
      </c>
      <c r="H89" s="108">
        <f>+'GA Analysis-15'!J59</f>
        <v>61079398.012568966</v>
      </c>
      <c r="I89" s="105">
        <f>IF(ISERROR(G89/H89),0,G89/H89)</f>
        <v>1.7922867598951409E-3</v>
      </c>
      <c r="J89" s="79"/>
      <c r="K89" s="79"/>
      <c r="L89" s="35"/>
      <c r="M89" s="35"/>
      <c r="N89" s="35"/>
      <c r="O89" s="35"/>
      <c r="P89" s="35"/>
      <c r="Q89" s="35"/>
      <c r="R89" s="35"/>
      <c r="S89" s="35"/>
    </row>
    <row r="90" spans="1:19" x14ac:dyDescent="0.2">
      <c r="B90" s="143">
        <v>2016</v>
      </c>
      <c r="C90" s="107">
        <f>+'GA Analysis-16'!K59</f>
        <v>-527837.27500426676</v>
      </c>
      <c r="D90" s="107">
        <f>+'GA Analysis-16'!D65</f>
        <v>-516597.82</v>
      </c>
      <c r="E90" s="108">
        <f>SUM('GA Analysis-16'!D66:D78)</f>
        <v>-41522.5</v>
      </c>
      <c r="F90" s="128">
        <f t="shared" si="4"/>
        <v>-558120.32000000007</v>
      </c>
      <c r="G90" s="109">
        <f>F90-C90</f>
        <v>-30283.044995733304</v>
      </c>
      <c r="H90" s="108">
        <f>+'GA Analysis-16'!J59</f>
        <v>74400778.825499535</v>
      </c>
      <c r="I90" s="105">
        <f>IF(ISERROR(G90/H90),0,G90/H90)</f>
        <v>-4.0702591389210477E-4</v>
      </c>
      <c r="J90" s="79"/>
      <c r="K90" s="79"/>
      <c r="L90" s="35"/>
      <c r="M90" s="35"/>
      <c r="N90" s="35"/>
      <c r="O90" s="35"/>
      <c r="P90" s="35"/>
      <c r="Q90" s="35"/>
      <c r="R90" s="35"/>
      <c r="S90" s="35"/>
    </row>
    <row r="91" spans="1:19" ht="15" thickBot="1" x14ac:dyDescent="0.25">
      <c r="B91" s="114"/>
      <c r="C91" s="110"/>
      <c r="D91" s="110"/>
      <c r="E91" s="110"/>
      <c r="F91" s="128">
        <f t="shared" si="4"/>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27">
        <f t="shared" ref="C92:H92" si="5">SUM(C88:C91)</f>
        <v>3125827.781639989</v>
      </c>
      <c r="D92" s="127">
        <f t="shared" si="5"/>
        <v>-4699325.1400000006</v>
      </c>
      <c r="E92" s="127">
        <f t="shared" si="5"/>
        <v>7683873.0253499746</v>
      </c>
      <c r="F92" s="129">
        <f t="shared" si="5"/>
        <v>2984547.885349974</v>
      </c>
      <c r="G92" s="127">
        <f>SUM(G88:G91)</f>
        <v>-141279.89629001473</v>
      </c>
      <c r="H92" s="77">
        <f t="shared" si="5"/>
        <v>179453636.10479558</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zoomScaleNormal="100" zoomScaleSheetLayoutView="100" workbookViewId="0">
      <selection activeCell="E72" sqref="E72:I7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2" t="s">
        <v>25</v>
      </c>
      <c r="C21" s="162"/>
      <c r="D21" s="24">
        <v>2015</v>
      </c>
      <c r="E21" s="163"/>
      <c r="F21" s="164"/>
      <c r="G21" s="79"/>
      <c r="H21" s="79"/>
      <c r="I21" s="79"/>
      <c r="J21" s="79"/>
      <c r="K21" s="79"/>
      <c r="L21" s="79"/>
      <c r="M21" s="79"/>
      <c r="N21" s="79"/>
      <c r="O21" s="79"/>
      <c r="P21" s="79"/>
      <c r="Q21" s="79"/>
    </row>
    <row r="22" spans="1:24" ht="15" thickBot="1" x14ac:dyDescent="0.25">
      <c r="A22" s="4"/>
      <c r="B22" s="5" t="s">
        <v>3</v>
      </c>
      <c r="C22" s="5" t="s">
        <v>2</v>
      </c>
      <c r="D22" s="115">
        <v>1745797914.3</v>
      </c>
      <c r="E22" s="6" t="s">
        <v>0</v>
      </c>
      <c r="F22" s="7">
        <v>1</v>
      </c>
      <c r="G22" s="79"/>
      <c r="H22" s="79"/>
      <c r="I22" s="79"/>
      <c r="J22" s="79"/>
      <c r="K22" s="79"/>
      <c r="L22" s="79"/>
      <c r="M22" s="79"/>
      <c r="N22" s="79"/>
      <c r="O22" s="79"/>
      <c r="P22" s="79"/>
      <c r="Q22" s="79"/>
    </row>
    <row r="23" spans="1:24" x14ac:dyDescent="0.2">
      <c r="B23" s="5" t="s">
        <v>7</v>
      </c>
      <c r="C23" s="5" t="s">
        <v>1</v>
      </c>
      <c r="D23" s="116">
        <v>933315859.29999995</v>
      </c>
      <c r="E23" s="6" t="s">
        <v>0</v>
      </c>
      <c r="F23" s="8">
        <f>IFERROR(D23/$D$22,0)</f>
        <v>0.53460704223273459</v>
      </c>
    </row>
    <row r="24" spans="1:24" ht="15" thickBot="1" x14ac:dyDescent="0.25">
      <c r="B24" s="5" t="s">
        <v>8</v>
      </c>
      <c r="C24" s="5" t="s">
        <v>6</v>
      </c>
      <c r="D24" s="115">
        <v>812482055</v>
      </c>
      <c r="E24" s="6" t="s">
        <v>0</v>
      </c>
      <c r="F24" s="8">
        <f>IFERROR(D24/$D$22,0)</f>
        <v>0.46539295776726547</v>
      </c>
    </row>
    <row r="25" spans="1:24" x14ac:dyDescent="0.2">
      <c r="B25" s="5" t="s">
        <v>9</v>
      </c>
      <c r="C25" s="5" t="s">
        <v>4</v>
      </c>
      <c r="D25" s="116">
        <v>57216001</v>
      </c>
      <c r="E25" s="6" t="s">
        <v>0</v>
      </c>
      <c r="F25" s="8">
        <f>IFERROR(D25/$D$22,0)</f>
        <v>3.2773553302669338E-2</v>
      </c>
    </row>
    <row r="26" spans="1:24" x14ac:dyDescent="0.2">
      <c r="B26" s="5" t="s">
        <v>61</v>
      </c>
      <c r="C26" s="5" t="s">
        <v>5</v>
      </c>
      <c r="D26" s="117">
        <v>755266054</v>
      </c>
      <c r="E26" s="6" t="s">
        <v>0</v>
      </c>
      <c r="F26" s="8">
        <f>IFERROR(D26/$D$22,0)</f>
        <v>0.43261940446459612</v>
      </c>
      <c r="G26" s="29"/>
      <c r="H26" s="29"/>
    </row>
    <row r="27" spans="1:24" ht="34.5" customHeight="1" x14ac:dyDescent="0.2">
      <c r="B27" s="165" t="s">
        <v>77</v>
      </c>
      <c r="C27" s="165"/>
      <c r="D27" s="165"/>
      <c r="E27" s="165"/>
      <c r="F27" s="165"/>
      <c r="G27" s="166"/>
      <c r="H27" s="166"/>
    </row>
    <row r="28" spans="1:24" x14ac:dyDescent="0.2">
      <c r="D28" s="118"/>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2015</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8">
        <v>2016</v>
      </c>
      <c r="P45" s="158"/>
      <c r="Q45" s="158"/>
      <c r="R45" s="158">
        <v>2015</v>
      </c>
      <c r="S45" s="158"/>
      <c r="T45" s="158"/>
      <c r="U45" s="158">
        <v>2014</v>
      </c>
      <c r="V45" s="158"/>
      <c r="W45" s="158"/>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66159967.777289331</v>
      </c>
      <c r="D47" s="94">
        <v>98554908.620000005</v>
      </c>
      <c r="E47" s="60">
        <v>102695421</v>
      </c>
      <c r="F47" s="51">
        <f>C47-D47+E47</f>
        <v>70300480.157289326</v>
      </c>
      <c r="G47" s="111">
        <v>5.5490000000000005E-2</v>
      </c>
      <c r="H47" s="15">
        <f>F47*G47</f>
        <v>3900973.6439279849</v>
      </c>
      <c r="I47" s="111">
        <v>5.0680000000000003E-2</v>
      </c>
      <c r="J47" s="17">
        <f>F47*I47</f>
        <v>3562828.3343714233</v>
      </c>
      <c r="K47" s="16">
        <f>J47-H47</f>
        <v>-338145.30955656152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62239287.619300984</v>
      </c>
      <c r="D48" s="94">
        <v>102695421</v>
      </c>
      <c r="E48" s="60">
        <v>106824897</v>
      </c>
      <c r="F48" s="51">
        <f t="shared" ref="F48:F58" si="0">C48-D48+E48</f>
        <v>66368763.619300984</v>
      </c>
      <c r="G48" s="111">
        <v>6.9809999999999997E-2</v>
      </c>
      <c r="H48" s="15">
        <f t="shared" ref="H48:H58" si="1">F48*G48</f>
        <v>4633203.3882634016</v>
      </c>
      <c r="I48" s="111">
        <v>3.9609999999999999E-2</v>
      </c>
      <c r="J48" s="17">
        <f t="shared" ref="J48:J58" si="2">F48*I48</f>
        <v>2628866.7269605119</v>
      </c>
      <c r="K48" s="16">
        <f t="shared" ref="K48:K58" si="3">J48-H48</f>
        <v>-2004336.6613028897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78070771.838760689</v>
      </c>
      <c r="D49" s="94">
        <v>106824897</v>
      </c>
      <c r="E49" s="60">
        <v>98674551</v>
      </c>
      <c r="F49" s="51">
        <f t="shared" si="0"/>
        <v>69920425.838760689</v>
      </c>
      <c r="G49" s="111">
        <v>3.6040000000000003E-2</v>
      </c>
      <c r="H49" s="15">
        <f t="shared" si="1"/>
        <v>2519932.1472289353</v>
      </c>
      <c r="I49" s="111">
        <v>6.2899999999999998E-2</v>
      </c>
      <c r="J49" s="17">
        <f t="shared" si="2"/>
        <v>4397994.7852580473</v>
      </c>
      <c r="K49" s="16">
        <f t="shared" si="3"/>
        <v>1878062.638029112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66512179.692694128</v>
      </c>
      <c r="D50" s="94">
        <v>98674551</v>
      </c>
      <c r="E50" s="60">
        <v>93143632</v>
      </c>
      <c r="F50" s="51">
        <f t="shared" si="0"/>
        <v>60981260.692694128</v>
      </c>
      <c r="G50" s="111">
        <v>6.7049999999999998E-2</v>
      </c>
      <c r="H50" s="15">
        <f t="shared" si="1"/>
        <v>4088793.5294451411</v>
      </c>
      <c r="I50" s="111">
        <v>9.5590000000000008E-2</v>
      </c>
      <c r="J50" s="17">
        <f t="shared" si="2"/>
        <v>5829198.7096146317</v>
      </c>
      <c r="K50" s="16">
        <f t="shared" si="3"/>
        <v>1740405.1801694906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72997108.940953404</v>
      </c>
      <c r="D51" s="94">
        <v>93143632</v>
      </c>
      <c r="E51" s="60">
        <v>83705347</v>
      </c>
      <c r="F51" s="51">
        <f t="shared" si="0"/>
        <v>63558823.940953404</v>
      </c>
      <c r="G51" s="111">
        <v>9.4159999999999994E-2</v>
      </c>
      <c r="H51" s="15">
        <f t="shared" si="1"/>
        <v>5984698.8622801723</v>
      </c>
      <c r="I51" s="111">
        <v>9.6680000000000002E-2</v>
      </c>
      <c r="J51" s="17">
        <f t="shared" si="2"/>
        <v>6144867.0986113753</v>
      </c>
      <c r="K51" s="16">
        <f t="shared" si="3"/>
        <v>160168.23633120302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56237704.699693412</v>
      </c>
      <c r="D52" s="94">
        <v>83705347</v>
      </c>
      <c r="E52" s="60">
        <v>90642789</v>
      </c>
      <c r="F52" s="51">
        <f t="shared" si="0"/>
        <v>63175146.699693412</v>
      </c>
      <c r="G52" s="111">
        <v>9.2280000000000001E-2</v>
      </c>
      <c r="H52" s="15">
        <f t="shared" si="1"/>
        <v>5829802.5374477077</v>
      </c>
      <c r="I52" s="111">
        <v>9.5400000000000013E-2</v>
      </c>
      <c r="J52" s="17">
        <f t="shared" si="2"/>
        <v>6026908.9951507524</v>
      </c>
      <c r="K52" s="16">
        <f t="shared" si="3"/>
        <v>197106.45770304464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64581744.092153817</v>
      </c>
      <c r="D53" s="94">
        <v>90642789</v>
      </c>
      <c r="E53" s="60">
        <v>93616516</v>
      </c>
      <c r="F53" s="51">
        <f t="shared" si="0"/>
        <v>67555471.092153817</v>
      </c>
      <c r="G53" s="111">
        <v>8.8880000000000001E-2</v>
      </c>
      <c r="H53" s="15">
        <f t="shared" si="1"/>
        <v>6004330.270670631</v>
      </c>
      <c r="I53" s="111">
        <v>7.8829999999999997E-2</v>
      </c>
      <c r="J53" s="17">
        <f t="shared" si="2"/>
        <v>5325397.7861944856</v>
      </c>
      <c r="K53" s="16">
        <f t="shared" si="3"/>
        <v>-678932.48447614536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57802597.127091266</v>
      </c>
      <c r="D54" s="94">
        <v>93616516</v>
      </c>
      <c r="E54" s="60">
        <v>100353357</v>
      </c>
      <c r="F54" s="51">
        <f t="shared" si="0"/>
        <v>64539438.127091266</v>
      </c>
      <c r="G54" s="111">
        <v>8.8050000000000003E-2</v>
      </c>
      <c r="H54" s="15">
        <f t="shared" si="1"/>
        <v>5682697.5270903865</v>
      </c>
      <c r="I54" s="111">
        <v>8.0099999999999991E-2</v>
      </c>
      <c r="J54" s="17">
        <f t="shared" si="2"/>
        <v>5169608.99398001</v>
      </c>
      <c r="K54" s="16">
        <f t="shared" si="3"/>
        <v>-513088.53311037645</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77325009.934569448</v>
      </c>
      <c r="D55" s="94">
        <v>100353357</v>
      </c>
      <c r="E55" s="60">
        <v>90109686</v>
      </c>
      <c r="F55" s="51">
        <f t="shared" si="0"/>
        <v>67081338.934569448</v>
      </c>
      <c r="G55" s="111">
        <v>8.270000000000001E-2</v>
      </c>
      <c r="H55" s="15">
        <f t="shared" si="1"/>
        <v>5547626.7298888937</v>
      </c>
      <c r="I55" s="111">
        <v>6.7030000000000006E-2</v>
      </c>
      <c r="J55" s="17">
        <f t="shared" si="2"/>
        <v>4496462.1487841904</v>
      </c>
      <c r="K55" s="16">
        <f t="shared" si="3"/>
        <v>-1051164.5811047032</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60505199.641207904</v>
      </c>
      <c r="D56" s="94">
        <v>90109686</v>
      </c>
      <c r="E56" s="60">
        <v>90303972</v>
      </c>
      <c r="F56" s="51">
        <f t="shared" si="0"/>
        <v>60699485.641207904</v>
      </c>
      <c r="G56" s="111">
        <v>6.3710000000000003E-2</v>
      </c>
      <c r="H56" s="15">
        <f t="shared" si="1"/>
        <v>3867164.2302013556</v>
      </c>
      <c r="I56" s="111">
        <v>7.5439999999999993E-2</v>
      </c>
      <c r="J56" s="17">
        <f t="shared" si="2"/>
        <v>4579169.1967727235</v>
      </c>
      <c r="K56" s="16">
        <f t="shared" si="3"/>
        <v>712004.96657136781</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78287262.819414675</v>
      </c>
      <c r="D57" s="94">
        <v>90303972</v>
      </c>
      <c r="E57" s="60">
        <v>74355666</v>
      </c>
      <c r="F57" s="51">
        <f t="shared" si="0"/>
        <v>62338956.819414675</v>
      </c>
      <c r="G57" s="111">
        <v>7.6230000000000006E-2</v>
      </c>
      <c r="H57" s="15">
        <f t="shared" si="1"/>
        <v>4752098.6783439815</v>
      </c>
      <c r="I57" s="111">
        <v>0.11320000000000001</v>
      </c>
      <c r="J57" s="17">
        <f t="shared" si="2"/>
        <v>7056769.9119577417</v>
      </c>
      <c r="K57" s="16">
        <f t="shared" si="3"/>
        <v>2304671.2336137602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57474070.768905774</v>
      </c>
      <c r="D58" s="94">
        <v>74355666</v>
      </c>
      <c r="E58" s="60">
        <v>78768675</v>
      </c>
      <c r="F58" s="51">
        <f t="shared" si="0"/>
        <v>61887079.768905774</v>
      </c>
      <c r="G58" s="111">
        <v>0.11462</v>
      </c>
      <c r="H58" s="15">
        <f t="shared" si="1"/>
        <v>7093497.08311198</v>
      </c>
      <c r="I58" s="111">
        <v>9.4710000000000003E-2</v>
      </c>
      <c r="J58" s="17">
        <f t="shared" si="2"/>
        <v>5861325.3249130659</v>
      </c>
      <c r="K58" s="16">
        <f t="shared" si="3"/>
        <v>-1232171.7581989141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5" t="s">
        <v>133</v>
      </c>
      <c r="C59" s="97">
        <f>SUM(C47:C58)</f>
        <v>798192904.95203483</v>
      </c>
      <c r="D59" s="97">
        <f>SUM(D47:D58)</f>
        <v>1122980742.6199999</v>
      </c>
      <c r="E59" s="97">
        <f>SUM(E47:E58)</f>
        <v>1103194509</v>
      </c>
      <c r="F59" s="97">
        <f>SUM(F47:F58)</f>
        <v>778406671.33203495</v>
      </c>
      <c r="G59" s="37"/>
      <c r="H59" s="38">
        <f>SUM(H47:H58)</f>
        <v>59904818.627900571</v>
      </c>
      <c r="I59" s="37"/>
      <c r="J59" s="38">
        <f>SUM(J47:J58)</f>
        <v>61079398.012568966</v>
      </c>
      <c r="K59" s="39">
        <f>SUM(K47:K58)</f>
        <v>1174579.3846683879</v>
      </c>
      <c r="N59" s="31"/>
      <c r="O59" s="32"/>
      <c r="P59" s="32"/>
      <c r="Q59" s="32"/>
      <c r="R59" s="32"/>
      <c r="S59" s="32"/>
      <c r="T59" s="32"/>
      <c r="U59" s="32"/>
      <c r="V59" s="32"/>
      <c r="W59" s="32"/>
    </row>
    <row r="60" spans="1:24" x14ac:dyDescent="0.2">
      <c r="G60" s="4"/>
      <c r="H60" s="4"/>
      <c r="I60" s="4"/>
      <c r="J60" s="69"/>
      <c r="K60" s="124"/>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3"/>
      <c r="N62" s="29"/>
      <c r="O62" s="30"/>
      <c r="P62" s="30"/>
      <c r="Q62" s="30"/>
      <c r="R62" s="30"/>
      <c r="S62" s="30"/>
      <c r="T62" s="30"/>
      <c r="U62" s="30"/>
      <c r="V62" s="30"/>
      <c r="W62" s="30"/>
    </row>
    <row r="63" spans="1:24" ht="15" x14ac:dyDescent="0.25">
      <c r="B63" s="3"/>
      <c r="C63" s="2"/>
      <c r="K63" s="121"/>
      <c r="N63" s="29"/>
      <c r="O63" s="29"/>
      <c r="P63" s="29"/>
      <c r="Q63" s="29"/>
      <c r="R63" s="29"/>
      <c r="S63" s="29"/>
      <c r="T63" s="29"/>
      <c r="U63" s="29"/>
      <c r="V63" s="29"/>
      <c r="W63" s="29"/>
    </row>
    <row r="64" spans="1:24" ht="45" x14ac:dyDescent="0.25">
      <c r="A64" s="11"/>
      <c r="B64" s="136" t="s">
        <v>45</v>
      </c>
      <c r="C64" s="48" t="s">
        <v>67</v>
      </c>
      <c r="D64" s="48" t="s">
        <v>121</v>
      </c>
      <c r="E64" s="167" t="s">
        <v>44</v>
      </c>
      <c r="F64" s="167"/>
      <c r="G64" s="167"/>
      <c r="H64" s="167"/>
      <c r="I64" s="167"/>
      <c r="K64" s="119"/>
      <c r="O64" s="29"/>
      <c r="P64" s="29"/>
      <c r="Q64" s="29"/>
      <c r="R64" s="29"/>
      <c r="S64" s="29"/>
      <c r="T64" s="29"/>
      <c r="U64" s="29"/>
      <c r="V64" s="29"/>
      <c r="W64" s="29"/>
      <c r="X64" s="29"/>
    </row>
    <row r="65" spans="1:24" ht="30.75" customHeight="1" x14ac:dyDescent="0.25">
      <c r="A65" s="171" t="s">
        <v>134</v>
      </c>
      <c r="B65" s="172"/>
      <c r="C65" s="173"/>
      <c r="D65" s="144">
        <v>2205574.6799999997</v>
      </c>
      <c r="E65" s="174"/>
      <c r="F65" s="175"/>
      <c r="G65" s="175"/>
      <c r="H65" s="175"/>
      <c r="I65" s="176"/>
      <c r="K65" s="119"/>
      <c r="O65" s="29"/>
      <c r="P65" s="29"/>
      <c r="Q65" s="29"/>
      <c r="R65" s="29"/>
      <c r="S65" s="29"/>
      <c r="T65" s="29"/>
      <c r="U65" s="29"/>
      <c r="V65" s="29"/>
      <c r="W65" s="29"/>
      <c r="X65" s="29"/>
    </row>
    <row r="66" spans="1:24" ht="28.5" x14ac:dyDescent="0.2">
      <c r="A66" s="70" t="s">
        <v>51</v>
      </c>
      <c r="B66" s="49" t="s">
        <v>62</v>
      </c>
      <c r="C66" s="147" t="s">
        <v>164</v>
      </c>
      <c r="D66" s="145">
        <v>211590.11102868101</v>
      </c>
      <c r="E66" s="157"/>
      <c r="F66" s="157"/>
      <c r="G66" s="157"/>
      <c r="H66" s="157"/>
      <c r="I66" s="157"/>
      <c r="K66" s="119"/>
      <c r="O66" s="29"/>
      <c r="P66" s="29"/>
      <c r="Q66" s="29"/>
      <c r="R66" s="29"/>
      <c r="S66" s="29"/>
      <c r="T66" s="29"/>
      <c r="U66" s="29"/>
      <c r="V66" s="29"/>
      <c r="W66" s="29"/>
      <c r="X66" s="29"/>
    </row>
    <row r="67" spans="1:24" ht="28.5" x14ac:dyDescent="0.2">
      <c r="A67" s="70" t="s">
        <v>52</v>
      </c>
      <c r="B67" s="49" t="s">
        <v>79</v>
      </c>
      <c r="C67" s="148" t="s">
        <v>164</v>
      </c>
      <c r="D67" s="146">
        <v>1843289.99</v>
      </c>
      <c r="E67" s="168"/>
      <c r="F67" s="169"/>
      <c r="G67" s="169"/>
      <c r="H67" s="169"/>
      <c r="I67" s="170"/>
      <c r="J67" s="79"/>
      <c r="K67" s="120"/>
      <c r="L67" s="79"/>
      <c r="M67" s="79"/>
      <c r="N67" s="79"/>
      <c r="O67" s="79"/>
      <c r="P67" s="79"/>
      <c r="Q67" s="79"/>
    </row>
    <row r="68" spans="1:24" ht="28.5" x14ac:dyDescent="0.2">
      <c r="A68" s="70" t="s">
        <v>65</v>
      </c>
      <c r="B68" s="49" t="s">
        <v>64</v>
      </c>
      <c r="C68" s="147" t="s">
        <v>165</v>
      </c>
      <c r="D68" s="146"/>
      <c r="E68" s="157"/>
      <c r="F68" s="157"/>
      <c r="G68" s="157"/>
      <c r="H68" s="157"/>
      <c r="I68" s="157"/>
      <c r="J68" s="79"/>
      <c r="K68" s="120"/>
      <c r="L68" s="79"/>
      <c r="M68" s="79"/>
      <c r="N68" s="79"/>
      <c r="O68" s="79"/>
      <c r="P68" s="79"/>
      <c r="Q68" s="79"/>
    </row>
    <row r="69" spans="1:24" ht="28.5" x14ac:dyDescent="0.2">
      <c r="A69" s="70" t="s">
        <v>66</v>
      </c>
      <c r="B69" s="49" t="s">
        <v>63</v>
      </c>
      <c r="C69" s="147" t="s">
        <v>165</v>
      </c>
      <c r="D69" s="146"/>
      <c r="E69" s="168"/>
      <c r="F69" s="169"/>
      <c r="G69" s="169"/>
      <c r="H69" s="169"/>
      <c r="I69" s="170"/>
      <c r="J69" s="79"/>
      <c r="K69" s="123"/>
      <c r="L69" s="79"/>
      <c r="M69" s="79"/>
      <c r="N69" s="79"/>
      <c r="O69" s="79"/>
      <c r="P69" s="79"/>
      <c r="Q69" s="79"/>
    </row>
    <row r="70" spans="1:24" ht="28.5" x14ac:dyDescent="0.2">
      <c r="A70" s="70" t="s">
        <v>69</v>
      </c>
      <c r="B70" s="49" t="s">
        <v>71</v>
      </c>
      <c r="C70" s="147" t="s">
        <v>165</v>
      </c>
      <c r="D70" s="145"/>
      <c r="E70" s="157" t="s">
        <v>167</v>
      </c>
      <c r="F70" s="157"/>
      <c r="G70" s="157"/>
      <c r="H70" s="157"/>
      <c r="I70" s="157"/>
      <c r="J70" s="79"/>
      <c r="K70" s="123"/>
      <c r="L70" s="79"/>
      <c r="M70" s="79"/>
      <c r="N70" s="79"/>
      <c r="O70" s="79"/>
      <c r="P70" s="79"/>
      <c r="Q70" s="79"/>
    </row>
    <row r="71" spans="1:24" ht="28.5" x14ac:dyDescent="0.2">
      <c r="A71" s="70" t="s">
        <v>70</v>
      </c>
      <c r="B71" s="49" t="s">
        <v>72</v>
      </c>
      <c r="C71" s="147" t="s">
        <v>165</v>
      </c>
      <c r="D71" s="145"/>
      <c r="E71" s="157" t="s">
        <v>167</v>
      </c>
      <c r="F71" s="157"/>
      <c r="G71" s="157"/>
      <c r="H71" s="157"/>
      <c r="I71" s="157"/>
      <c r="J71" s="79"/>
      <c r="K71" s="123"/>
      <c r="L71" s="79"/>
      <c r="M71" s="79"/>
      <c r="N71" s="79"/>
      <c r="O71" s="79"/>
      <c r="P71" s="79"/>
      <c r="Q71" s="79"/>
    </row>
    <row r="72" spans="1:24" ht="33.75" customHeight="1" x14ac:dyDescent="0.2">
      <c r="A72" s="70">
        <v>4</v>
      </c>
      <c r="B72" s="49" t="s">
        <v>68</v>
      </c>
      <c r="C72" s="140" t="s">
        <v>165</v>
      </c>
      <c r="D72" s="145"/>
      <c r="E72" s="157" t="s">
        <v>169</v>
      </c>
      <c r="F72" s="157"/>
      <c r="G72" s="157"/>
      <c r="H72" s="157"/>
      <c r="I72" s="157"/>
      <c r="J72" s="79"/>
      <c r="K72" s="123"/>
      <c r="L72" s="79"/>
      <c r="M72" s="79"/>
      <c r="N72" s="79"/>
      <c r="O72" s="79"/>
      <c r="P72" s="79"/>
      <c r="Q72" s="79"/>
    </row>
    <row r="73" spans="1:24" ht="42.75" x14ac:dyDescent="0.2">
      <c r="A73" s="70">
        <v>5</v>
      </c>
      <c r="B73" s="49" t="s">
        <v>81</v>
      </c>
      <c r="C73" s="147" t="s">
        <v>164</v>
      </c>
      <c r="D73" s="145">
        <v>-3443918.32</v>
      </c>
      <c r="E73" s="157"/>
      <c r="F73" s="157"/>
      <c r="G73" s="157"/>
      <c r="H73" s="157"/>
      <c r="I73" s="157"/>
      <c r="J73" s="79"/>
      <c r="K73" s="123"/>
      <c r="L73" s="79"/>
      <c r="M73" s="79"/>
      <c r="N73" s="79"/>
      <c r="O73" s="79"/>
      <c r="P73" s="79"/>
      <c r="Q73" s="79"/>
    </row>
    <row r="74" spans="1:24" ht="28.5" x14ac:dyDescent="0.2">
      <c r="A74" s="54">
        <v>6</v>
      </c>
      <c r="B74" s="126" t="s">
        <v>137</v>
      </c>
      <c r="C74" s="147" t="s">
        <v>165</v>
      </c>
      <c r="D74" s="145"/>
      <c r="E74" s="157"/>
      <c r="F74" s="157"/>
      <c r="G74" s="157"/>
      <c r="H74" s="157"/>
      <c r="I74" s="157"/>
      <c r="K74" s="29"/>
    </row>
    <row r="75" spans="1:24" x14ac:dyDescent="0.2">
      <c r="A75" s="54">
        <v>7</v>
      </c>
      <c r="B75" s="142" t="s">
        <v>168</v>
      </c>
      <c r="C75" s="147" t="s">
        <v>164</v>
      </c>
      <c r="D75" s="145">
        <v>467514.72</v>
      </c>
      <c r="E75" s="157"/>
      <c r="F75" s="157"/>
      <c r="G75" s="157"/>
      <c r="H75" s="157"/>
      <c r="I75" s="157"/>
    </row>
    <row r="76" spans="1:24" x14ac:dyDescent="0.2">
      <c r="A76" s="54">
        <v>8</v>
      </c>
      <c r="B76" s="46"/>
      <c r="C76" s="10"/>
      <c r="D76" s="98"/>
      <c r="E76" s="156"/>
      <c r="F76" s="156"/>
      <c r="G76" s="156"/>
      <c r="H76" s="156"/>
      <c r="I76" s="156"/>
    </row>
    <row r="77" spans="1:24" x14ac:dyDescent="0.2">
      <c r="A77" s="54">
        <v>9</v>
      </c>
      <c r="B77" s="46"/>
      <c r="C77" s="10"/>
      <c r="D77" s="98"/>
      <c r="E77" s="153"/>
      <c r="F77" s="154"/>
      <c r="G77" s="154"/>
      <c r="H77" s="154"/>
      <c r="I77" s="155"/>
    </row>
    <row r="78" spans="1:24" x14ac:dyDescent="0.2">
      <c r="A78" s="54">
        <v>10</v>
      </c>
      <c r="B78" s="46"/>
      <c r="C78" s="10"/>
      <c r="D78" s="98"/>
      <c r="E78" s="156"/>
      <c r="F78" s="156"/>
      <c r="G78" s="156"/>
      <c r="H78" s="156"/>
      <c r="I78" s="156"/>
    </row>
    <row r="79" spans="1:24" ht="15" x14ac:dyDescent="0.25">
      <c r="A79" s="1" t="s">
        <v>150</v>
      </c>
      <c r="B79" s="2" t="s">
        <v>131</v>
      </c>
      <c r="C79" s="2"/>
      <c r="D79" s="99">
        <f>SUM(D65:D78)</f>
        <v>1284051.1810286806</v>
      </c>
      <c r="E79" s="25"/>
      <c r="F79" s="25"/>
      <c r="G79" s="25"/>
      <c r="H79" s="25"/>
    </row>
    <row r="80" spans="1:24" ht="15" x14ac:dyDescent="0.25">
      <c r="B80" s="122" t="s">
        <v>132</v>
      </c>
      <c r="C80" s="71"/>
      <c r="D80" s="99">
        <f>K59</f>
        <v>1174579.3846683879</v>
      </c>
      <c r="E80" s="25"/>
      <c r="F80" s="25"/>
      <c r="G80" s="25"/>
      <c r="H80" s="25"/>
    </row>
    <row r="81" spans="1:19" ht="15" x14ac:dyDescent="0.25">
      <c r="B81" s="71" t="s">
        <v>24</v>
      </c>
      <c r="C81" s="71"/>
      <c r="D81" s="100">
        <f>D79-D80</f>
        <v>109471.7963602927</v>
      </c>
    </row>
    <row r="82" spans="1:19" ht="15.75" thickBot="1" x14ac:dyDescent="0.3">
      <c r="B82" s="132" t="s">
        <v>73</v>
      </c>
      <c r="C82" s="72"/>
      <c r="D82" s="61">
        <f>IF(ISERROR(D81/J59),0,D81/J59)</f>
        <v>1.792286759895137E-3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37"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4"/>
      <c r="C88" s="107"/>
      <c r="D88" s="107"/>
      <c r="E88" s="108"/>
      <c r="F88" s="128">
        <f>SUM(D88:E88)</f>
        <v>0</v>
      </c>
      <c r="G88" s="109">
        <f>F88-C88</f>
        <v>0</v>
      </c>
      <c r="H88" s="108"/>
      <c r="I88" s="105">
        <f>IF(ISERROR(G88/H88),0,G88/H88)</f>
        <v>0</v>
      </c>
      <c r="J88" s="79"/>
      <c r="K88" s="79"/>
      <c r="L88" s="35"/>
      <c r="M88" s="35"/>
      <c r="N88" s="35"/>
      <c r="O88" s="35"/>
      <c r="P88" s="35"/>
      <c r="Q88" s="35"/>
      <c r="R88" s="35"/>
      <c r="S88" s="35"/>
    </row>
    <row r="89" spans="1:19" x14ac:dyDescent="0.2">
      <c r="B89" s="114"/>
      <c r="C89" s="107"/>
      <c r="D89" s="107"/>
      <c r="E89" s="108"/>
      <c r="F89" s="128">
        <f t="shared" ref="F89:F91" si="4">SUM(D89:E89)</f>
        <v>0</v>
      </c>
      <c r="G89" s="109">
        <f>F89-C89</f>
        <v>0</v>
      </c>
      <c r="H89" s="108"/>
      <c r="I89" s="105">
        <f>IF(ISERROR(G89/H89),0,G89/H89)</f>
        <v>0</v>
      </c>
      <c r="J89" s="79"/>
      <c r="K89" s="79"/>
      <c r="L89" s="35"/>
      <c r="M89" s="35"/>
      <c r="N89" s="35"/>
      <c r="O89" s="35"/>
      <c r="P89" s="35"/>
      <c r="Q89" s="35"/>
      <c r="R89" s="35"/>
      <c r="S89" s="35"/>
    </row>
    <row r="90" spans="1:19" x14ac:dyDescent="0.2">
      <c r="B90" s="114"/>
      <c r="C90" s="107"/>
      <c r="D90" s="107"/>
      <c r="E90" s="108"/>
      <c r="F90" s="128">
        <f t="shared" si="4"/>
        <v>0</v>
      </c>
      <c r="G90" s="109">
        <f>F90-C90</f>
        <v>0</v>
      </c>
      <c r="H90" s="108"/>
      <c r="I90" s="105">
        <f>IF(ISERROR(G90/H90),0,G90/H90)</f>
        <v>0</v>
      </c>
      <c r="J90" s="79"/>
      <c r="K90" s="79"/>
      <c r="L90" s="35"/>
      <c r="M90" s="35"/>
      <c r="N90" s="35"/>
      <c r="O90" s="35"/>
      <c r="P90" s="35"/>
      <c r="Q90" s="35"/>
      <c r="R90" s="35"/>
      <c r="S90" s="35"/>
    </row>
    <row r="91" spans="1:19" ht="15" thickBot="1" x14ac:dyDescent="0.25">
      <c r="B91" s="114"/>
      <c r="C91" s="110"/>
      <c r="D91" s="110"/>
      <c r="E91" s="110"/>
      <c r="F91" s="128">
        <f t="shared" si="4"/>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27">
        <f t="shared" ref="C92:H92" si="5">SUM(C88:C91)</f>
        <v>0</v>
      </c>
      <c r="D92" s="127">
        <f t="shared" si="5"/>
        <v>0</v>
      </c>
      <c r="E92" s="127">
        <f t="shared" si="5"/>
        <v>0</v>
      </c>
      <c r="F92" s="129">
        <f t="shared" si="5"/>
        <v>0</v>
      </c>
      <c r="G92" s="127">
        <f>SUM(G88:G91)</f>
        <v>0</v>
      </c>
      <c r="H92" s="77">
        <f t="shared" si="5"/>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58" zoomScaleNormal="100" zoomScaleSheetLayoutView="100" workbookViewId="0">
      <selection activeCell="D67" sqref="D6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162</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2" t="s">
        <v>25</v>
      </c>
      <c r="C21" s="162"/>
      <c r="D21" s="24">
        <v>2016</v>
      </c>
      <c r="E21" s="163"/>
      <c r="F21" s="164"/>
      <c r="G21" s="79"/>
      <c r="H21" s="79"/>
      <c r="I21" s="79"/>
      <c r="J21" s="79"/>
      <c r="K21" s="79"/>
      <c r="L21" s="79"/>
      <c r="M21" s="79"/>
      <c r="N21" s="79"/>
      <c r="O21" s="79"/>
      <c r="P21" s="79"/>
      <c r="Q21" s="79"/>
    </row>
    <row r="22" spans="1:24" ht="15" thickBot="1" x14ac:dyDescent="0.25">
      <c r="A22" s="4"/>
      <c r="B22" s="5" t="s">
        <v>3</v>
      </c>
      <c r="C22" s="5" t="s">
        <v>2</v>
      </c>
      <c r="D22" s="115">
        <v>1748948124.3</v>
      </c>
      <c r="E22" s="6" t="s">
        <v>0</v>
      </c>
      <c r="F22" s="7">
        <v>1</v>
      </c>
      <c r="G22" s="79"/>
      <c r="H22" s="79"/>
      <c r="I22" s="79"/>
      <c r="J22" s="79"/>
      <c r="K22" s="79"/>
      <c r="L22" s="79"/>
      <c r="M22" s="79"/>
      <c r="N22" s="79"/>
      <c r="O22" s="79"/>
      <c r="P22" s="79"/>
      <c r="Q22" s="79"/>
    </row>
    <row r="23" spans="1:24" x14ac:dyDescent="0.2">
      <c r="B23" s="5" t="s">
        <v>7</v>
      </c>
      <c r="C23" s="5" t="s">
        <v>1</v>
      </c>
      <c r="D23" s="116">
        <v>955672825.29999995</v>
      </c>
      <c r="E23" s="6" t="s">
        <v>0</v>
      </c>
      <c r="F23" s="8">
        <f>IFERROR(D23/$D$22,0)</f>
        <v>0.54642719931015626</v>
      </c>
    </row>
    <row r="24" spans="1:24" ht="15" thickBot="1" x14ac:dyDescent="0.25">
      <c r="B24" s="5" t="s">
        <v>8</v>
      </c>
      <c r="C24" s="5" t="s">
        <v>6</v>
      </c>
      <c r="D24" s="115">
        <v>793275299</v>
      </c>
      <c r="E24" s="6" t="s">
        <v>0</v>
      </c>
      <c r="F24" s="8">
        <f>IFERROR(D24/$D$22,0)</f>
        <v>0.45357280068984379</v>
      </c>
    </row>
    <row r="25" spans="1:24" x14ac:dyDescent="0.2">
      <c r="B25" s="5" t="s">
        <v>9</v>
      </c>
      <c r="C25" s="5" t="s">
        <v>4</v>
      </c>
      <c r="D25" s="116">
        <v>50354133</v>
      </c>
      <c r="E25" s="6" t="s">
        <v>0</v>
      </c>
      <c r="F25" s="8">
        <f>IFERROR(D25/$D$22,0)</f>
        <v>2.8791095802314759E-2</v>
      </c>
    </row>
    <row r="26" spans="1:24" x14ac:dyDescent="0.2">
      <c r="B26" s="5" t="s">
        <v>61</v>
      </c>
      <c r="C26" s="5" t="s">
        <v>5</v>
      </c>
      <c r="D26" s="117">
        <v>742921166</v>
      </c>
      <c r="E26" s="6" t="s">
        <v>0</v>
      </c>
      <c r="F26" s="8">
        <f>IFERROR(D26/$D$22,0)</f>
        <v>0.42478170488752903</v>
      </c>
      <c r="G26" s="29"/>
      <c r="H26" s="29"/>
    </row>
    <row r="27" spans="1:24" ht="34.5" customHeight="1" x14ac:dyDescent="0.2">
      <c r="B27" s="165" t="s">
        <v>77</v>
      </c>
      <c r="C27" s="165"/>
      <c r="D27" s="165"/>
      <c r="E27" s="165"/>
      <c r="F27" s="165"/>
      <c r="G27" s="166"/>
      <c r="H27" s="166"/>
    </row>
    <row r="28" spans="1:24" x14ac:dyDescent="0.2">
      <c r="D28" s="118"/>
      <c r="E28" s="35"/>
      <c r="F28" s="35"/>
      <c r="G28" s="35"/>
    </row>
    <row r="29" spans="1:24" ht="15" x14ac:dyDescent="0.25">
      <c r="A29" s="1" t="s">
        <v>35</v>
      </c>
      <c r="B29" s="3" t="s">
        <v>41</v>
      </c>
    </row>
    <row r="30" spans="1:24" ht="15" x14ac:dyDescent="0.25">
      <c r="B30" s="3"/>
    </row>
    <row r="31" spans="1:24" ht="15" x14ac:dyDescent="0.25">
      <c r="B31" s="2" t="s">
        <v>22</v>
      </c>
      <c r="C31" s="52" t="s">
        <v>163</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58">
        <v>2016</v>
      </c>
      <c r="P45" s="158"/>
      <c r="Q45" s="158"/>
      <c r="R45" s="158">
        <v>2015</v>
      </c>
      <c r="S45" s="158"/>
      <c r="T45" s="158"/>
      <c r="U45" s="158">
        <v>2014</v>
      </c>
      <c r="V45" s="158"/>
      <c r="W45" s="158"/>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61515841.770675488</v>
      </c>
      <c r="D47" s="94">
        <v>78768675</v>
      </c>
      <c r="E47" s="60">
        <v>83644015.225999996</v>
      </c>
      <c r="F47" s="51">
        <f>C47-D47+E47</f>
        <v>66391181.996675484</v>
      </c>
      <c r="G47" s="111">
        <v>8.4229999999999999E-2</v>
      </c>
      <c r="H47" s="15">
        <f>F47*G47</f>
        <v>5592129.2595799761</v>
      </c>
      <c r="I47" s="111">
        <v>9.1789999999999997E-2</v>
      </c>
      <c r="J47" s="17">
        <f>F47*I47</f>
        <v>6094046.595474842</v>
      </c>
      <c r="K47" s="16">
        <f>J47-H47</f>
        <v>501917.33589486592</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66857822.604395881</v>
      </c>
      <c r="D48" s="94">
        <v>83644015</v>
      </c>
      <c r="E48" s="60">
        <v>77731374.373999998</v>
      </c>
      <c r="F48" s="51">
        <f t="shared" ref="F48:F58" si="0">C48-D48+E48</f>
        <v>60945181.978395879</v>
      </c>
      <c r="G48" s="111">
        <v>0.10384</v>
      </c>
      <c r="H48" s="15">
        <f t="shared" ref="H48:H58" si="1">F48*G48</f>
        <v>6328547.6966366284</v>
      </c>
      <c r="I48" s="111">
        <v>9.851E-2</v>
      </c>
      <c r="J48" s="17">
        <f t="shared" ref="J48:J58" si="2">F48*I48</f>
        <v>6003709.8766917782</v>
      </c>
      <c r="K48" s="16">
        <f t="shared" ref="K48:K58" si="3">J48-H48</f>
        <v>-324837.81994485017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63669296.732451007</v>
      </c>
      <c r="D49" s="94">
        <v>77731374.373999998</v>
      </c>
      <c r="E49" s="60">
        <v>76533421.826000005</v>
      </c>
      <c r="F49" s="51">
        <f t="shared" si="0"/>
        <v>62471344.184451014</v>
      </c>
      <c r="G49" s="111">
        <v>9.0219999999999995E-2</v>
      </c>
      <c r="H49" s="15">
        <f t="shared" si="1"/>
        <v>5636164.6723211706</v>
      </c>
      <c r="I49" s="111">
        <v>0.1061</v>
      </c>
      <c r="J49" s="17">
        <f t="shared" si="2"/>
        <v>6628209.6179702524</v>
      </c>
      <c r="K49" s="16">
        <f t="shared" si="3"/>
        <v>992044.94564908184</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66419782.535780951</v>
      </c>
      <c r="D50" s="94">
        <v>76533421.826000005</v>
      </c>
      <c r="E50" s="60">
        <v>70198698.535999998</v>
      </c>
      <c r="F50" s="51">
        <f t="shared" si="0"/>
        <v>60085059.245780945</v>
      </c>
      <c r="G50" s="111">
        <v>0.12114999999999999</v>
      </c>
      <c r="H50" s="15">
        <f t="shared" si="1"/>
        <v>7279304.9276263611</v>
      </c>
      <c r="I50" s="111">
        <v>0.11132</v>
      </c>
      <c r="J50" s="17">
        <f t="shared" si="2"/>
        <v>6688668.7952403352</v>
      </c>
      <c r="K50" s="16">
        <f t="shared" si="3"/>
        <v>-590636.13238602597</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62302591.309808277</v>
      </c>
      <c r="D51" s="94">
        <v>70198698.535999998</v>
      </c>
      <c r="E51" s="60">
        <v>70572050.430000007</v>
      </c>
      <c r="F51" s="51">
        <f t="shared" si="0"/>
        <v>62675943.203808285</v>
      </c>
      <c r="G51" s="111">
        <v>0.10405</v>
      </c>
      <c r="H51" s="15">
        <f t="shared" si="1"/>
        <v>6521431.890356252</v>
      </c>
      <c r="I51" s="111">
        <v>0.10749</v>
      </c>
      <c r="J51" s="17">
        <f t="shared" si="2"/>
        <v>6737037.1349773528</v>
      </c>
      <c r="K51" s="16">
        <f t="shared" si="3"/>
        <v>215605.24462110084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56548822.839501336</v>
      </c>
      <c r="D52" s="94">
        <v>70572050.430000007</v>
      </c>
      <c r="E52" s="60">
        <v>76806064.262000009</v>
      </c>
      <c r="F52" s="51">
        <f t="shared" si="0"/>
        <v>62782836.671501338</v>
      </c>
      <c r="G52" s="111">
        <v>0.11650000000000001</v>
      </c>
      <c r="H52" s="15">
        <f t="shared" si="1"/>
        <v>7314200.4722299064</v>
      </c>
      <c r="I52" s="111">
        <v>9.5449999999999993E-2</v>
      </c>
      <c r="J52" s="17">
        <f t="shared" si="2"/>
        <v>5992621.7602948025</v>
      </c>
      <c r="K52" s="16">
        <f t="shared" si="3"/>
        <v>-1321578.7119351039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59659268.996892393</v>
      </c>
      <c r="D53" s="94">
        <v>76806064.262000009</v>
      </c>
      <c r="E53" s="60">
        <v>84746302.255999997</v>
      </c>
      <c r="F53" s="51">
        <f t="shared" si="0"/>
        <v>67599506.99089238</v>
      </c>
      <c r="G53" s="111">
        <v>7.6670000000000002E-2</v>
      </c>
      <c r="H53" s="15">
        <f t="shared" si="1"/>
        <v>5182854.200991719</v>
      </c>
      <c r="I53" s="111">
        <v>8.3059999999999995E-2</v>
      </c>
      <c r="J53" s="17">
        <f t="shared" si="2"/>
        <v>5614815.0506635206</v>
      </c>
      <c r="K53" s="16">
        <f t="shared" si="3"/>
        <v>431960.84967180155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63929942.132920787</v>
      </c>
      <c r="D54" s="94">
        <v>84746302.255999997</v>
      </c>
      <c r="E54" s="60">
        <v>91155863.359999999</v>
      </c>
      <c r="F54" s="51">
        <f t="shared" si="0"/>
        <v>70339503.236920789</v>
      </c>
      <c r="G54" s="111">
        <v>8.5690000000000002E-2</v>
      </c>
      <c r="H54" s="15">
        <f t="shared" si="1"/>
        <v>6027392.0323717427</v>
      </c>
      <c r="I54" s="111">
        <v>7.1029999999999996E-2</v>
      </c>
      <c r="J54" s="17">
        <f t="shared" si="2"/>
        <v>4996214.9149184832</v>
      </c>
      <c r="K54" s="16">
        <f t="shared" si="3"/>
        <v>-1031177.1174532594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80062760.01263091</v>
      </c>
      <c r="D55" s="94">
        <v>91155863.359999999</v>
      </c>
      <c r="E55" s="60">
        <v>76373837.648000002</v>
      </c>
      <c r="F55" s="51">
        <f t="shared" si="0"/>
        <v>65280734.300630912</v>
      </c>
      <c r="G55" s="111">
        <v>7.0599999999999996E-2</v>
      </c>
      <c r="H55" s="15">
        <f t="shared" si="1"/>
        <v>4608819.8416245421</v>
      </c>
      <c r="I55" s="111">
        <v>9.5310000000000006E-2</v>
      </c>
      <c r="J55" s="17">
        <f t="shared" si="2"/>
        <v>6221906.7861931324</v>
      </c>
      <c r="K55" s="16">
        <f t="shared" si="3"/>
        <v>1613086.9445685903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70052883.431799352</v>
      </c>
      <c r="D56" s="94">
        <v>76373837.648000002</v>
      </c>
      <c r="E56" s="60">
        <v>68186230.49000001</v>
      </c>
      <c r="F56" s="51">
        <f t="shared" si="0"/>
        <v>61865276.27379936</v>
      </c>
      <c r="G56" s="111">
        <v>9.7199999999999995E-2</v>
      </c>
      <c r="H56" s="15">
        <f t="shared" si="1"/>
        <v>6013304.8538132971</v>
      </c>
      <c r="I56" s="111">
        <v>0.11226</v>
      </c>
      <c r="J56" s="17">
        <f t="shared" si="2"/>
        <v>6944995.9144967161</v>
      </c>
      <c r="K56" s="16">
        <f t="shared" si="3"/>
        <v>931691.060683419</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58206611.24859792</v>
      </c>
      <c r="D57" s="94">
        <v>68186230.49000001</v>
      </c>
      <c r="E57" s="60">
        <v>70808623.019999996</v>
      </c>
      <c r="F57" s="51">
        <f t="shared" si="0"/>
        <v>60829003.778597906</v>
      </c>
      <c r="G57" s="111">
        <v>0.12271</v>
      </c>
      <c r="H57" s="15">
        <f t="shared" si="1"/>
        <v>7464327.0536717493</v>
      </c>
      <c r="I57" s="111">
        <v>0.11108999999999999</v>
      </c>
      <c r="J57" s="17">
        <f t="shared" si="2"/>
        <v>6757494.0297644408</v>
      </c>
      <c r="K57" s="16">
        <f t="shared" si="3"/>
        <v>-706833.02390730847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56432877.981742211</v>
      </c>
      <c r="D58" s="94">
        <v>70808623.019999996</v>
      </c>
      <c r="E58" s="60">
        <v>80074623.642000005</v>
      </c>
      <c r="F58" s="51">
        <f t="shared" si="0"/>
        <v>65698878.60374222</v>
      </c>
      <c r="G58" s="111">
        <v>0.10594000000000001</v>
      </c>
      <c r="H58" s="15">
        <f t="shared" si="1"/>
        <v>6960139.1992804511</v>
      </c>
      <c r="I58" s="111">
        <v>8.7080000000000005E-2</v>
      </c>
      <c r="J58" s="17">
        <f t="shared" si="2"/>
        <v>5721058.3488138728</v>
      </c>
      <c r="K58" s="16">
        <f t="shared" si="3"/>
        <v>-1239080.8504665783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5" t="s">
        <v>133</v>
      </c>
      <c r="C59" s="97">
        <f>SUM(C47:C58)</f>
        <v>765658501.59719646</v>
      </c>
      <c r="D59" s="97">
        <f>SUM(D47:D58)</f>
        <v>925525156.20200014</v>
      </c>
      <c r="E59" s="97">
        <f>SUM(E47:E58)</f>
        <v>926831105.07000005</v>
      </c>
      <c r="F59" s="97">
        <f>SUM(F47:F58)</f>
        <v>766964450.46519661</v>
      </c>
      <c r="G59" s="37"/>
      <c r="H59" s="38">
        <f>SUM(H47:H58)</f>
        <v>74928616.100503802</v>
      </c>
      <c r="I59" s="37"/>
      <c r="J59" s="38">
        <f>SUM(J47:J58)</f>
        <v>74400778.825499535</v>
      </c>
      <c r="K59" s="39">
        <f>SUM(K47:K58)</f>
        <v>-527837.27500426676</v>
      </c>
      <c r="N59" s="31"/>
      <c r="O59" s="32"/>
      <c r="P59" s="32"/>
      <c r="Q59" s="32"/>
      <c r="R59" s="32"/>
      <c r="S59" s="32"/>
      <c r="T59" s="32"/>
      <c r="U59" s="32"/>
      <c r="V59" s="32"/>
      <c r="W59" s="32"/>
    </row>
    <row r="60" spans="1:24" x14ac:dyDescent="0.2">
      <c r="G60" s="4"/>
      <c r="H60" s="4"/>
      <c r="I60" s="4"/>
      <c r="J60" s="69"/>
      <c r="K60" s="124"/>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3"/>
      <c r="N62" s="29"/>
      <c r="O62" s="30"/>
      <c r="P62" s="30"/>
      <c r="Q62" s="30"/>
      <c r="R62" s="30"/>
      <c r="S62" s="30"/>
      <c r="T62" s="30"/>
      <c r="U62" s="30"/>
      <c r="V62" s="30"/>
      <c r="W62" s="30"/>
    </row>
    <row r="63" spans="1:24" ht="15" x14ac:dyDescent="0.25">
      <c r="B63" s="3"/>
      <c r="C63" s="2"/>
      <c r="K63" s="121"/>
      <c r="N63" s="29"/>
      <c r="O63" s="29"/>
      <c r="P63" s="29"/>
      <c r="Q63" s="29"/>
      <c r="R63" s="29"/>
      <c r="S63" s="29"/>
      <c r="T63" s="29"/>
      <c r="U63" s="29"/>
      <c r="V63" s="29"/>
      <c r="W63" s="29"/>
    </row>
    <row r="64" spans="1:24" ht="45" x14ac:dyDescent="0.25">
      <c r="A64" s="11"/>
      <c r="B64" s="136" t="s">
        <v>45</v>
      </c>
      <c r="C64" s="48" t="s">
        <v>67</v>
      </c>
      <c r="D64" s="48" t="s">
        <v>121</v>
      </c>
      <c r="E64" s="167" t="s">
        <v>44</v>
      </c>
      <c r="F64" s="167"/>
      <c r="G64" s="167"/>
      <c r="H64" s="167"/>
      <c r="I64" s="167"/>
      <c r="K64" s="119"/>
      <c r="O64" s="29"/>
      <c r="P64" s="29"/>
      <c r="Q64" s="29"/>
      <c r="R64" s="29"/>
      <c r="S64" s="29"/>
      <c r="T64" s="29"/>
      <c r="U64" s="29"/>
      <c r="V64" s="29"/>
      <c r="W64" s="29"/>
      <c r="X64" s="29"/>
    </row>
    <row r="65" spans="1:24" ht="30.75" customHeight="1" x14ac:dyDescent="0.25">
      <c r="A65" s="171" t="s">
        <v>134</v>
      </c>
      <c r="B65" s="172"/>
      <c r="C65" s="173"/>
      <c r="D65" s="144">
        <v>-516597.82</v>
      </c>
      <c r="E65" s="174"/>
      <c r="F65" s="175"/>
      <c r="G65" s="175"/>
      <c r="H65" s="175"/>
      <c r="I65" s="176"/>
      <c r="K65" s="119"/>
      <c r="O65" s="29"/>
      <c r="P65" s="29"/>
      <c r="Q65" s="29"/>
      <c r="R65" s="29"/>
      <c r="S65" s="29"/>
      <c r="T65" s="29"/>
      <c r="U65" s="29"/>
      <c r="V65" s="29"/>
      <c r="W65" s="29"/>
      <c r="X65" s="29"/>
    </row>
    <row r="66" spans="1:24" ht="28.5" x14ac:dyDescent="0.2">
      <c r="A66" s="70" t="s">
        <v>51</v>
      </c>
      <c r="B66" s="49" t="s">
        <v>62</v>
      </c>
      <c r="C66" s="147" t="s">
        <v>164</v>
      </c>
      <c r="D66" s="145">
        <v>-1843289.99</v>
      </c>
      <c r="E66" s="156"/>
      <c r="F66" s="156"/>
      <c r="G66" s="156"/>
      <c r="H66" s="156"/>
      <c r="I66" s="156"/>
      <c r="K66" s="119"/>
      <c r="O66" s="29"/>
      <c r="P66" s="29"/>
      <c r="Q66" s="29"/>
      <c r="R66" s="29"/>
      <c r="S66" s="29"/>
      <c r="T66" s="29"/>
      <c r="U66" s="29"/>
      <c r="V66" s="29"/>
      <c r="W66" s="29"/>
      <c r="X66" s="29"/>
    </row>
    <row r="67" spans="1:24" ht="28.5" x14ac:dyDescent="0.2">
      <c r="A67" s="70" t="s">
        <v>52</v>
      </c>
      <c r="B67" s="49" t="s">
        <v>79</v>
      </c>
      <c r="C67" s="148" t="s">
        <v>164</v>
      </c>
      <c r="D67" s="146">
        <f>1801690.02+77.47</f>
        <v>1801767.49</v>
      </c>
      <c r="E67" s="153"/>
      <c r="F67" s="154"/>
      <c r="G67" s="154"/>
      <c r="H67" s="154"/>
      <c r="I67" s="155"/>
      <c r="J67" s="79"/>
      <c r="K67" s="120"/>
      <c r="L67" s="79"/>
      <c r="M67" s="79"/>
      <c r="N67" s="79"/>
      <c r="O67" s="79"/>
      <c r="P67" s="79"/>
      <c r="Q67" s="79"/>
    </row>
    <row r="68" spans="1:24" ht="28.5" x14ac:dyDescent="0.2">
      <c r="A68" s="70" t="s">
        <v>65</v>
      </c>
      <c r="B68" s="49" t="s">
        <v>64</v>
      </c>
      <c r="C68" s="147" t="s">
        <v>165</v>
      </c>
      <c r="D68" s="112"/>
      <c r="E68" s="156"/>
      <c r="F68" s="156"/>
      <c r="G68" s="156"/>
      <c r="H68" s="156"/>
      <c r="I68" s="156"/>
      <c r="J68" s="79"/>
      <c r="K68" s="120"/>
      <c r="L68" s="79"/>
      <c r="M68" s="79"/>
      <c r="N68" s="79"/>
      <c r="O68" s="79"/>
      <c r="P68" s="79"/>
      <c r="Q68" s="79"/>
    </row>
    <row r="69" spans="1:24" ht="28.5" x14ac:dyDescent="0.2">
      <c r="A69" s="70" t="s">
        <v>66</v>
      </c>
      <c r="B69" s="49" t="s">
        <v>63</v>
      </c>
      <c r="C69" s="147" t="s">
        <v>165</v>
      </c>
      <c r="D69" s="112"/>
      <c r="E69" s="153"/>
      <c r="F69" s="154"/>
      <c r="G69" s="154"/>
      <c r="H69" s="154"/>
      <c r="I69" s="155"/>
      <c r="J69" s="79"/>
      <c r="K69" s="123"/>
      <c r="L69" s="79"/>
      <c r="M69" s="79"/>
      <c r="N69" s="79"/>
      <c r="O69" s="79"/>
      <c r="P69" s="79"/>
      <c r="Q69" s="79"/>
    </row>
    <row r="70" spans="1:24" ht="28.5" x14ac:dyDescent="0.2">
      <c r="A70" s="70" t="s">
        <v>69</v>
      </c>
      <c r="B70" s="49" t="s">
        <v>71</v>
      </c>
      <c r="C70" s="147" t="s">
        <v>165</v>
      </c>
      <c r="D70" s="98"/>
      <c r="E70" s="157" t="s">
        <v>167</v>
      </c>
      <c r="F70" s="157"/>
      <c r="G70" s="157"/>
      <c r="H70" s="157"/>
      <c r="I70" s="157"/>
      <c r="J70" s="79"/>
      <c r="K70" s="123"/>
      <c r="L70" s="79"/>
      <c r="M70" s="79"/>
      <c r="N70" s="79"/>
      <c r="O70" s="79"/>
      <c r="P70" s="79"/>
      <c r="Q70" s="79"/>
    </row>
    <row r="71" spans="1:24" ht="28.5" x14ac:dyDescent="0.2">
      <c r="A71" s="70" t="s">
        <v>70</v>
      </c>
      <c r="B71" s="49" t="s">
        <v>72</v>
      </c>
      <c r="C71" s="147" t="s">
        <v>165</v>
      </c>
      <c r="D71" s="98"/>
      <c r="E71" s="157" t="s">
        <v>167</v>
      </c>
      <c r="F71" s="157"/>
      <c r="G71" s="157"/>
      <c r="H71" s="157"/>
      <c r="I71" s="157"/>
      <c r="J71" s="79"/>
      <c r="K71" s="123"/>
      <c r="L71" s="79"/>
      <c r="M71" s="79"/>
      <c r="N71" s="79"/>
      <c r="O71" s="79"/>
      <c r="P71" s="79"/>
      <c r="Q71" s="79"/>
    </row>
    <row r="72" spans="1:24" ht="33.75" customHeight="1" x14ac:dyDescent="0.2">
      <c r="A72" s="70">
        <v>4</v>
      </c>
      <c r="B72" s="49" t="s">
        <v>68</v>
      </c>
      <c r="C72" s="147" t="s">
        <v>165</v>
      </c>
      <c r="D72" s="98"/>
      <c r="E72" s="157" t="s">
        <v>169</v>
      </c>
      <c r="F72" s="157"/>
      <c r="G72" s="157"/>
      <c r="H72" s="157"/>
      <c r="I72" s="157"/>
      <c r="J72" s="79"/>
      <c r="K72" s="123"/>
      <c r="L72" s="79"/>
      <c r="M72" s="79"/>
      <c r="N72" s="79"/>
      <c r="O72" s="79"/>
      <c r="P72" s="79"/>
      <c r="Q72" s="79"/>
    </row>
    <row r="73" spans="1:24" ht="42.75" x14ac:dyDescent="0.2">
      <c r="A73" s="70">
        <v>5</v>
      </c>
      <c r="B73" s="49" t="s">
        <v>81</v>
      </c>
      <c r="C73" s="147" t="s">
        <v>165</v>
      </c>
      <c r="D73" s="98"/>
      <c r="E73" s="156"/>
      <c r="F73" s="156"/>
      <c r="G73" s="156"/>
      <c r="H73" s="156"/>
      <c r="I73" s="156"/>
      <c r="J73" s="79"/>
      <c r="K73" s="123"/>
      <c r="L73" s="79"/>
      <c r="M73" s="79"/>
      <c r="N73" s="79"/>
      <c r="O73" s="79"/>
      <c r="P73" s="79"/>
      <c r="Q73" s="79"/>
    </row>
    <row r="74" spans="1:24" ht="28.5" x14ac:dyDescent="0.2">
      <c r="A74" s="54">
        <v>6</v>
      </c>
      <c r="B74" s="126" t="s">
        <v>137</v>
      </c>
      <c r="C74" s="147" t="s">
        <v>165</v>
      </c>
      <c r="D74" s="98"/>
      <c r="E74" s="156"/>
      <c r="F74" s="156"/>
      <c r="G74" s="156"/>
      <c r="H74" s="156"/>
      <c r="I74" s="156"/>
      <c r="K74" s="29"/>
    </row>
    <row r="75" spans="1:24" x14ac:dyDescent="0.2">
      <c r="A75" s="54">
        <v>7</v>
      </c>
      <c r="B75" s="46"/>
      <c r="C75" s="10"/>
      <c r="D75" s="98"/>
      <c r="E75" s="156"/>
      <c r="F75" s="156"/>
      <c r="G75" s="156"/>
      <c r="H75" s="156"/>
      <c r="I75" s="156"/>
    </row>
    <row r="76" spans="1:24" x14ac:dyDescent="0.2">
      <c r="A76" s="54">
        <v>8</v>
      </c>
      <c r="B76" s="46"/>
      <c r="C76" s="10"/>
      <c r="D76" s="98"/>
      <c r="E76" s="156"/>
      <c r="F76" s="156"/>
      <c r="G76" s="156"/>
      <c r="H76" s="156"/>
      <c r="I76" s="156"/>
    </row>
    <row r="77" spans="1:24" x14ac:dyDescent="0.2">
      <c r="A77" s="54">
        <v>9</v>
      </c>
      <c r="B77" s="46"/>
      <c r="C77" s="10"/>
      <c r="D77" s="98"/>
      <c r="E77" s="153"/>
      <c r="F77" s="154"/>
      <c r="G77" s="154"/>
      <c r="H77" s="154"/>
      <c r="I77" s="155"/>
    </row>
    <row r="78" spans="1:24" x14ac:dyDescent="0.2">
      <c r="A78" s="54">
        <v>10</v>
      </c>
      <c r="B78" s="46"/>
      <c r="C78" s="10"/>
      <c r="D78" s="98"/>
      <c r="E78" s="156"/>
      <c r="F78" s="156"/>
      <c r="G78" s="156"/>
      <c r="H78" s="156"/>
      <c r="I78" s="156"/>
    </row>
    <row r="79" spans="1:24" ht="15" x14ac:dyDescent="0.25">
      <c r="A79" s="1" t="s">
        <v>150</v>
      </c>
      <c r="B79" s="2" t="s">
        <v>131</v>
      </c>
      <c r="C79" s="2"/>
      <c r="D79" s="99">
        <f>SUM(D65:D78)</f>
        <v>-558120.32000000007</v>
      </c>
      <c r="E79" s="25"/>
      <c r="F79" s="25"/>
      <c r="G79" s="25"/>
      <c r="H79" s="25"/>
    </row>
    <row r="80" spans="1:24" ht="15" x14ac:dyDescent="0.25">
      <c r="B80" s="122" t="s">
        <v>132</v>
      </c>
      <c r="C80" s="71"/>
      <c r="D80" s="99">
        <f>K59</f>
        <v>-527837.27500426676</v>
      </c>
      <c r="E80" s="25"/>
      <c r="F80" s="25"/>
      <c r="G80" s="25"/>
      <c r="H80" s="25"/>
    </row>
    <row r="81" spans="1:19" ht="15" x14ac:dyDescent="0.25">
      <c r="B81" s="71" t="s">
        <v>24</v>
      </c>
      <c r="C81" s="71"/>
      <c r="D81" s="100">
        <f>D79-D80</f>
        <v>-30283.044995733304</v>
      </c>
    </row>
    <row r="82" spans="1:19" ht="15.75" thickBot="1" x14ac:dyDescent="0.3">
      <c r="B82" s="132" t="s">
        <v>73</v>
      </c>
      <c r="C82" s="72"/>
      <c r="D82" s="61">
        <f>IF(ISERROR(D81/J59),0,D81/J59)</f>
        <v>-4.0702591389210477E-4</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37"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4"/>
      <c r="C88" s="107"/>
      <c r="D88" s="107"/>
      <c r="E88" s="108"/>
      <c r="F88" s="128">
        <f>SUM(D88:E88)</f>
        <v>0</v>
      </c>
      <c r="G88" s="109">
        <f>F88-C88</f>
        <v>0</v>
      </c>
      <c r="H88" s="108"/>
      <c r="I88" s="105">
        <f>IF(ISERROR(G88/H88),0,G88/H88)</f>
        <v>0</v>
      </c>
      <c r="J88" s="79"/>
      <c r="K88" s="79"/>
      <c r="L88" s="35"/>
      <c r="M88" s="35"/>
      <c r="N88" s="35"/>
      <c r="O88" s="35"/>
      <c r="P88" s="35"/>
      <c r="Q88" s="35"/>
      <c r="R88" s="35"/>
      <c r="S88" s="35"/>
    </row>
    <row r="89" spans="1:19" x14ac:dyDescent="0.2">
      <c r="B89" s="114"/>
      <c r="C89" s="107"/>
      <c r="D89" s="107"/>
      <c r="E89" s="108"/>
      <c r="F89" s="128">
        <f t="shared" ref="F89:F91" si="4">SUM(D89:E89)</f>
        <v>0</v>
      </c>
      <c r="G89" s="109">
        <f>F89-C89</f>
        <v>0</v>
      </c>
      <c r="H89" s="108"/>
      <c r="I89" s="105">
        <f>IF(ISERROR(G89/H89),0,G89/H89)</f>
        <v>0</v>
      </c>
      <c r="J89" s="79"/>
      <c r="K89" s="79"/>
      <c r="L89" s="35"/>
      <c r="M89" s="35"/>
      <c r="N89" s="35"/>
      <c r="O89" s="35"/>
      <c r="P89" s="35"/>
      <c r="Q89" s="35"/>
      <c r="R89" s="35"/>
      <c r="S89" s="35"/>
    </row>
    <row r="90" spans="1:19" x14ac:dyDescent="0.2">
      <c r="B90" s="114"/>
      <c r="C90" s="107"/>
      <c r="D90" s="107"/>
      <c r="E90" s="108"/>
      <c r="F90" s="128">
        <f t="shared" si="4"/>
        <v>0</v>
      </c>
      <c r="G90" s="109">
        <f>F90-C90</f>
        <v>0</v>
      </c>
      <c r="H90" s="108"/>
      <c r="I90" s="105">
        <f>IF(ISERROR(G90/H90),0,G90/H90)</f>
        <v>0</v>
      </c>
      <c r="J90" s="79"/>
      <c r="K90" s="79"/>
      <c r="L90" s="35"/>
      <c r="M90" s="35"/>
      <c r="N90" s="35"/>
      <c r="O90" s="35"/>
      <c r="P90" s="35"/>
      <c r="Q90" s="35"/>
      <c r="R90" s="35"/>
      <c r="S90" s="35"/>
    </row>
    <row r="91" spans="1:19" ht="15" thickBot="1" x14ac:dyDescent="0.25">
      <c r="B91" s="114"/>
      <c r="C91" s="110"/>
      <c r="D91" s="110"/>
      <c r="E91" s="110"/>
      <c r="F91" s="128">
        <f t="shared" si="4"/>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27">
        <f t="shared" ref="C92:H92" si="5">SUM(C88:C91)</f>
        <v>0</v>
      </c>
      <c r="D92" s="127">
        <f t="shared" si="5"/>
        <v>0</v>
      </c>
      <c r="E92" s="127">
        <f t="shared" si="5"/>
        <v>0</v>
      </c>
      <c r="F92" s="129">
        <f t="shared" si="5"/>
        <v>0</v>
      </c>
      <c r="G92" s="127">
        <f>SUM(G88:G91)</f>
        <v>0</v>
      </c>
      <c r="H92" s="77">
        <f t="shared" si="5"/>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GA Analysis-14 </vt:lpstr>
      <vt:lpstr>GA Analysis-15</vt:lpstr>
      <vt:lpstr>GA Analysis-16</vt:lpstr>
      <vt:lpstr>'GA Analysis-14 '!Print_Area</vt:lpstr>
      <vt:lpstr>'GA Analysis-15'!Print_Area</vt:lpstr>
      <vt:lpstr>'GA Analysis-16'!Print_Area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Muir, Liz</cp:lastModifiedBy>
  <cp:lastPrinted>2017-07-19T17:11:44Z</cp:lastPrinted>
  <dcterms:created xsi:type="dcterms:W3CDTF">2017-05-01T19:29:01Z</dcterms:created>
  <dcterms:modified xsi:type="dcterms:W3CDTF">2017-11-23T16:38:07Z</dcterms:modified>
</cp:coreProperties>
</file>