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IRM Applications\2018 Application\Interrogatories\To be Submitted\"/>
    </mc:Choice>
  </mc:AlternateContent>
  <bookViews>
    <workbookView xWindow="0" yWindow="0" windowWidth="28800" windowHeight="11685" activeTab="3"/>
  </bookViews>
  <sheets>
    <sheet name="Instructions" sheetId="2" r:id="rId1"/>
    <sheet name="GA Analysis-14 " sheetId="4" r:id="rId2"/>
    <sheet name="GA Analysis-15" sheetId="5" r:id="rId3"/>
    <sheet name="GA Analysis-16" sheetId="6" r:id="rId4"/>
  </sheets>
  <definedNames>
    <definedName name="GARate" localSheetId="1">#REF!</definedName>
    <definedName name="GARate" localSheetId="2">#REF!</definedName>
    <definedName name="GARate" localSheetId="3">#REF!</definedName>
    <definedName name="GARate">#REF!</definedName>
    <definedName name="_xlnm.Print_Area" localSheetId="1">'GA Analysis-14 '!$A$12:$K$107</definedName>
    <definedName name="_xlnm.Print_Area" localSheetId="2">'GA Analysis-15'!$A$12:$K$107</definedName>
    <definedName name="_xlnm.Print_Area" localSheetId="3">'GA Analysis-16'!$A$12:$K$107</definedName>
    <definedName name="_xlnm.Print_Area" localSheetId="0">Instructions!$A$11:$C$83</definedName>
  </definedNames>
  <calcPr calcId="152511"/>
</workbook>
</file>

<file path=xl/calcChain.xml><?xml version="1.0" encoding="utf-8"?>
<calcChain xmlns="http://schemas.openxmlformats.org/spreadsheetml/2006/main">
  <c r="D67" i="6" l="1"/>
  <c r="H90" i="4" l="1"/>
  <c r="H89" i="4"/>
  <c r="H88" i="4"/>
  <c r="E90" i="4"/>
  <c r="E89" i="4"/>
  <c r="E88" i="4"/>
  <c r="D90" i="4"/>
  <c r="D89" i="4"/>
  <c r="D88" i="4"/>
  <c r="C88" i="4"/>
  <c r="D79" i="4"/>
  <c r="H92" i="6"/>
  <c r="E92" i="6"/>
  <c r="D92" i="6"/>
  <c r="C92" i="6"/>
  <c r="G91" i="6"/>
  <c r="I91" i="6" s="1"/>
  <c r="F91" i="6"/>
  <c r="G90" i="6"/>
  <c r="I90" i="6" s="1"/>
  <c r="F90" i="6"/>
  <c r="F89" i="6"/>
  <c r="F92" i="6" s="1"/>
  <c r="F88" i="6"/>
  <c r="G88" i="6" s="1"/>
  <c r="D79" i="6"/>
  <c r="E59" i="6"/>
  <c r="D59" i="6"/>
  <c r="C59" i="6"/>
  <c r="F58" i="6"/>
  <c r="H58" i="6" s="1"/>
  <c r="F57" i="6"/>
  <c r="J57" i="6" s="1"/>
  <c r="F56" i="6"/>
  <c r="H56" i="6" s="1"/>
  <c r="F55" i="6"/>
  <c r="J55" i="6" s="1"/>
  <c r="F54" i="6"/>
  <c r="H54" i="6" s="1"/>
  <c r="F53" i="6"/>
  <c r="J53" i="6" s="1"/>
  <c r="F52" i="6"/>
  <c r="H52" i="6" s="1"/>
  <c r="F51" i="6"/>
  <c r="J51" i="6" s="1"/>
  <c r="F50" i="6"/>
  <c r="H50" i="6" s="1"/>
  <c r="F49" i="6"/>
  <c r="J49" i="6" s="1"/>
  <c r="J48" i="6"/>
  <c r="F48" i="6"/>
  <c r="H48" i="6" s="1"/>
  <c r="F47" i="6"/>
  <c r="F26" i="6"/>
  <c r="F25" i="6"/>
  <c r="F24" i="6"/>
  <c r="F23" i="6"/>
  <c r="H92" i="5"/>
  <c r="E92" i="5"/>
  <c r="D92" i="5"/>
  <c r="C92" i="5"/>
  <c r="G91" i="5"/>
  <c r="I91" i="5" s="1"/>
  <c r="F91" i="5"/>
  <c r="F90" i="5"/>
  <c r="G90" i="5" s="1"/>
  <c r="I90" i="5" s="1"/>
  <c r="G89" i="5"/>
  <c r="I89" i="5" s="1"/>
  <c r="F89" i="5"/>
  <c r="F88" i="5"/>
  <c r="G88" i="5" s="1"/>
  <c r="D79" i="5"/>
  <c r="E59" i="5"/>
  <c r="D59" i="5"/>
  <c r="C59" i="5"/>
  <c r="F58" i="5"/>
  <c r="H58" i="5" s="1"/>
  <c r="F57" i="5"/>
  <c r="J57" i="5" s="1"/>
  <c r="F56" i="5"/>
  <c r="H56" i="5" s="1"/>
  <c r="F55" i="5"/>
  <c r="J55" i="5" s="1"/>
  <c r="F54" i="5"/>
  <c r="H54" i="5" s="1"/>
  <c r="F53" i="5"/>
  <c r="J53" i="5" s="1"/>
  <c r="F52" i="5"/>
  <c r="H52" i="5" s="1"/>
  <c r="F51" i="5"/>
  <c r="J51" i="5" s="1"/>
  <c r="F50" i="5"/>
  <c r="H50" i="5" s="1"/>
  <c r="F49" i="5"/>
  <c r="H49" i="5" s="1"/>
  <c r="F48" i="5"/>
  <c r="H48" i="5" s="1"/>
  <c r="F47" i="5"/>
  <c r="F26" i="5"/>
  <c r="F25" i="5"/>
  <c r="F24" i="5"/>
  <c r="F23" i="5"/>
  <c r="J54" i="6" l="1"/>
  <c r="J50" i="6"/>
  <c r="J56" i="6"/>
  <c r="K56" i="6" s="1"/>
  <c r="F59" i="6"/>
  <c r="J52" i="6"/>
  <c r="K52" i="6" s="1"/>
  <c r="J58" i="6"/>
  <c r="K58" i="6" s="1"/>
  <c r="F59" i="5"/>
  <c r="K53" i="6"/>
  <c r="K48" i="6"/>
  <c r="K54" i="6"/>
  <c r="K50" i="6"/>
  <c r="G92" i="6"/>
  <c r="I88" i="6"/>
  <c r="K57" i="6"/>
  <c r="G89" i="6"/>
  <c r="I89" i="6" s="1"/>
  <c r="H47" i="6"/>
  <c r="H49" i="6"/>
  <c r="K49" i="6" s="1"/>
  <c r="H51" i="6"/>
  <c r="K51" i="6" s="1"/>
  <c r="H53" i="6"/>
  <c r="H55" i="6"/>
  <c r="K55" i="6" s="1"/>
  <c r="H57" i="6"/>
  <c r="J47" i="6"/>
  <c r="G92" i="5"/>
  <c r="I88" i="5"/>
  <c r="H47" i="5"/>
  <c r="H53" i="5"/>
  <c r="K53" i="5" s="1"/>
  <c r="H55" i="5"/>
  <c r="K55" i="5" s="1"/>
  <c r="J49" i="5"/>
  <c r="K49" i="5" s="1"/>
  <c r="J48" i="5"/>
  <c r="K48" i="5" s="1"/>
  <c r="J50" i="5"/>
  <c r="K50" i="5" s="1"/>
  <c r="J52" i="5"/>
  <c r="K52" i="5" s="1"/>
  <c r="J54" i="5"/>
  <c r="K54" i="5" s="1"/>
  <c r="J56" i="5"/>
  <c r="K56" i="5" s="1"/>
  <c r="J58" i="5"/>
  <c r="K58" i="5" s="1"/>
  <c r="H51" i="5"/>
  <c r="K51" i="5" s="1"/>
  <c r="H57" i="5"/>
  <c r="K57" i="5" s="1"/>
  <c r="J47" i="5"/>
  <c r="F92" i="5"/>
  <c r="H59" i="6" l="1"/>
  <c r="J59" i="6"/>
  <c r="K47" i="6"/>
  <c r="K59" i="6" s="1"/>
  <c r="H59" i="5"/>
  <c r="J59" i="5"/>
  <c r="K47" i="5"/>
  <c r="K59" i="5" s="1"/>
  <c r="D80" i="6" l="1"/>
  <c r="D81" i="6" s="1"/>
  <c r="D82" i="6" s="1"/>
  <c r="E82" i="6" s="1"/>
  <c r="C90" i="4"/>
  <c r="D80" i="5"/>
  <c r="D81" i="5" s="1"/>
  <c r="D82" i="5" s="1"/>
  <c r="E82" i="5" s="1"/>
  <c r="C89" i="4"/>
  <c r="F88" i="4" l="1"/>
  <c r="G88" i="4" s="1"/>
  <c r="F89" i="4"/>
  <c r="G89" i="4" s="1"/>
  <c r="F90" i="4"/>
  <c r="G90" i="4" s="1"/>
  <c r="F91" i="4"/>
  <c r="G91" i="4" s="1"/>
  <c r="G92" i="4" l="1"/>
  <c r="I88" i="4"/>
  <c r="F47" i="4"/>
  <c r="J47" i="4" s="1"/>
  <c r="H47" i="4" l="1"/>
  <c r="K47" i="4" s="1"/>
  <c r="F51" i="4" l="1"/>
  <c r="F52" i="4"/>
  <c r="J52" i="4" s="1"/>
  <c r="F53" i="4"/>
  <c r="F54" i="4"/>
  <c r="H54" i="4" s="1"/>
  <c r="F58" i="4"/>
  <c r="F56" i="4"/>
  <c r="J56" i="4" s="1"/>
  <c r="F57" i="4"/>
  <c r="I91" i="4"/>
  <c r="I90" i="4"/>
  <c r="I89" i="4"/>
  <c r="D92" i="4"/>
  <c r="F92" i="4"/>
  <c r="C59" i="4"/>
  <c r="J51" i="4" l="1"/>
  <c r="E59" i="4"/>
  <c r="F55" i="4"/>
  <c r="J55" i="4" s="1"/>
  <c r="D59" i="4"/>
  <c r="H58" i="4"/>
  <c r="F50" i="4"/>
  <c r="H50" i="4" s="1"/>
  <c r="F49" i="4"/>
  <c r="H49" i="4" s="1"/>
  <c r="F48" i="4"/>
  <c r="J48" i="4" s="1"/>
  <c r="J54" i="4"/>
  <c r="K54" i="4" s="1"/>
  <c r="H57" i="4"/>
  <c r="J57" i="4"/>
  <c r="H53" i="4"/>
  <c r="J58" i="4"/>
  <c r="J53" i="4"/>
  <c r="H52" i="4"/>
  <c r="K52" i="4" s="1"/>
  <c r="H56" i="4"/>
  <c r="K56" i="4" s="1"/>
  <c r="H51" i="4"/>
  <c r="K51" i="4" s="1"/>
  <c r="H55" i="4" l="1"/>
  <c r="K55" i="4" s="1"/>
  <c r="J50" i="4"/>
  <c r="K50" i="4" s="1"/>
  <c r="K58" i="4"/>
  <c r="J49" i="4"/>
  <c r="K49" i="4" s="1"/>
  <c r="K53" i="4"/>
  <c r="F59" i="4"/>
  <c r="F24" i="4" s="1"/>
  <c r="H48" i="4"/>
  <c r="K48" i="4" s="1"/>
  <c r="K57" i="4"/>
  <c r="F23" i="4" l="1"/>
  <c r="F25" i="4"/>
  <c r="F26" i="4"/>
  <c r="J59" i="4"/>
  <c r="H59" i="4"/>
  <c r="K59" i="4"/>
  <c r="C92" i="4"/>
  <c r="D80" i="4" l="1"/>
  <c r="D81" i="4" s="1"/>
  <c r="H92" i="4"/>
  <c r="E92" i="4" l="1"/>
  <c r="D82" i="4" l="1"/>
  <c r="E82" i="4" s="1"/>
</calcChain>
</file>

<file path=xl/sharedStrings.xml><?xml version="1.0" encoding="utf-8"?>
<sst xmlns="http://schemas.openxmlformats.org/spreadsheetml/2006/main" count="491" uniqueCount="172">
  <si>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</si>
  <si>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</si>
  <si>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</si>
  <si>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</si>
  <si>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</si>
  <si>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</si>
  <si>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</si>
  <si>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</si>
  <si>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</si>
  <si>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</si>
  <si>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</si>
  <si>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</si>
  <si>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</si>
  <si>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</si>
  <si>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</si>
  <si>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</si>
  <si>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</si>
  <si>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</si>
  <si>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</si>
  <si>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</si>
  <si>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</si>
  <si>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</si>
  <si>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</si>
  <si>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</si>
  <si>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</si>
  <si>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Year</t>
  </si>
  <si>
    <t>First Estimate</t>
  </si>
  <si>
    <t>Second Estimate</t>
  </si>
  <si>
    <t>Actual</t>
  </si>
  <si>
    <t>GA Rates per IESO website</t>
  </si>
  <si>
    <t>($/kWh)</t>
  </si>
  <si>
    <t xml:space="preserve">Purpose: </t>
  </si>
  <si>
    <t>Input cells</t>
  </si>
  <si>
    <t>Note 1</t>
  </si>
  <si>
    <t>Note 2</t>
  </si>
  <si>
    <t>Note 3</t>
  </si>
  <si>
    <t>Note 4</t>
  </si>
  <si>
    <t>Additional Notes and Comments</t>
  </si>
  <si>
    <t>G</t>
  </si>
  <si>
    <t>Calendar Month</t>
  </si>
  <si>
    <t>F</t>
  </si>
  <si>
    <t>GA Billing Rate</t>
  </si>
  <si>
    <t>GA Billing Rate Description</t>
  </si>
  <si>
    <t>*O.Reg 429/04, section 16(3)</t>
  </si>
  <si>
    <t>Explanation</t>
  </si>
  <si>
    <t xml:space="preserve"> Item</t>
  </si>
  <si>
    <t>Notes to GA Analysis:</t>
  </si>
  <si>
    <t>Refer to the GA Analysis Tab to complete the below steps.</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</si>
  <si>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</si>
  <si>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</si>
  <si>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</si>
  <si>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</si>
  <si>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</si>
  <si>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</si>
  <si>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</si>
  <si>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</si>
  <si>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</si>
  <si>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</si>
  <si>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</si>
  <si>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</si>
  <si>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</si>
  <si>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</si>
  <si>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</si>
  <si>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</si>
  <si>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</si>
  <si>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</si>
  <si>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</si>
  <si>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</si>
  <si>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</si>
  <si>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</si>
  <si>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</si>
  <si>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</si>
  <si>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</si>
  <si>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</si>
  <si>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</si>
  <si>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</si>
  <si>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</si>
  <si>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</si>
  <si>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</si>
  <si>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</si>
  <si>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</si>
  <si>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</si>
  <si>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</si>
  <si>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</si>
  <si>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</si>
  <si>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</si>
  <si>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</si>
  <si>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</si>
  <si>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</si>
  <si>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</si>
  <si>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</si>
  <si>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</si>
  <si>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</si>
  <si>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</si>
  <si>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</si>
  <si>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</si>
  <si>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</si>
  <si>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</si>
  <si>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</si>
  <si>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</si>
  <si>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</si>
  <si>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</si>
  <si>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</si>
  <si>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</si>
  <si>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</si>
  <si>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</si>
  <si>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</si>
  <si>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</si>
  <si>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Please provide any additional details in the Additional Notes and Comments textbox.</t>
  </si>
  <si>
    <t xml:space="preserve">GA Billing Rate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</si>
  <si>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</si>
  <si>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</si>
  <si>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</si>
  <si>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</si>
  <si>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</si>
  <si>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</si>
  <si>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</si>
  <si>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</si>
  <si>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</si>
  <si>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</si>
  <si>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</si>
  <si>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</si>
  <si>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</si>
  <si>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</si>
  <si>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</si>
  <si>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</si>
  <si>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b.    Current year end differences should be added.</t>
  </si>
  <si>
    <t>Any remaining unreconciled balance that is greater than +/- 1% of the GA payments to the IESO annually must be analyzed and investigated to identify any additional reconciling items or to identify corrections to the balance requested for disposition.</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</si>
  <si>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</si>
  <si>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</si>
  <si>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Year(s) Requested for Disposition</t>
  </si>
  <si>
    <t>Adjusted Net Change in Principal Balance in the GL</t>
  </si>
  <si>
    <t>Net Change in Expected GA Balance in the Year Per Analysis</t>
  </si>
  <si>
    <t>Net Change in Expected GA Balance in the Year (i.e. Transactions in the Year)</t>
  </si>
  <si>
    <t xml:space="preserve"> Net Change in Principal Balance in the GL (i.e. Transactions in the Year)</t>
  </si>
  <si>
    <t>Enter the  net change in principal balance in the GL. This will equal to the transactions recorded in the account for the year. If multiple years are requested for disposition, the sum of the net changes in principal balance will equal the cumulative principal balance requested for disposition.</t>
  </si>
  <si>
    <t xml:space="preserve">Reconciling Items </t>
  </si>
  <si>
    <t>Differences in GA IESO posted rate and rate charged on IESO invoice</t>
  </si>
  <si>
    <t>Summary of GA  (if multiple years requested for disposition)</t>
  </si>
  <si>
    <t>Non-RPP Class B Including Loss Factor Billed Consumption (kWh)</t>
  </si>
  <si>
    <t>Indicate which years the balance requested for disposition pertains to (e.g. 2016, or 2016 and 2015)</t>
  </si>
  <si>
    <t>Analysis of Expected GA Amount</t>
  </si>
  <si>
    <t xml:space="preserve">• The analysis calculates a balance in Account 1589 RSVA- GA that can be reasonably expected.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</si>
  <si>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 xml:space="preserve">Note 5 </t>
  </si>
  <si>
    <t xml:space="preserve">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t>
  </si>
  <si>
    <t>If any such balances pertaining to Class A exist, the distributor must also ensure that these amounts are excluded from the Account 1589 RSVA-GA balance requested for disposition.</t>
  </si>
  <si>
    <t>6)</t>
  </si>
  <si>
    <t>7-10)</t>
  </si>
  <si>
    <t>If there are any differences between the GA IESO posted rate used in the Analysis of Expected GA Amount table above (note 4) and the GA rate that is actually charged per a distributor's invoice for non-RPP volumes Class B, the impact of this may need to be quantified. The monthly difference in rate should be multiplied by non-RPP Class B volumes.</t>
  </si>
  <si>
    <t>Any other items that cause differences between the expected GA amount and the GA recorded in the general ledger.</t>
  </si>
  <si>
    <t>Note 6</t>
  </si>
  <si>
    <t>Materiaility Threshold</t>
  </si>
  <si>
    <t>The net change in principal balance in the GL should be summed with the reconciling items to determine the adjusted net change in principal balance in the GL. This amount will be compared to the expected net change in the principal balance as calculated in the Analysis of Expected GA Amount table (note 4). The difference between the two will be compared to the annual GA payments to the IESO.  If the difference is greater than +/-1%, then distributors may reassess the reconciling items to determine if there are additional reconciling items that could impact the difference.</t>
  </si>
  <si>
    <t xml:space="preserve">Complete the table to obtain the annual GA expected transactions and cumulative GA balance in the GL using each of the Analysis of Expected GA Amount table (note 4) and Reconciling Items tables (note 6) completed for each year. </t>
  </si>
  <si>
    <t xml:space="preserve">To calculate an approximate expected balance in Account 1589 RSVA - GA and compare the expected amount to the amount in the general ledger. Material differences between the two need to be reconciled and explained on an annual basis. Materiality is assessed on an annual basis based on a threshold of +/- 1% of the annual IESO GA charges. </t>
  </si>
  <si>
    <t>Note: Distributors should create a copy of the Analysis of Expected GA Amount table in a separate tab for each year that is being requested for disposition, calculate the net change in expected GA balance in the year, determine the reconciliation adjustments (see note 6) and assess materiality for each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</si>
  <si>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This would include true ups to the pro-ration of the GA charge based on RPP vs. non-RPP volumes, true up of GA accrual expense to the actual expense per invoice. </t>
    </r>
  </si>
  <si>
    <t>Annual Net Change in Expected GA Balance from GA Analysis (cell K59)</t>
  </si>
  <si>
    <t xml:space="preserve"> Net Change in Principal Balance in the  GL (cell D65)</t>
  </si>
  <si>
    <t>Reconciling Items (sum of cells D66 to D78)</t>
  </si>
  <si>
    <t>Payments to IESO (cell J59)</t>
  </si>
  <si>
    <t>version 1.4</t>
  </si>
  <si>
    <t>2014-2016</t>
  </si>
  <si>
    <t>1st Estimate</t>
  </si>
  <si>
    <t>Y</t>
  </si>
  <si>
    <t>N</t>
  </si>
  <si>
    <t>EB-2013-0147 Disposition of 1589</t>
  </si>
  <si>
    <t>Not Material/Considered</t>
  </si>
  <si>
    <t>EB-2014-0089 Disposition of 1589</t>
  </si>
  <si>
    <t>No Class A included in Column F</t>
  </si>
  <si>
    <t>Issue 2014_548-Kitchener-Wilmot Hydro - Embedded Gen Adjustment-02/08 to 10/13</t>
  </si>
  <si>
    <t>Clearing of Balance at Year End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</si>
</sst>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s>
  <fonts count="17" x14ac:knownFonts="1">
    <font>
      <sz val="11"/>
      <color theme="1"/>
      <name val="Calibri"/>
      <family val="2"/>
      <scheme val="minor"/>
    </font>
    <font>
      <sz val="11"/>
      <color theme="1"/>
      <name val="Arial"/>
      <family val="2"/>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sz val="11"/>
      <color rgb="FFFF0000"/>
      <name val="Arial"/>
      <family val="2"/>
    </font>
    <font>
      <b/>
      <u/>
      <sz val="11"/>
      <color rgb="FFFF0000"/>
      <name val="Arial"/>
      <family val="2"/>
    </font>
    <font>
      <u/>
      <sz val="12"/>
      <name val="Arial"/>
      <family val="2"/>
    </font>
    <font>
      <i/>
      <sz val="12"/>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6">
    <xf numFmtId="0" fontId="0" fillId="0" borderId="0"/>
    <xf numFmtId="164" fontId="2" fillId="0" borderId="0" applyFont="0" applyFill="0" applyBorder="0" applyAlignment="0" applyProtection="0"/>
    <xf numFmtId="0" fontId="6" fillId="0" borderId="0"/>
    <xf numFmtId="9" fontId="6"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cellStyleXfs>
  <cellXfs count="177">
    <xf numFmtId="0" fontId="0" fillId="0" borderId="0" xfId="0"/>
    <xf numFmtId="0" fontId="3" fillId="0" borderId="0" xfId="0" applyFont="1"/>
    <xf numFmtId="0" fontId="4" fillId="0" borderId="0" xfId="0" applyFont="1"/>
    <xf numFmtId="0" fontId="5" fillId="0" borderId="0" xfId="0" applyFont="1"/>
    <xf numFmtId="0" fontId="8" fillId="0" borderId="0" xfId="0" applyFont="1"/>
    <xf numFmtId="0" fontId="8" fillId="0" borderId="2" xfId="0" applyFont="1" applyBorder="1" applyAlignment="1">
      <alignment horizontal="left" vertical="center"/>
    </xf>
    <xf numFmtId="0" fontId="8" fillId="0" borderId="2" xfId="0" applyFont="1" applyBorder="1" applyAlignment="1">
      <alignment horizontal="center" vertical="center"/>
    </xf>
    <xf numFmtId="9" fontId="8" fillId="0" borderId="2" xfId="3" applyFont="1" applyBorder="1" applyAlignment="1">
      <alignment horizontal="right" vertical="center"/>
    </xf>
    <xf numFmtId="166" fontId="8" fillId="0" borderId="2" xfId="3" applyNumberFormat="1" applyFont="1" applyBorder="1" applyAlignment="1">
      <alignment horizontal="right" vertical="center"/>
    </xf>
    <xf numFmtId="0" fontId="4" fillId="0" borderId="0" xfId="0" applyFont="1" applyAlignment="1">
      <alignment wrapText="1"/>
    </xf>
    <xf numFmtId="0" fontId="3" fillId="2" borderId="2" xfId="0" applyFont="1" applyFill="1" applyBorder="1"/>
    <xf numFmtId="0" fontId="3" fillId="0" borderId="2" xfId="0" applyFont="1" applyBorder="1"/>
    <xf numFmtId="0" fontId="4" fillId="0" borderId="4" xfId="0" applyFont="1" applyBorder="1" applyAlignment="1">
      <alignment horizontal="center" wrapText="1"/>
    </xf>
    <xf numFmtId="0" fontId="3" fillId="0" borderId="7" xfId="0" applyFont="1" applyBorder="1"/>
    <xf numFmtId="0" fontId="7" fillId="0" borderId="0" xfId="0" applyFont="1" applyFill="1" applyBorder="1" applyAlignment="1">
      <alignment horizontal="left" vertical="center"/>
    </xf>
    <xf numFmtId="167" fontId="3" fillId="0" borderId="2" xfId="1" applyNumberFormat="1" applyFont="1" applyFill="1" applyBorder="1"/>
    <xf numFmtId="167" fontId="3" fillId="0" borderId="8" xfId="1" applyNumberFormat="1" applyFont="1" applyBorder="1"/>
    <xf numFmtId="167" fontId="3" fillId="0" borderId="2" xfId="1" applyNumberFormat="1" applyFont="1" applyBorder="1"/>
    <xf numFmtId="0" fontId="4" fillId="0" borderId="2" xfId="0" applyFont="1" applyBorder="1" applyAlignment="1">
      <alignment wrapText="1"/>
    </xf>
    <xf numFmtId="168" fontId="3" fillId="0" borderId="2" xfId="0" applyNumberFormat="1" applyFont="1" applyBorder="1" applyAlignment="1">
      <alignment wrapText="1"/>
    </xf>
    <xf numFmtId="168" fontId="3" fillId="0" borderId="2" xfId="0" applyNumberFormat="1" applyFont="1" applyBorder="1"/>
    <xf numFmtId="0" fontId="7" fillId="0" borderId="0" xfId="0" applyFont="1" applyBorder="1" applyAlignment="1">
      <alignment vertical="center"/>
    </xf>
    <xf numFmtId="0" fontId="9" fillId="0" borderId="0" xfId="0" applyFont="1" applyBorder="1" applyAlignment="1">
      <alignment vertical="center"/>
    </xf>
    <xf numFmtId="0" fontId="7" fillId="2" borderId="2" xfId="0" applyFont="1" applyFill="1" applyBorder="1" applyAlignment="1">
      <alignment horizontal="left" vertical="center"/>
    </xf>
    <xf numFmtId="0" fontId="7" fillId="2" borderId="2" xfId="0" applyFont="1" applyFill="1" applyBorder="1" applyAlignment="1">
      <alignment horizontal="center" vertical="center"/>
    </xf>
    <xf numFmtId="164" fontId="3" fillId="0" borderId="0" xfId="1" applyFont="1"/>
    <xf numFmtId="0" fontId="4" fillId="0" borderId="13" xfId="0" applyFont="1" applyBorder="1" applyAlignment="1">
      <alignment horizontal="center" wrapText="1"/>
    </xf>
    <xf numFmtId="0" fontId="3" fillId="0" borderId="3" xfId="0" applyFont="1" applyBorder="1"/>
    <xf numFmtId="168" fontId="3" fillId="0" borderId="3" xfId="0" applyNumberFormat="1" applyFont="1" applyBorder="1"/>
    <xf numFmtId="0" fontId="3" fillId="0" borderId="0" xfId="0" applyFont="1" applyBorder="1"/>
    <xf numFmtId="168" fontId="3" fillId="0" borderId="0" xfId="0" applyNumberFormat="1" applyFont="1" applyBorder="1"/>
    <xf numFmtId="0" fontId="3" fillId="0" borderId="10" xfId="0" applyFont="1" applyBorder="1"/>
    <xf numFmtId="168" fontId="3" fillId="0" borderId="10" xfId="0" applyNumberFormat="1" applyFont="1" applyBorder="1"/>
    <xf numFmtId="0" fontId="4" fillId="0" borderId="0" xfId="0" applyFont="1" applyFill="1" applyBorder="1" applyAlignment="1"/>
    <xf numFmtId="9" fontId="3" fillId="0" borderId="0" xfId="4" applyFont="1" applyBorder="1"/>
    <xf numFmtId="0" fontId="3" fillId="0" borderId="0" xfId="0" applyFont="1" applyFill="1"/>
    <xf numFmtId="0" fontId="4" fillId="0" borderId="0" xfId="0" applyFont="1" applyFill="1" applyBorder="1" applyAlignment="1">
      <alignment wrapText="1"/>
    </xf>
    <xf numFmtId="0" fontId="4" fillId="0" borderId="16" xfId="0" applyFont="1" applyBorder="1"/>
    <xf numFmtId="167" fontId="4" fillId="0" borderId="16" xfId="1" applyNumberFormat="1" applyFont="1" applyBorder="1"/>
    <xf numFmtId="167" fontId="4" fillId="0" borderId="17" xfId="1" applyNumberFormat="1" applyFont="1" applyBorder="1"/>
    <xf numFmtId="0" fontId="11" fillId="0" borderId="0" xfId="0" applyFont="1"/>
    <xf numFmtId="0" fontId="11" fillId="0" borderId="0" xfId="0" applyFont="1" applyAlignment="1">
      <alignment wrapText="1"/>
    </xf>
    <xf numFmtId="0" fontId="11" fillId="0" borderId="0" xfId="0" applyFont="1" applyAlignment="1">
      <alignment vertical="top"/>
    </xf>
    <xf numFmtId="0" fontId="10" fillId="0" borderId="0" xfId="0" applyFont="1" applyAlignment="1">
      <alignment vertical="top"/>
    </xf>
    <xf numFmtId="0" fontId="12" fillId="0" borderId="0" xfId="0" applyFont="1" applyAlignment="1">
      <alignment vertical="top"/>
    </xf>
    <xf numFmtId="0" fontId="11" fillId="0" borderId="0" xfId="0" applyFont="1" applyFill="1" applyAlignment="1"/>
    <xf numFmtId="0" fontId="3" fillId="2" borderId="2" xfId="0" applyFont="1" applyFill="1" applyBorder="1" applyAlignment="1">
      <alignment wrapText="1"/>
    </xf>
    <xf numFmtId="0" fontId="9" fillId="0" borderId="0" xfId="0" applyFont="1"/>
    <xf numFmtId="0" fontId="7" fillId="0" borderId="2" xfId="0" applyFont="1" applyBorder="1" applyAlignment="1">
      <alignment horizontal="center" wrapText="1"/>
    </xf>
    <xf numFmtId="0" fontId="8" fillId="0" borderId="2" xfId="0" applyFont="1" applyFill="1" applyBorder="1" applyAlignment="1">
      <alignment wrapText="1"/>
    </xf>
    <xf numFmtId="0" fontId="4" fillId="0" borderId="18" xfId="0" applyFont="1" applyBorder="1" applyAlignment="1">
      <alignment wrapText="1"/>
    </xf>
    <xf numFmtId="169" fontId="3" fillId="0" borderId="2" xfId="5" applyNumberFormat="1" applyFont="1" applyFill="1" applyBorder="1"/>
    <xf numFmtId="0" fontId="3" fillId="3" borderId="2" xfId="0" applyFont="1" applyFill="1" applyBorder="1"/>
    <xf numFmtId="0" fontId="3" fillId="0" borderId="0" xfId="0" applyFont="1" applyFill="1" applyBorder="1" applyAlignment="1">
      <alignment wrapText="1"/>
    </xf>
    <xf numFmtId="0" fontId="3" fillId="0" borderId="2" xfId="0" applyFont="1" applyBorder="1" applyAlignment="1">
      <alignment horizontal="right"/>
    </xf>
    <xf numFmtId="0" fontId="7" fillId="3" borderId="2" xfId="0" applyFont="1" applyFill="1" applyBorder="1" applyAlignment="1">
      <alignment horizontal="left" vertical="center"/>
    </xf>
    <xf numFmtId="164" fontId="3" fillId="0" borderId="0" xfId="1" applyFont="1" applyBorder="1"/>
    <xf numFmtId="0" fontId="14" fillId="0" borderId="0" xfId="0" applyFont="1" applyBorder="1"/>
    <xf numFmtId="164" fontId="13" fillId="0" borderId="0" xfId="1" applyFont="1" applyBorder="1"/>
    <xf numFmtId="9" fontId="13" fillId="0" borderId="0" xfId="4" applyFont="1" applyBorder="1"/>
    <xf numFmtId="169" fontId="3" fillId="2" borderId="2" xfId="5" applyNumberFormat="1" applyFont="1" applyFill="1" applyBorder="1"/>
    <xf numFmtId="166" fontId="3" fillId="0" borderId="24" xfId="4" applyNumberFormat="1" applyFont="1" applyBorder="1"/>
    <xf numFmtId="0" fontId="7" fillId="0" borderId="12" xfId="0" applyFont="1" applyBorder="1" applyAlignment="1">
      <alignment horizontal="center" wrapText="1"/>
    </xf>
    <xf numFmtId="0" fontId="7" fillId="0" borderId="21" xfId="0" applyFont="1" applyBorder="1" applyAlignment="1">
      <alignment horizontal="center" wrapText="1"/>
    </xf>
    <xf numFmtId="0" fontId="7" fillId="0" borderId="5" xfId="0" applyFont="1" applyBorder="1" applyAlignment="1">
      <alignment horizontal="center" wrapText="1"/>
    </xf>
    <xf numFmtId="0" fontId="7" fillId="0" borderId="5" xfId="0" quotePrefix="1" applyFont="1" applyBorder="1" applyAlignment="1">
      <alignment horizontal="center" wrapText="1"/>
    </xf>
    <xf numFmtId="0" fontId="7" fillId="0" borderId="6" xfId="0" quotePrefix="1"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8" fillId="0" borderId="0" xfId="0" applyFont="1" applyAlignment="1">
      <alignment horizontal="right"/>
    </xf>
    <xf numFmtId="0" fontId="8" fillId="0" borderId="2" xfId="0" applyFont="1" applyFill="1" applyBorder="1" applyAlignment="1">
      <alignment horizontal="right"/>
    </xf>
    <xf numFmtId="0" fontId="7" fillId="0" borderId="0" xfId="0" applyFont="1"/>
    <xf numFmtId="0" fontId="7" fillId="0" borderId="0" xfId="0" applyFont="1" applyAlignment="1">
      <alignment wrapText="1"/>
    </xf>
    <xf numFmtId="0" fontId="9" fillId="0" borderId="0" xfId="0" applyFont="1" applyBorder="1"/>
    <xf numFmtId="9" fontId="7" fillId="0" borderId="2" xfId="4" applyFont="1" applyBorder="1" applyAlignment="1">
      <alignment horizontal="center" wrapText="1"/>
    </xf>
    <xf numFmtId="0" fontId="7" fillId="0" borderId="2" xfId="0" applyFont="1" applyBorder="1"/>
    <xf numFmtId="0" fontId="4" fillId="0" borderId="2" xfId="0" applyFont="1" applyBorder="1" applyAlignment="1">
      <alignment horizontal="center" wrapText="1"/>
    </xf>
    <xf numFmtId="164" fontId="7" fillId="0" borderId="13" xfId="1" applyFont="1" applyBorder="1"/>
    <xf numFmtId="164" fontId="7" fillId="0" borderId="13" xfId="1" applyFont="1" applyBorder="1" applyAlignment="1">
      <alignment horizontal="center"/>
    </xf>
    <xf numFmtId="0" fontId="8" fillId="0" borderId="0" xfId="0" applyFont="1" applyFill="1"/>
    <xf numFmtId="0" fontId="8" fillId="0" borderId="22" xfId="0" applyFont="1" applyFill="1" applyBorder="1" applyAlignment="1"/>
    <xf numFmtId="0" fontId="7" fillId="0" borderId="20" xfId="0" applyFont="1" applyFill="1" applyBorder="1" applyAlignment="1">
      <alignment horizontal="center" wrapText="1"/>
    </xf>
    <xf numFmtId="0" fontId="7" fillId="0" borderId="19" xfId="0" applyFont="1" applyFill="1" applyBorder="1" applyAlignment="1">
      <alignment horizontal="center" wrapText="1"/>
    </xf>
    <xf numFmtId="0" fontId="11" fillId="0" borderId="0" xfId="0" applyFont="1" applyAlignment="1">
      <alignment horizontal="center"/>
    </xf>
    <xf numFmtId="0" fontId="11" fillId="0" borderId="0" xfId="0" applyFont="1" applyAlignment="1"/>
    <xf numFmtId="0" fontId="6" fillId="0" borderId="0" xfId="0" applyFont="1" applyAlignment="1">
      <alignment horizontal="center"/>
    </xf>
    <xf numFmtId="0" fontId="6" fillId="0" borderId="0" xfId="0" applyFont="1" applyAlignment="1">
      <alignment horizontal="left"/>
    </xf>
    <xf numFmtId="0" fontId="11" fillId="0" borderId="0" xfId="0" applyFont="1" applyAlignment="1">
      <alignment horizontal="right"/>
    </xf>
    <xf numFmtId="0" fontId="16" fillId="0" borderId="0" xfId="0" applyFont="1" applyAlignment="1"/>
    <xf numFmtId="0" fontId="15" fillId="0" borderId="0" xfId="0" applyFont="1" applyAlignment="1">
      <alignment horizontal="left"/>
    </xf>
    <xf numFmtId="0" fontId="16" fillId="0" borderId="0" xfId="0" applyFont="1" applyAlignment="1">
      <alignment vertical="top" wrapText="1"/>
    </xf>
    <xf numFmtId="0" fontId="16" fillId="0" borderId="0" xfId="0" applyFont="1" applyAlignment="1">
      <alignment vertical="top"/>
    </xf>
    <xf numFmtId="0" fontId="11" fillId="0" borderId="0" xfId="0" applyFont="1" applyAlignment="1">
      <alignment horizontal="right" vertical="top" wrapText="1"/>
    </xf>
    <xf numFmtId="0" fontId="11" fillId="0" borderId="0" xfId="0" applyFont="1" applyAlignment="1">
      <alignment horizontal="right" vertical="top"/>
    </xf>
    <xf numFmtId="169" fontId="3" fillId="2" borderId="1" xfId="5" applyNumberFormat="1" applyFont="1" applyFill="1" applyBorder="1"/>
    <xf numFmtId="169" fontId="3" fillId="2" borderId="11" xfId="5" applyNumberFormat="1" applyFont="1" applyFill="1" applyBorder="1"/>
    <xf numFmtId="0" fontId="4" fillId="2" borderId="3" xfId="0" applyFont="1" applyFill="1" applyBorder="1" applyAlignment="1">
      <alignment horizontal="center"/>
    </xf>
    <xf numFmtId="169" fontId="4" fillId="0" borderId="16" xfId="5" applyNumberFormat="1" applyFont="1" applyBorder="1"/>
    <xf numFmtId="167" fontId="3" fillId="2" borderId="2" xfId="1" applyNumberFormat="1" applyFont="1" applyFill="1" applyBorder="1"/>
    <xf numFmtId="167" fontId="3" fillId="0" borderId="0" xfId="1" applyNumberFormat="1" applyFont="1"/>
    <xf numFmtId="167" fontId="3" fillId="0" borderId="10" xfId="1" applyNumberFormat="1" applyFont="1" applyBorder="1"/>
    <xf numFmtId="0" fontId="4" fillId="0" borderId="2" xfId="0" applyFont="1" applyFill="1" applyBorder="1" applyAlignment="1">
      <alignment horizontal="center" wrapText="1"/>
    </xf>
    <xf numFmtId="0" fontId="4" fillId="0" borderId="2" xfId="0" applyFont="1" applyBorder="1" applyAlignment="1">
      <alignment horizontal="center"/>
    </xf>
    <xf numFmtId="0" fontId="7" fillId="0" borderId="2" xfId="0" applyFont="1" applyBorder="1" applyAlignment="1">
      <alignment horizontal="center"/>
    </xf>
    <xf numFmtId="0" fontId="13" fillId="0" borderId="0" xfId="0" applyFont="1"/>
    <xf numFmtId="166" fontId="8" fillId="0" borderId="2" xfId="4" applyNumberFormat="1" applyFont="1" applyFill="1" applyBorder="1"/>
    <xf numFmtId="166" fontId="8" fillId="0" borderId="16" xfId="4" applyNumberFormat="1" applyFont="1" applyFill="1" applyBorder="1"/>
    <xf numFmtId="167" fontId="8" fillId="2" borderId="2" xfId="1" applyNumberFormat="1" applyFont="1" applyFill="1" applyBorder="1" applyAlignment="1">
      <alignment wrapText="1"/>
    </xf>
    <xf numFmtId="167" fontId="8" fillId="2" borderId="2" xfId="1" applyNumberFormat="1" applyFont="1" applyFill="1" applyBorder="1"/>
    <xf numFmtId="167" fontId="8" fillId="0" borderId="2" xfId="1" applyNumberFormat="1" applyFont="1" applyFill="1" applyBorder="1"/>
    <xf numFmtId="167" fontId="8" fillId="2" borderId="16" xfId="1" applyNumberFormat="1" applyFont="1" applyFill="1" applyBorder="1"/>
    <xf numFmtId="168" fontId="3" fillId="2" borderId="2" xfId="0" applyNumberFormat="1" applyFont="1" applyFill="1" applyBorder="1"/>
    <xf numFmtId="167" fontId="3" fillId="2" borderId="2" xfId="1" applyNumberFormat="1" applyFont="1" applyFill="1" applyBorder="1" applyAlignment="1">
      <alignment horizontal="center"/>
    </xf>
    <xf numFmtId="165" fontId="3" fillId="0" borderId="0" xfId="5" applyFont="1"/>
    <xf numFmtId="0" fontId="8" fillId="2" borderId="2" xfId="0" applyFont="1" applyFill="1" applyBorder="1" applyAlignment="1">
      <alignment horizontal="left"/>
    </xf>
    <xf numFmtId="169" fontId="8" fillId="0" borderId="16" xfId="5" applyNumberFormat="1" applyFont="1" applyFill="1" applyBorder="1" applyAlignment="1">
      <alignment vertical="center"/>
    </xf>
    <xf numFmtId="169" fontId="8" fillId="2" borderId="25" xfId="5" applyNumberFormat="1" applyFont="1" applyFill="1" applyBorder="1" applyAlignment="1">
      <alignment vertical="center"/>
    </xf>
    <xf numFmtId="169" fontId="8" fillId="2" borderId="2" xfId="5" applyNumberFormat="1" applyFont="1" applyFill="1" applyBorder="1" applyAlignment="1">
      <alignment vertical="center"/>
    </xf>
    <xf numFmtId="169" fontId="3" fillId="0" borderId="0" xfId="0" applyNumberFormat="1" applyFont="1" applyFill="1"/>
    <xf numFmtId="167" fontId="3" fillId="0" borderId="0" xfId="0" applyNumberFormat="1" applyFont="1"/>
    <xf numFmtId="167" fontId="8" fillId="0" borderId="0" xfId="0" applyNumberFormat="1" applyFont="1" applyFill="1"/>
    <xf numFmtId="164" fontId="3" fillId="0" borderId="0" xfId="0" applyNumberFormat="1" applyFont="1"/>
    <xf numFmtId="0" fontId="7" fillId="0" borderId="0" xfId="0" applyFont="1" applyBorder="1"/>
    <xf numFmtId="167" fontId="8" fillId="0" borderId="0" xfId="0" applyNumberFormat="1" applyFont="1" applyFill="1" applyBorder="1"/>
    <xf numFmtId="167" fontId="3" fillId="0" borderId="0" xfId="1" applyNumberFormat="1" applyFont="1" applyFill="1"/>
    <xf numFmtId="0" fontId="7" fillId="0" borderId="15" xfId="0" applyFont="1" applyBorder="1" applyAlignment="1">
      <alignment wrapText="1"/>
    </xf>
    <xf numFmtId="0" fontId="8" fillId="4" borderId="2" xfId="0" applyFont="1" applyFill="1" applyBorder="1" applyAlignment="1">
      <alignment wrapText="1"/>
    </xf>
    <xf numFmtId="167" fontId="7" fillId="0" borderId="13" xfId="1" applyNumberFormat="1" applyFont="1" applyBorder="1"/>
    <xf numFmtId="167" fontId="8" fillId="4" borderId="2" xfId="1" applyNumberFormat="1" applyFont="1" applyFill="1" applyBorder="1"/>
    <xf numFmtId="167" fontId="7" fillId="4" borderId="13" xfId="1" applyNumberFormat="1" applyFont="1" applyFill="1" applyBorder="1"/>
    <xf numFmtId="0" fontId="11" fillId="0" borderId="0" xfId="0" applyFont="1" applyAlignment="1">
      <alignment horizontal="left" wrapText="1"/>
    </xf>
    <xf numFmtId="0" fontId="11" fillId="0" borderId="0" xfId="0" applyFont="1" applyAlignment="1">
      <alignment horizontal="left"/>
    </xf>
    <xf numFmtId="0" fontId="7" fillId="0" borderId="0" xfId="0" applyFont="1" applyAlignment="1"/>
    <xf numFmtId="0" fontId="11" fillId="0" borderId="0" xfId="0" applyFont="1" applyAlignment="1">
      <alignment horizontal="left" vertical="center"/>
    </xf>
    <xf numFmtId="0" fontId="15" fillId="0" borderId="0" xfId="0" applyFont="1" applyAlignment="1">
      <alignment horizontal="left" vertical="top"/>
    </xf>
    <xf numFmtId="0" fontId="12" fillId="0" borderId="0" xfId="0" applyFont="1" applyAlignment="1">
      <alignment horizontal="right"/>
    </xf>
    <xf numFmtId="0" fontId="4" fillId="0" borderId="2" xfId="0" applyFont="1" applyBorder="1" applyAlignment="1">
      <alignment horizontal="center"/>
    </xf>
    <xf numFmtId="0" fontId="7" fillId="0" borderId="2" xfId="0" applyFont="1" applyBorder="1" applyAlignment="1">
      <alignment horizontal="center"/>
    </xf>
    <xf numFmtId="0" fontId="1" fillId="2" borderId="2" xfId="0" applyFont="1" applyFill="1" applyBorder="1"/>
    <xf numFmtId="0" fontId="1" fillId="2" borderId="3"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horizontal="center"/>
    </xf>
    <xf numFmtId="0" fontId="1" fillId="2" borderId="2" xfId="0" applyFont="1" applyFill="1" applyBorder="1" applyAlignment="1">
      <alignment wrapText="1"/>
    </xf>
    <xf numFmtId="0" fontId="8" fillId="2" borderId="2" xfId="0" applyFont="1" applyFill="1" applyBorder="1" applyAlignment="1">
      <alignment horizontal="right"/>
    </xf>
    <xf numFmtId="167" fontId="4" fillId="2" borderId="2" xfId="1" applyNumberFormat="1" applyFont="1" applyFill="1" applyBorder="1" applyAlignment="1">
      <alignment vertical="center"/>
    </xf>
    <xf numFmtId="167" fontId="3" fillId="2" borderId="2" xfId="1" applyNumberFormat="1" applyFont="1" applyFill="1" applyBorder="1" applyAlignment="1">
      <alignment vertical="center"/>
    </xf>
    <xf numFmtId="167" fontId="3" fillId="2" borderId="2" xfId="1"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9" xfId="0" applyFont="1" applyFill="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vertical="top" wrapText="1"/>
    </xf>
    <xf numFmtId="0" fontId="15" fillId="0" borderId="0" xfId="0" applyFont="1" applyAlignment="1">
      <alignment horizontal="left" wrapText="1"/>
    </xf>
    <xf numFmtId="0" fontId="11" fillId="0" borderId="0" xfId="0" applyFont="1" applyAlignment="1">
      <alignment horizontal="left"/>
    </xf>
    <xf numFmtId="0" fontId="3" fillId="2" borderId="9" xfId="0" applyFont="1" applyFill="1" applyBorder="1" applyAlignment="1">
      <alignment horizontal="left" wrapText="1"/>
    </xf>
    <xf numFmtId="0" fontId="3" fillId="2" borderId="23" xfId="0" applyFont="1" applyFill="1" applyBorder="1" applyAlignment="1">
      <alignment horizontal="left"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2" xfId="0" applyFont="1" applyFill="1" applyBorder="1" applyAlignment="1">
      <alignment horizontal="left" vertical="center" wrapText="1"/>
    </xf>
    <xf numFmtId="0" fontId="4" fillId="0" borderId="2" xfId="0" applyFont="1" applyBorder="1" applyAlignment="1">
      <alignment horizontal="center"/>
    </xf>
    <xf numFmtId="0" fontId="7" fillId="0" borderId="9" xfId="0" applyFont="1" applyBorder="1" applyAlignment="1">
      <alignment horizontal="center" vertical="center"/>
    </xf>
    <xf numFmtId="0" fontId="7" fillId="0" borderId="2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0" fontId="3" fillId="0" borderId="9" xfId="0" applyFont="1" applyBorder="1" applyAlignment="1">
      <alignment horizontal="center"/>
    </xf>
    <xf numFmtId="0" fontId="3" fillId="0" borderId="1" xfId="0" applyFont="1" applyBorder="1" applyAlignment="1">
      <alignment horizontal="center"/>
    </xf>
    <xf numFmtId="0" fontId="8" fillId="0" borderId="10" xfId="0" applyFont="1" applyBorder="1" applyAlignment="1">
      <alignment horizontal="left" vertical="center" wrapText="1"/>
    </xf>
    <xf numFmtId="0" fontId="8" fillId="0" borderId="0" xfId="0" applyFont="1" applyBorder="1" applyAlignment="1">
      <alignment horizontal="left" vertical="center" wrapText="1"/>
    </xf>
    <xf numFmtId="0" fontId="7" fillId="0" borderId="2" xfId="0" applyFont="1" applyBorder="1" applyAlignment="1">
      <alignment horizontal="center"/>
    </xf>
    <xf numFmtId="0" fontId="3" fillId="2" borderId="9"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9" xfId="0" applyFont="1" applyBorder="1" applyAlignment="1">
      <alignment horizontal="left" wrapText="1"/>
    </xf>
    <xf numFmtId="0" fontId="4" fillId="0" borderId="23" xfId="0" applyFont="1" applyBorder="1" applyAlignment="1">
      <alignment horizontal="left" wrapText="1"/>
    </xf>
    <xf numFmtId="0" fontId="4" fillId="0" borderId="1" xfId="0" applyFont="1" applyBorder="1" applyAlignment="1">
      <alignment horizontal="left" wrapText="1"/>
    </xf>
    <xf numFmtId="0" fontId="7" fillId="0" borderId="9"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xf>
  </cellXfs>
  <cellStyles count="6">
    <cellStyle name="Comma" xfId="5" builtinId="3"/>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7409620</xdr:colOff>
      <xdr:row>8</xdr:row>
      <xdr:rowOff>104775</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123826</xdr:rowOff>
    </xdr:from>
    <xdr:to>
      <xdr:col>2</xdr:col>
      <xdr:colOff>7200900</xdr:colOff>
      <xdr:row>7</xdr:row>
      <xdr:rowOff>47626</xdr:rowOff>
    </xdr:to>
    <xdr:sp macro="" textlink="">
      <xdr:nvSpPr>
        <xdr:cNvPr id="3" name="Rectangle 2"/>
        <xdr:cNvSpPr/>
      </xdr:nvSpPr>
      <xdr:spPr>
        <a:xfrm>
          <a:off x="28575" y="695326"/>
          <a:ext cx="8620125" cy="685800"/>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266700</xdr:colOff>
      <xdr:row>0</xdr:row>
      <xdr:rowOff>123825</xdr:rowOff>
    </xdr:from>
    <xdr:to>
      <xdr:col>2</xdr:col>
      <xdr:colOff>3749831</xdr:colOff>
      <xdr:row>1</xdr:row>
      <xdr:rowOff>184276</xdr:rowOff>
    </xdr:to>
    <xdr:sp macro="" textlink="">
      <xdr:nvSpPr>
        <xdr:cNvPr id="4" name="Rectangle 3"/>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1</xdr:col>
      <xdr:colOff>227357</xdr:colOff>
      <xdr:row>2</xdr:row>
      <xdr:rowOff>57388</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All Non-RPP are billed on the first estimate.  </a:t>
          </a:r>
        </a:p>
        <a:p>
          <a:r>
            <a:rPr lang="en-US" sz="1100">
              <a:solidFill>
                <a:schemeClr val="dk1"/>
              </a:solidFill>
              <a:effectLst/>
              <a:latin typeface="+mn-lt"/>
              <a:ea typeface="+mn-ea"/>
              <a:cs typeface="+mn-cs"/>
            </a:rPr>
            <a:t>The GA rate billed is the first estimate, even if the billing cycles spans a load month.</a:t>
          </a:r>
        </a:p>
        <a:p>
          <a:r>
            <a:rPr lang="en-US" sz="1100">
              <a:solidFill>
                <a:schemeClr val="dk1"/>
              </a:solidFill>
              <a:effectLst/>
              <a:latin typeface="+mn-lt"/>
              <a:ea typeface="+mn-ea"/>
              <a:cs typeface="+mn-cs"/>
            </a:rPr>
            <a:t>It is confirmed that the GA rate that is used is the same for unbilled and billed revenue transactions for non-RPP Class B customers in each customer class</a:t>
          </a:r>
        </a:p>
        <a:p>
          <a:r>
            <a:rPr lang="en-CA" sz="1100">
              <a:solidFill>
                <a:schemeClr val="dk1"/>
              </a:solidFill>
              <a:effectLst/>
              <a:latin typeface="Arial" panose="020B0604020202020204" pitchFamily="34" charset="0"/>
              <a:ea typeface="+mn-ea"/>
              <a:cs typeface="Arial" panose="020B0604020202020204" pitchFamily="34" charset="0"/>
            </a:rPr>
            <a:t>.  </a:t>
          </a:r>
          <a:endParaRPr lang="en-US">
            <a:effectLst/>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609600" y="2043112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66674</xdr:rowOff>
    </xdr:from>
    <xdr:to>
      <xdr:col>8</xdr:col>
      <xdr:colOff>85725</xdr:colOff>
      <xdr:row>7</xdr:row>
      <xdr:rowOff>161924</xdr:rowOff>
    </xdr:to>
    <xdr:sp macro="" textlink="">
      <xdr:nvSpPr>
        <xdr:cNvPr id="8" name="TextBox 7"/>
        <xdr:cNvSpPr txBox="1"/>
      </xdr:nvSpPr>
      <xdr:spPr>
        <a:xfrm>
          <a:off x="9896475" y="428624"/>
          <a:ext cx="3057525" cy="1000125"/>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All Non-RPP are billed on the first estimate.  </a:t>
          </a:r>
          <a:endParaRPr lang="en-US">
            <a:effectLst/>
          </a:endParaRPr>
        </a:p>
        <a:p>
          <a:r>
            <a:rPr lang="en-US" sz="1100">
              <a:solidFill>
                <a:schemeClr val="dk1"/>
              </a:solidFill>
              <a:effectLst/>
              <a:latin typeface="+mn-lt"/>
              <a:ea typeface="+mn-ea"/>
              <a:cs typeface="+mn-cs"/>
            </a:rPr>
            <a:t>The GA rate billed is the first estimate, even if the billing cycles spans a load month.</a:t>
          </a:r>
          <a:endParaRPr lang="en-US">
            <a:effectLst/>
          </a:endParaRPr>
        </a:p>
        <a:p>
          <a:r>
            <a:rPr lang="en-US" sz="1100">
              <a:solidFill>
                <a:schemeClr val="dk1"/>
              </a:solidFill>
              <a:effectLst/>
              <a:latin typeface="+mn-lt"/>
              <a:ea typeface="+mn-ea"/>
              <a:cs typeface="+mn-cs"/>
            </a:rPr>
            <a:t>It is confirmed that the GA rate that is used is the same for unbilled and billed revenue transactions for non-RPP Class B customers in each customer class</a:t>
          </a:r>
          <a:endParaRPr lang="en-US">
            <a:effectLst/>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57150</xdr:colOff>
      <xdr:row>32</xdr:row>
      <xdr:rowOff>180974</xdr:rowOff>
    </xdr:from>
    <xdr:to>
      <xdr:col>8</xdr:col>
      <xdr:colOff>57150</xdr:colOff>
      <xdr:row>40</xdr:row>
      <xdr:rowOff>0</xdr:rowOff>
    </xdr:to>
    <xdr:sp macro="" textlink="">
      <xdr:nvSpPr>
        <xdr:cNvPr id="2" name="TextBox 1"/>
        <xdr:cNvSpPr txBox="1"/>
      </xdr:nvSpPr>
      <xdr:spPr>
        <a:xfrm>
          <a:off x="742950" y="6362699"/>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All Non-RPP are billed on the first estimate.  </a:t>
          </a:r>
          <a:endParaRPr lang="en-US">
            <a:effectLst/>
          </a:endParaRPr>
        </a:p>
        <a:p>
          <a:r>
            <a:rPr lang="en-US" sz="1100">
              <a:solidFill>
                <a:schemeClr val="dk1"/>
              </a:solidFill>
              <a:effectLst/>
              <a:latin typeface="+mn-lt"/>
              <a:ea typeface="+mn-ea"/>
              <a:cs typeface="+mn-cs"/>
            </a:rPr>
            <a:t>The GA rate billed is the first estimate, even if the billing cycles spans a load month.</a:t>
          </a:r>
          <a:endParaRPr lang="en-US">
            <a:effectLst/>
          </a:endParaRPr>
        </a:p>
        <a:p>
          <a:r>
            <a:rPr lang="en-US" sz="1100">
              <a:solidFill>
                <a:schemeClr val="dk1"/>
              </a:solidFill>
              <a:effectLst/>
              <a:latin typeface="+mn-lt"/>
              <a:ea typeface="+mn-ea"/>
              <a:cs typeface="+mn-cs"/>
            </a:rPr>
            <a:t>It is confirmed that the GA rate that is used is the same for unbilled and billed revenue transactions for non-RPP Class B customers in each customer class</a:t>
          </a:r>
          <a:endParaRPr lang="en-US">
            <a:effectLst/>
            <a:latin typeface="Arial" panose="020B0604020202020204" pitchFamily="34" charset="0"/>
            <a:cs typeface="Arial" panose="020B0604020202020204" pitchFamily="34" charset="0"/>
          </a:endParaRPr>
        </a:p>
      </xdr:txBody>
    </xdr:sp>
    <xdr:clientData/>
  </xdr:twoCellAnchor>
  <xdr:twoCellAnchor>
    <xdr:from>
      <xdr:col>1</xdr:col>
      <xdr:colOff>38100</xdr:colOff>
      <xdr:row>95</xdr:row>
      <xdr:rowOff>123825</xdr:rowOff>
    </xdr:from>
    <xdr:to>
      <xdr:col>8</xdr:col>
      <xdr:colOff>0</xdr:colOff>
      <xdr:row>107</xdr:row>
      <xdr:rowOff>0</xdr:rowOff>
    </xdr:to>
    <xdr:sp macro="" textlink="">
      <xdr:nvSpPr>
        <xdr:cNvPr id="3" name="TextBox 2"/>
        <xdr:cNvSpPr txBox="1"/>
      </xdr:nvSpPr>
      <xdr:spPr>
        <a:xfrm>
          <a:off x="723900" y="22431375"/>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latin typeface="Arial" panose="020B0604020202020204" pitchFamily="34" charset="0"/>
              <a:cs typeface="Arial" panose="020B0604020202020204" pitchFamily="34" charset="0"/>
            </a:rPr>
            <a:t>Amount</a:t>
          </a:r>
          <a:r>
            <a:rPr lang="en-CA" sz="1100" baseline="0">
              <a:latin typeface="Arial" panose="020B0604020202020204" pitchFamily="34" charset="0"/>
              <a:cs typeface="Arial" panose="020B0604020202020204" pitchFamily="34" charset="0"/>
            </a:rPr>
            <a:t> on Line 1b has been adjusted by $77.47 as an adjustment was made after the application was submitted.</a:t>
          </a:r>
          <a:endParaRPr lang="en-CA" sz="1100">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0</xdr:rowOff>
    </xdr:from>
    <xdr:to>
      <xdr:col>4</xdr:col>
      <xdr:colOff>1161220</xdr:colOff>
      <xdr:row>9</xdr:row>
      <xdr:rowOff>0</xdr:rowOff>
    </xdr:to>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628775"/>
        </a:xfrm>
        <a:prstGeom prst="rect">
          <a:avLst/>
        </a:prstGeom>
        <a:ln>
          <a:noFill/>
        </a:ln>
        <a:effectLst>
          <a:softEdge rad="112500"/>
        </a:effectLst>
      </xdr:spPr>
    </xdr:pic>
    <xdr:clientData/>
  </xdr:twoCellAnchor>
  <xdr:twoCellAnchor>
    <xdr:from>
      <xdr:col>0</xdr:col>
      <xdr:colOff>28575</xdr:colOff>
      <xdr:row>3</xdr:row>
      <xdr:rowOff>152400</xdr:rowOff>
    </xdr:from>
    <xdr:to>
      <xdr:col>4</xdr:col>
      <xdr:colOff>952500</xdr:colOff>
      <xdr:row>7</xdr:row>
      <xdr:rowOff>161925</xdr:rowOff>
    </xdr:to>
    <xdr:sp macro="" textlink="">
      <xdr:nvSpPr>
        <xdr:cNvPr id="5" name="Rectangle 4"/>
        <xdr:cNvSpPr/>
      </xdr:nvSpPr>
      <xdr:spPr>
        <a:xfrm>
          <a:off x="28575" y="695325"/>
          <a:ext cx="862012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0</xdr:row>
      <xdr:rowOff>123825</xdr:rowOff>
    </xdr:from>
    <xdr:to>
      <xdr:col>2</xdr:col>
      <xdr:colOff>920906</xdr:colOff>
      <xdr:row>2</xdr:row>
      <xdr:rowOff>12826</xdr:rowOff>
    </xdr:to>
    <xdr:sp macro="" textlink="">
      <xdr:nvSpPr>
        <xdr:cNvPr id="6" name="Rectangle 5"/>
        <xdr:cNvSpPr/>
      </xdr:nvSpPr>
      <xdr:spPr>
        <a:xfrm>
          <a:off x="638175" y="123825"/>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0</xdr:row>
      <xdr:rowOff>142875</xdr:rowOff>
    </xdr:from>
    <xdr:to>
      <xdr:col>0</xdr:col>
      <xdr:colOff>598832</xdr:colOff>
      <xdr:row>2</xdr:row>
      <xdr:rowOff>76438</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142875"/>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923925</xdr:colOff>
      <xdr:row>2</xdr:row>
      <xdr:rowOff>66675</xdr:rowOff>
    </xdr:from>
    <xdr:to>
      <xdr:col>8</xdr:col>
      <xdr:colOff>85725</xdr:colOff>
      <xdr:row>7</xdr:row>
      <xdr:rowOff>28576</xdr:rowOff>
    </xdr:to>
    <xdr:sp macro="" textlink="">
      <xdr:nvSpPr>
        <xdr:cNvPr id="8" name="TextBox 7"/>
        <xdr:cNvSpPr txBox="1"/>
      </xdr:nvSpPr>
      <xdr:spPr>
        <a:xfrm>
          <a:off x="9896475" y="428625"/>
          <a:ext cx="3057525" cy="8667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sng">
              <a:latin typeface="Arial" panose="020B0604020202020204" pitchFamily="34" charset="0"/>
              <a:cs typeface="Arial" panose="020B0604020202020204" pitchFamily="34" charset="0"/>
            </a:rPr>
            <a:t>Update from July 20th Workform</a:t>
          </a:r>
          <a:r>
            <a:rPr lang="en-CA" sz="1100" b="1" u="sng" baseline="0">
              <a:latin typeface="Arial" panose="020B0604020202020204" pitchFamily="34" charset="0"/>
              <a:cs typeface="Arial" panose="020B0604020202020204" pitchFamily="34" charset="0"/>
            </a:rPr>
            <a:t> </a:t>
          </a:r>
          <a:r>
            <a:rPr lang="en-CA" sz="1100" b="1" u="sng">
              <a:latin typeface="Arial" panose="020B0604020202020204" pitchFamily="34" charset="0"/>
              <a:cs typeface="Arial" panose="020B0604020202020204" pitchFamily="34" charset="0"/>
            </a:rPr>
            <a:t>version:</a:t>
          </a:r>
        </a:p>
        <a:p>
          <a:r>
            <a:rPr lang="en-CA" sz="1100">
              <a:latin typeface="Arial" panose="020B0604020202020204" pitchFamily="34" charset="0"/>
              <a:cs typeface="Arial" panose="020B0604020202020204" pitchFamily="34" charset="0"/>
            </a:rPr>
            <a:t>-Cells</a:t>
          </a:r>
          <a:r>
            <a:rPr lang="en-CA" sz="1100" baseline="0">
              <a:latin typeface="Arial" panose="020B0604020202020204" pitchFamily="34" charset="0"/>
              <a:cs typeface="Arial" panose="020B0604020202020204" pitchFamily="34" charset="0"/>
            </a:rPr>
            <a:t> C87,D87,E87, H87 - name of cells updated for cell reference</a:t>
          </a:r>
        </a:p>
        <a:p>
          <a:r>
            <a:rPr lang="en-CA" sz="1100" baseline="0">
              <a:latin typeface="Arial" panose="020B0604020202020204" pitchFamily="34" charset="0"/>
              <a:cs typeface="Arial" panose="020B0604020202020204" pitchFamily="34" charset="0"/>
            </a:rPr>
            <a:t>-Cells F88 to F91 and G88 to G91 - formula of cells updated</a:t>
          </a:r>
          <a:endParaRPr lang="en-CA"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Z83"/>
  <sheetViews>
    <sheetView zoomScaleNormal="100" zoomScaleSheetLayoutView="85" workbookViewId="0">
      <selection activeCell="E15" sqref="E15"/>
    </sheetView>
  </sheetViews>
  <sheetFormatPr defaultColWidth="9.140625" defaultRowHeight="15" x14ac:dyDescent="0.2"/>
  <cols>
    <col min="1" max="1" width="5.5703125" style="42" customWidth="1"/>
    <col min="2" max="2" width="16.140625" style="83" customWidth="1"/>
    <col min="3" max="3" width="164.5703125" style="40" customWidth="1"/>
    <col min="4" max="16384" width="9.140625" style="40"/>
  </cols>
  <sheetData>
    <row r="10" spans="1:3" ht="15.75" x14ac:dyDescent="0.25">
      <c r="C10" s="135" t="s">
        <v>161</v>
      </c>
    </row>
    <row r="11" spans="1:3" ht="15.75" x14ac:dyDescent="0.2">
      <c r="A11" s="43" t="s">
        <v>122</v>
      </c>
    </row>
    <row r="13" spans="1:3" ht="15.75" x14ac:dyDescent="0.2">
      <c r="A13" s="44" t="s">
        <v>31</v>
      </c>
    </row>
    <row r="14" spans="1:3" ht="34.5" customHeight="1" x14ac:dyDescent="0.2">
      <c r="A14" s="149" t="s">
        <v>154</v>
      </c>
      <c r="B14" s="149"/>
      <c r="C14" s="149"/>
    </row>
    <row r="16" spans="1:3" ht="15.75" x14ac:dyDescent="0.2">
      <c r="A16" s="44" t="s">
        <v>46</v>
      </c>
    </row>
    <row r="17" spans="1:26" x14ac:dyDescent="0.2">
      <c r="A17" s="42" t="s">
        <v>47</v>
      </c>
    </row>
    <row r="18" spans="1:26" ht="33" customHeight="1" x14ac:dyDescent="0.2">
      <c r="A18" s="150" t="s">
        <v>85</v>
      </c>
      <c r="B18" s="150"/>
      <c r="C18" s="150"/>
    </row>
    <row r="20" spans="1:26" x14ac:dyDescent="0.2">
      <c r="A20" s="42">
        <v>1</v>
      </c>
      <c r="B20" s="152" t="s">
        <v>140</v>
      </c>
      <c r="C20" s="152"/>
    </row>
    <row r="21" spans="1:26" x14ac:dyDescent="0.2">
      <c r="B21" s="131"/>
      <c r="C21" s="131"/>
    </row>
    <row r="23" spans="1:26" ht="31.5" customHeight="1" x14ac:dyDescent="0.2">
      <c r="A23" s="42">
        <v>2</v>
      </c>
      <c r="B23" s="149" t="s">
        <v>86</v>
      </c>
      <c r="C23" s="149"/>
    </row>
    <row r="24" spans="1:26" x14ac:dyDescent="0.2">
      <c r="B24" s="130"/>
      <c r="C24" s="130"/>
    </row>
    <row r="26" spans="1:26" x14ac:dyDescent="0.2">
      <c r="A26" s="42">
        <v>3</v>
      </c>
      <c r="B26" s="151" t="s">
        <v>109</v>
      </c>
      <c r="C26" s="151"/>
    </row>
    <row r="27" spans="1:26" ht="32.25" customHeight="1" x14ac:dyDescent="0.2">
      <c r="B27" s="149" t="s">
        <v>117</v>
      </c>
      <c r="C27" s="149"/>
    </row>
    <row r="28" spans="1:26" ht="63" customHeight="1" x14ac:dyDescent="0.2">
      <c r="B28" s="149" t="s">
        <v>129</v>
      </c>
      <c r="C28" s="149"/>
      <c r="D28" s="45"/>
      <c r="E28" s="41"/>
      <c r="F28" s="41"/>
      <c r="G28" s="41"/>
      <c r="H28" s="41"/>
      <c r="I28" s="41"/>
      <c r="J28" s="41"/>
      <c r="K28" s="41"/>
      <c r="L28" s="41"/>
      <c r="M28" s="41"/>
      <c r="N28" s="41"/>
      <c r="O28" s="41"/>
      <c r="P28" s="41"/>
      <c r="Q28" s="41"/>
      <c r="R28" s="41"/>
      <c r="S28" s="41"/>
      <c r="T28" s="41"/>
      <c r="U28" s="41"/>
      <c r="V28" s="41"/>
      <c r="W28" s="41"/>
      <c r="X28" s="41"/>
      <c r="Y28" s="41"/>
      <c r="Z28" s="41"/>
    </row>
    <row r="29" spans="1:26" ht="30" customHeight="1" x14ac:dyDescent="0.2">
      <c r="B29" s="149" t="s">
        <v>118</v>
      </c>
      <c r="C29" s="149"/>
      <c r="D29" s="45"/>
      <c r="E29" s="41"/>
      <c r="F29" s="41"/>
      <c r="G29" s="41"/>
      <c r="H29" s="41"/>
      <c r="I29" s="41"/>
      <c r="J29" s="41"/>
      <c r="K29" s="41"/>
      <c r="L29" s="41"/>
      <c r="M29" s="41"/>
      <c r="N29" s="41"/>
      <c r="O29" s="41"/>
      <c r="P29" s="41"/>
      <c r="Q29" s="41"/>
      <c r="R29" s="41"/>
      <c r="S29" s="41"/>
      <c r="T29" s="41"/>
      <c r="U29" s="41"/>
      <c r="V29" s="41"/>
      <c r="W29" s="41"/>
      <c r="X29" s="41"/>
      <c r="Y29" s="41"/>
      <c r="Z29" s="41"/>
    </row>
    <row r="30" spans="1:26" x14ac:dyDescent="0.2">
      <c r="B30" s="86" t="s">
        <v>43</v>
      </c>
    </row>
    <row r="31" spans="1:26" x14ac:dyDescent="0.2">
      <c r="B31" s="86"/>
    </row>
    <row r="32" spans="1:26" x14ac:dyDescent="0.2">
      <c r="B32" s="86"/>
    </row>
    <row r="33" spans="1:3" ht="35.25" customHeight="1" x14ac:dyDescent="0.2">
      <c r="A33" s="149" t="s">
        <v>155</v>
      </c>
      <c r="B33" s="149"/>
      <c r="C33" s="149"/>
    </row>
    <row r="34" spans="1:3" x14ac:dyDescent="0.2">
      <c r="B34" s="130"/>
      <c r="C34" s="130"/>
    </row>
    <row r="35" spans="1:3" x14ac:dyDescent="0.2">
      <c r="B35" s="85"/>
    </row>
    <row r="36" spans="1:3" x14ac:dyDescent="0.2">
      <c r="A36" s="42">
        <v>4</v>
      </c>
      <c r="B36" s="151" t="s">
        <v>141</v>
      </c>
      <c r="C36" s="151"/>
    </row>
    <row r="37" spans="1:3" ht="78.75" customHeight="1" x14ac:dyDescent="0.2">
      <c r="B37" s="149" t="s">
        <v>142</v>
      </c>
      <c r="C37" s="149"/>
    </row>
    <row r="38" spans="1:3" ht="65.25" customHeight="1" x14ac:dyDescent="0.2">
      <c r="B38" s="149" t="s">
        <v>124</v>
      </c>
      <c r="C38" s="149"/>
    </row>
    <row r="39" spans="1:3" ht="31.5" customHeight="1" x14ac:dyDescent="0.2">
      <c r="B39" s="149" t="s">
        <v>123</v>
      </c>
      <c r="C39" s="149"/>
    </row>
    <row r="40" spans="1:3" ht="30" customHeight="1" x14ac:dyDescent="0.2">
      <c r="B40" s="149" t="s">
        <v>125</v>
      </c>
      <c r="C40" s="149"/>
    </row>
    <row r="41" spans="1:3" x14ac:dyDescent="0.2">
      <c r="B41" s="130"/>
      <c r="C41" s="130"/>
    </row>
    <row r="42" spans="1:3" ht="47.25" customHeight="1" x14ac:dyDescent="0.2">
      <c r="B42" s="90" t="s">
        <v>110</v>
      </c>
      <c r="C42" s="41" t="s">
        <v>87</v>
      </c>
    </row>
    <row r="43" spans="1:3" ht="33.75" customHeight="1" x14ac:dyDescent="0.2">
      <c r="B43" s="90" t="s">
        <v>112</v>
      </c>
      <c r="C43" s="41" t="s">
        <v>111</v>
      </c>
    </row>
    <row r="44" spans="1:3" x14ac:dyDescent="0.2">
      <c r="B44" s="90" t="s">
        <v>115</v>
      </c>
      <c r="C44" s="41" t="s">
        <v>113</v>
      </c>
    </row>
    <row r="45" spans="1:3" x14ac:dyDescent="0.2">
      <c r="B45" s="91" t="s">
        <v>116</v>
      </c>
      <c r="C45" s="84" t="s">
        <v>114</v>
      </c>
    </row>
    <row r="46" spans="1:3" x14ac:dyDescent="0.2">
      <c r="B46" s="88"/>
      <c r="C46" s="84"/>
    </row>
    <row r="48" spans="1:3" x14ac:dyDescent="0.2">
      <c r="A48" s="42">
        <v>5</v>
      </c>
      <c r="B48" s="89" t="s">
        <v>119</v>
      </c>
    </row>
    <row r="49" spans="2:3" ht="29.25" customHeight="1" x14ac:dyDescent="0.2">
      <c r="B49" s="149" t="s">
        <v>135</v>
      </c>
      <c r="C49" s="149"/>
    </row>
    <row r="51" spans="2:3" ht="30" customHeight="1" x14ac:dyDescent="0.2">
      <c r="B51" s="149" t="s">
        <v>120</v>
      </c>
      <c r="C51" s="149"/>
    </row>
    <row r="52" spans="2:3" ht="30" customHeight="1" x14ac:dyDescent="0.2">
      <c r="B52" s="149" t="s">
        <v>88</v>
      </c>
      <c r="C52" s="149"/>
    </row>
    <row r="53" spans="2:3" x14ac:dyDescent="0.2">
      <c r="B53" s="130"/>
      <c r="C53" s="130"/>
    </row>
    <row r="54" spans="2:3" x14ac:dyDescent="0.2">
      <c r="B54" s="133" t="s">
        <v>89</v>
      </c>
    </row>
    <row r="55" spans="2:3" x14ac:dyDescent="0.2">
      <c r="B55" s="92" t="s">
        <v>90</v>
      </c>
      <c r="C55" s="41" t="s">
        <v>91</v>
      </c>
    </row>
    <row r="56" spans="2:3" ht="45" x14ac:dyDescent="0.2">
      <c r="B56" s="92"/>
      <c r="C56" s="41" t="s">
        <v>156</v>
      </c>
    </row>
    <row r="57" spans="2:3" x14ac:dyDescent="0.2">
      <c r="B57" s="92"/>
      <c r="C57" s="40" t="s">
        <v>92</v>
      </c>
    </row>
    <row r="58" spans="2:3" x14ac:dyDescent="0.2">
      <c r="B58" s="92"/>
      <c r="C58" s="40" t="s">
        <v>93</v>
      </c>
    </row>
    <row r="59" spans="2:3" ht="21" customHeight="1" x14ac:dyDescent="0.2">
      <c r="B59" s="93" t="s">
        <v>96</v>
      </c>
      <c r="C59" s="40" t="s">
        <v>95</v>
      </c>
    </row>
    <row r="60" spans="2:3" ht="18.75" customHeight="1" x14ac:dyDescent="0.2">
      <c r="B60" s="93"/>
      <c r="C60" s="41" t="s">
        <v>94</v>
      </c>
    </row>
    <row r="61" spans="2:3" x14ac:dyDescent="0.2">
      <c r="B61" s="93"/>
      <c r="C61" s="40" t="s">
        <v>97</v>
      </c>
    </row>
    <row r="62" spans="2:3" x14ac:dyDescent="0.2">
      <c r="B62" s="93"/>
      <c r="C62" s="40" t="s">
        <v>98</v>
      </c>
    </row>
    <row r="63" spans="2:3" x14ac:dyDescent="0.2">
      <c r="B63" s="93" t="s">
        <v>100</v>
      </c>
      <c r="C63" s="40" t="s">
        <v>99</v>
      </c>
    </row>
    <row r="64" spans="2:3" ht="45" x14ac:dyDescent="0.2">
      <c r="B64" s="93"/>
      <c r="C64" s="130" t="s">
        <v>101</v>
      </c>
    </row>
    <row r="65" spans="1:3" x14ac:dyDescent="0.2">
      <c r="B65" s="93"/>
      <c r="C65" s="40" t="s">
        <v>102</v>
      </c>
    </row>
    <row r="66" spans="1:3" x14ac:dyDescent="0.2">
      <c r="B66" s="93"/>
      <c r="C66" s="40" t="s">
        <v>126</v>
      </c>
    </row>
    <row r="67" spans="1:3" x14ac:dyDescent="0.2">
      <c r="B67" s="93" t="s">
        <v>104</v>
      </c>
      <c r="C67" s="40" t="s">
        <v>103</v>
      </c>
    </row>
    <row r="68" spans="1:3" ht="45" x14ac:dyDescent="0.2">
      <c r="B68" s="93"/>
      <c r="C68" s="130" t="s">
        <v>144</v>
      </c>
    </row>
    <row r="69" spans="1:3" ht="30" x14ac:dyDescent="0.2">
      <c r="B69" s="93"/>
      <c r="C69" s="130" t="s">
        <v>145</v>
      </c>
    </row>
    <row r="70" spans="1:3" x14ac:dyDescent="0.2">
      <c r="B70" s="93" t="s">
        <v>106</v>
      </c>
      <c r="C70" s="40" t="s">
        <v>105</v>
      </c>
    </row>
    <row r="71" spans="1:3" ht="30" x14ac:dyDescent="0.2">
      <c r="B71" s="93"/>
      <c r="C71" s="130" t="s">
        <v>107</v>
      </c>
    </row>
    <row r="72" spans="1:3" x14ac:dyDescent="0.2">
      <c r="B72" s="93" t="s">
        <v>146</v>
      </c>
      <c r="C72" s="130" t="s">
        <v>137</v>
      </c>
    </row>
    <row r="73" spans="1:3" ht="45" x14ac:dyDescent="0.2">
      <c r="B73" s="93"/>
      <c r="C73" s="130" t="s">
        <v>148</v>
      </c>
    </row>
    <row r="74" spans="1:3" x14ac:dyDescent="0.2">
      <c r="B74" s="93" t="s">
        <v>147</v>
      </c>
      <c r="C74" s="130" t="s">
        <v>149</v>
      </c>
    </row>
    <row r="75" spans="1:3" ht="30" x14ac:dyDescent="0.2">
      <c r="B75" s="93"/>
      <c r="C75" s="130" t="s">
        <v>127</v>
      </c>
    </row>
    <row r="76" spans="1:3" x14ac:dyDescent="0.2">
      <c r="B76" s="93"/>
      <c r="C76" s="130"/>
    </row>
    <row r="77" spans="1:3" x14ac:dyDescent="0.2">
      <c r="A77" s="42">
        <v>6</v>
      </c>
      <c r="B77" s="134" t="s">
        <v>151</v>
      </c>
      <c r="C77" s="130"/>
    </row>
    <row r="78" spans="1:3" ht="59.25" customHeight="1" x14ac:dyDescent="0.2">
      <c r="B78" s="150" t="s">
        <v>152</v>
      </c>
      <c r="C78" s="150"/>
    </row>
    <row r="79" spans="1:3" x14ac:dyDescent="0.2">
      <c r="B79" s="87"/>
      <c r="C79" s="130"/>
    </row>
    <row r="81" spans="1:3" ht="30.75" customHeight="1" x14ac:dyDescent="0.2">
      <c r="A81" s="42">
        <v>7</v>
      </c>
      <c r="B81" s="149" t="s">
        <v>153</v>
      </c>
      <c r="C81" s="149"/>
    </row>
    <row r="82" spans="1:3" x14ac:dyDescent="0.2">
      <c r="B82" s="130"/>
      <c r="C82" s="130"/>
    </row>
    <row r="83" spans="1:3" ht="15.75" customHeight="1" x14ac:dyDescent="0.2">
      <c r="B83" s="152" t="s">
        <v>108</v>
      </c>
      <c r="C83" s="152"/>
    </row>
  </sheetData>
  <mergeCells count="20">
    <mergeCell ref="B83:C83"/>
    <mergeCell ref="B27:C27"/>
    <mergeCell ref="B36:C36"/>
    <mergeCell ref="B81:C81"/>
    <mergeCell ref="B49:C49"/>
    <mergeCell ref="B51:C51"/>
    <mergeCell ref="B52:C52"/>
    <mergeCell ref="B40:C40"/>
    <mergeCell ref="B28:C28"/>
    <mergeCell ref="B29:C29"/>
    <mergeCell ref="B37:C37"/>
    <mergeCell ref="B38:C38"/>
    <mergeCell ref="B39:C39"/>
    <mergeCell ref="A33:C33"/>
    <mergeCell ref="B78:C78"/>
    <mergeCell ref="A14:C14"/>
    <mergeCell ref="A18:C18"/>
    <mergeCell ref="B23:C23"/>
    <mergeCell ref="B26:C26"/>
    <mergeCell ref="B20:C20"/>
  </mergeCells>
  <pageMargins left="0.70866141732283472" right="0.70866141732283472" top="0.74803149606299213" bottom="0.74803149606299213" header="0.31496062992125984" footer="0.31496062992125984"/>
  <pageSetup paperSize="17"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3"/>
  <sheetViews>
    <sheetView zoomScaleNormal="100" zoomScaleSheetLayoutView="100" workbookViewId="0">
      <selection activeCell="E72" sqref="E72:I72"/>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162</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2" t="s">
        <v>25</v>
      </c>
      <c r="C21" s="162"/>
      <c r="D21" s="24">
        <v>2014</v>
      </c>
      <c r="E21" s="163"/>
      <c r="F21" s="164"/>
      <c r="G21" s="79"/>
      <c r="H21" s="79"/>
      <c r="I21" s="79"/>
      <c r="J21" s="79"/>
      <c r="K21" s="79"/>
      <c r="L21" s="79"/>
      <c r="M21" s="79"/>
      <c r="N21" s="79"/>
      <c r="O21" s="79"/>
      <c r="P21" s="79"/>
      <c r="Q21" s="79"/>
    </row>
    <row r="22" spans="1:24" ht="15" thickBot="1" x14ac:dyDescent="0.25">
      <c r="A22" s="4"/>
      <c r="B22" s="5" t="s">
        <v>3</v>
      </c>
      <c r="C22" s="5" t="s">
        <v>2</v>
      </c>
      <c r="D22" s="115">
        <v>1786456376</v>
      </c>
      <c r="E22" s="6" t="s">
        <v>0</v>
      </c>
      <c r="F22" s="7">
        <v>1</v>
      </c>
      <c r="G22" s="79"/>
      <c r="H22" s="79"/>
      <c r="I22" s="79"/>
      <c r="J22" s="79"/>
      <c r="K22" s="79"/>
      <c r="L22" s="79"/>
      <c r="M22" s="79"/>
      <c r="N22" s="79"/>
      <c r="O22" s="79"/>
      <c r="P22" s="79"/>
      <c r="Q22" s="79"/>
    </row>
    <row r="23" spans="1:24" x14ac:dyDescent="0.2">
      <c r="B23" s="5" t="s">
        <v>7</v>
      </c>
      <c r="C23" s="5" t="s">
        <v>1</v>
      </c>
      <c r="D23" s="116">
        <v>950124993</v>
      </c>
      <c r="E23" s="6" t="s">
        <v>0</v>
      </c>
      <c r="F23" s="8">
        <f>IFERROR(D23/$D$22,0)</f>
        <v>0.53184897530349773</v>
      </c>
    </row>
    <row r="24" spans="1:24" ht="15" thickBot="1" x14ac:dyDescent="0.25">
      <c r="B24" s="5" t="s">
        <v>8</v>
      </c>
      <c r="C24" s="5" t="s">
        <v>6</v>
      </c>
      <c r="D24" s="115">
        <v>836331383</v>
      </c>
      <c r="E24" s="6" t="s">
        <v>0</v>
      </c>
      <c r="F24" s="8">
        <f>IFERROR(D24/$D$22,0)</f>
        <v>0.46815102469650233</v>
      </c>
    </row>
    <row r="25" spans="1:24" x14ac:dyDescent="0.2">
      <c r="B25" s="5" t="s">
        <v>9</v>
      </c>
      <c r="C25" s="5" t="s">
        <v>4</v>
      </c>
      <c r="D25" s="116">
        <v>74273269</v>
      </c>
      <c r="E25" s="6" t="s">
        <v>0</v>
      </c>
      <c r="F25" s="8">
        <f>IFERROR(D25/$D$22,0)</f>
        <v>4.1575752981051241E-2</v>
      </c>
    </row>
    <row r="26" spans="1:24" x14ac:dyDescent="0.2">
      <c r="B26" s="5" t="s">
        <v>61</v>
      </c>
      <c r="C26" s="5" t="s">
        <v>5</v>
      </c>
      <c r="D26" s="117">
        <v>762058114</v>
      </c>
      <c r="E26" s="6" t="s">
        <v>0</v>
      </c>
      <c r="F26" s="8">
        <f>IFERROR(D26/$D$22,0)</f>
        <v>0.42657527171545107</v>
      </c>
      <c r="G26" s="29"/>
      <c r="H26" s="29"/>
    </row>
    <row r="27" spans="1:24" ht="34.5" customHeight="1" x14ac:dyDescent="0.2">
      <c r="B27" s="165" t="s">
        <v>77</v>
      </c>
      <c r="C27" s="165"/>
      <c r="D27" s="165"/>
      <c r="E27" s="165"/>
      <c r="F27" s="165"/>
      <c r="G27" s="166"/>
      <c r="H27" s="166"/>
    </row>
    <row r="28" spans="1:24" x14ac:dyDescent="0.2">
      <c r="D28" s="118"/>
      <c r="E28" s="35"/>
      <c r="F28" s="35"/>
      <c r="G28" s="35"/>
    </row>
    <row r="29" spans="1:24" ht="15" x14ac:dyDescent="0.25">
      <c r="A29" s="1" t="s">
        <v>35</v>
      </c>
      <c r="B29" s="3" t="s">
        <v>41</v>
      </c>
    </row>
    <row r="30" spans="1:24" ht="15" x14ac:dyDescent="0.25">
      <c r="B30" s="3"/>
    </row>
    <row r="31" spans="1:24" ht="15" x14ac:dyDescent="0.25">
      <c r="B31" s="2" t="s">
        <v>22</v>
      </c>
      <c r="C31" s="52" t="s">
        <v>163</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6">
        <v>2014</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8">
        <v>2016</v>
      </c>
      <c r="P45" s="158"/>
      <c r="Q45" s="158"/>
      <c r="R45" s="158">
        <v>2015</v>
      </c>
      <c r="S45" s="158"/>
      <c r="T45" s="158"/>
      <c r="U45" s="158">
        <v>2014</v>
      </c>
      <c r="V45" s="158"/>
      <c r="W45" s="158"/>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1" t="s">
        <v>26</v>
      </c>
      <c r="P46" s="101" t="s">
        <v>27</v>
      </c>
      <c r="Q46" s="101" t="s">
        <v>28</v>
      </c>
      <c r="R46" s="101" t="s">
        <v>26</v>
      </c>
      <c r="S46" s="101" t="s">
        <v>27</v>
      </c>
      <c r="T46" s="101" t="s">
        <v>28</v>
      </c>
      <c r="U46" s="101" t="s">
        <v>26</v>
      </c>
      <c r="V46" s="101" t="s">
        <v>27</v>
      </c>
      <c r="W46" s="101" t="s">
        <v>28</v>
      </c>
    </row>
    <row r="47" spans="1:23" x14ac:dyDescent="0.2">
      <c r="B47" s="13" t="s">
        <v>10</v>
      </c>
      <c r="C47" s="94">
        <v>63614544.459536552</v>
      </c>
      <c r="D47" s="94">
        <v>101356856.44</v>
      </c>
      <c r="E47" s="60">
        <v>107573009</v>
      </c>
      <c r="F47" s="51">
        <f>C47-D47+E47</f>
        <v>69830697.019536555</v>
      </c>
      <c r="G47" s="111">
        <v>3.6260000000000001E-2</v>
      </c>
      <c r="H47" s="15">
        <f>F47*G47</f>
        <v>2532061.0739283953</v>
      </c>
      <c r="I47" s="138">
        <v>1.261E-2</v>
      </c>
      <c r="J47" s="17">
        <f>F47*I47</f>
        <v>880565.08941635594</v>
      </c>
      <c r="K47" s="16">
        <f>J47-H47</f>
        <v>-1651495.9845120395</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v>63544082.988751292</v>
      </c>
      <c r="D48" s="94">
        <v>107573009</v>
      </c>
      <c r="E48" s="60">
        <v>106580311</v>
      </c>
      <c r="F48" s="51">
        <f t="shared" ref="F48:F58" si="0">C48-D48+E48</f>
        <v>62551384.988751292</v>
      </c>
      <c r="G48" s="111">
        <v>2.231E-2</v>
      </c>
      <c r="H48" s="15">
        <f t="shared" ref="H48:H58" si="1">F48*G48</f>
        <v>1395521.3990990412</v>
      </c>
      <c r="I48" s="138">
        <v>1.3300000000000001E-2</v>
      </c>
      <c r="J48" s="17">
        <f t="shared" ref="J48:J58" si="2">F48*I48</f>
        <v>831933.42035039223</v>
      </c>
      <c r="K48" s="16">
        <f t="shared" ref="K48:K58" si="3">J48-H48</f>
        <v>-563587.97874864901</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v>75541508.01373817</v>
      </c>
      <c r="D49" s="94">
        <v>106580311</v>
      </c>
      <c r="E49" s="60">
        <v>99339405</v>
      </c>
      <c r="F49" s="51">
        <f t="shared" si="0"/>
        <v>68300602.01373817</v>
      </c>
      <c r="G49" s="111">
        <v>1.103E-2</v>
      </c>
      <c r="H49" s="15">
        <f t="shared" si="1"/>
        <v>753355.64021153201</v>
      </c>
      <c r="I49" s="138">
        <v>-2.7E-4</v>
      </c>
      <c r="J49" s="17">
        <f t="shared" si="2"/>
        <v>-18441.162543709306</v>
      </c>
      <c r="K49" s="16">
        <f t="shared" si="3"/>
        <v>-771796.80275524128</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v>66524929.359504864</v>
      </c>
      <c r="D50" s="94">
        <v>99339405</v>
      </c>
      <c r="E50" s="60">
        <v>95676872</v>
      </c>
      <c r="F50" s="51">
        <f t="shared" si="0"/>
        <v>62862396.359504864</v>
      </c>
      <c r="G50" s="111">
        <v>-9.6500000000000006E-3</v>
      </c>
      <c r="H50" s="15">
        <f t="shared" si="1"/>
        <v>-606622.12486922194</v>
      </c>
      <c r="I50" s="138">
        <v>5.1979999999999998E-2</v>
      </c>
      <c r="J50" s="17">
        <f t="shared" si="2"/>
        <v>3267587.3627670626</v>
      </c>
      <c r="K50" s="16">
        <f t="shared" si="3"/>
        <v>3874209.4876362844</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v>72738397.55933474</v>
      </c>
      <c r="D51" s="94">
        <v>95676872</v>
      </c>
      <c r="E51" s="60">
        <v>82681196</v>
      </c>
      <c r="F51" s="51">
        <f t="shared" si="0"/>
        <v>59742721.55933474</v>
      </c>
      <c r="G51" s="111">
        <v>5.3560000000000003E-2</v>
      </c>
      <c r="H51" s="15">
        <f t="shared" si="1"/>
        <v>3199820.1667179689</v>
      </c>
      <c r="I51" s="138">
        <v>7.1959999999999996E-2</v>
      </c>
      <c r="J51" s="17">
        <f t="shared" si="2"/>
        <v>4299086.2434097277</v>
      </c>
      <c r="K51" s="16">
        <f t="shared" si="3"/>
        <v>1099266.0766917588</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v>53076546.984625727</v>
      </c>
      <c r="D52" s="94">
        <v>82681196</v>
      </c>
      <c r="E52" s="60">
        <v>91791846</v>
      </c>
      <c r="F52" s="51">
        <f t="shared" si="0"/>
        <v>62187196.984625727</v>
      </c>
      <c r="G52" s="111">
        <v>7.1900000000000006E-2</v>
      </c>
      <c r="H52" s="15">
        <f t="shared" si="1"/>
        <v>4471259.4631945901</v>
      </c>
      <c r="I52" s="138">
        <v>6.0249999999999998E-2</v>
      </c>
      <c r="J52" s="17">
        <f t="shared" si="2"/>
        <v>3746778.6183237</v>
      </c>
      <c r="K52" s="16">
        <f t="shared" si="3"/>
        <v>-724480.84487089003</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60">
        <v>73049827.051040336</v>
      </c>
      <c r="D53" s="94">
        <v>91791846</v>
      </c>
      <c r="E53" s="60">
        <v>91083159</v>
      </c>
      <c r="F53" s="51">
        <f t="shared" si="0"/>
        <v>72341140.051040336</v>
      </c>
      <c r="G53" s="111">
        <v>5.9760000000000001E-2</v>
      </c>
      <c r="H53" s="15">
        <f t="shared" si="1"/>
        <v>4323106.5294501707</v>
      </c>
      <c r="I53" s="139">
        <v>6.2560000000000004E-2</v>
      </c>
      <c r="J53" s="17">
        <f t="shared" si="2"/>
        <v>4525661.7215930838</v>
      </c>
      <c r="K53" s="16">
        <f t="shared" si="3"/>
        <v>202555.19214291312</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60">
        <v>60098442.46215108</v>
      </c>
      <c r="D54" s="94">
        <v>91083159</v>
      </c>
      <c r="E54" s="60">
        <v>96568192</v>
      </c>
      <c r="F54" s="51">
        <f t="shared" si="0"/>
        <v>65583475.46215108</v>
      </c>
      <c r="G54" s="111">
        <v>6.1080000000000002E-2</v>
      </c>
      <c r="H54" s="15">
        <f t="shared" si="1"/>
        <v>4005838.6812281883</v>
      </c>
      <c r="I54" s="139">
        <v>6.7610000000000003E-2</v>
      </c>
      <c r="J54" s="17">
        <f t="shared" si="2"/>
        <v>4434098.775996035</v>
      </c>
      <c r="K54" s="16">
        <f t="shared" si="3"/>
        <v>428260.09476784663</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60">
        <v>76975315.41656366</v>
      </c>
      <c r="D55" s="94">
        <v>96568192</v>
      </c>
      <c r="E55" s="60">
        <v>85353369</v>
      </c>
      <c r="F55" s="51">
        <f t="shared" si="0"/>
        <v>65760492.41656366</v>
      </c>
      <c r="G55" s="111">
        <v>8.0490000000000006E-2</v>
      </c>
      <c r="H55" s="15">
        <f t="shared" si="1"/>
        <v>5293062.0346092097</v>
      </c>
      <c r="I55" s="139">
        <v>7.9629999999999992E-2</v>
      </c>
      <c r="J55" s="17">
        <f t="shared" si="2"/>
        <v>5236508.0111309635</v>
      </c>
      <c r="K55" s="16">
        <f t="shared" si="3"/>
        <v>-56554.023478246294</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60">
        <v>60408355.693010263</v>
      </c>
      <c r="D56" s="94">
        <v>85353369</v>
      </c>
      <c r="E56" s="60">
        <v>89843667</v>
      </c>
      <c r="F56" s="51">
        <f t="shared" si="0"/>
        <v>64898653.693010263</v>
      </c>
      <c r="G56" s="111">
        <v>7.492E-2</v>
      </c>
      <c r="H56" s="15">
        <f t="shared" si="1"/>
        <v>4862207.1346803289</v>
      </c>
      <c r="I56" s="139">
        <v>0.10014000000000001</v>
      </c>
      <c r="J56" s="17">
        <f t="shared" si="2"/>
        <v>6498951.1808180483</v>
      </c>
      <c r="K56" s="16">
        <f t="shared" si="3"/>
        <v>1636744.0461377194</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60">
        <v>67749987.377622992</v>
      </c>
      <c r="D57" s="94">
        <v>89843667</v>
      </c>
      <c r="E57" s="60">
        <v>86676734</v>
      </c>
      <c r="F57" s="51">
        <f t="shared" si="0"/>
        <v>64583054.377622992</v>
      </c>
      <c r="G57" s="111">
        <v>9.9010000000000001E-2</v>
      </c>
      <c r="H57" s="15">
        <f t="shared" si="1"/>
        <v>6394368.2139284527</v>
      </c>
      <c r="I57" s="139">
        <v>8.231999999999999E-2</v>
      </c>
      <c r="J57" s="17">
        <f t="shared" si="2"/>
        <v>5316477.0363659244</v>
      </c>
      <c r="K57" s="16">
        <f t="shared" si="3"/>
        <v>-1077891.1775625283</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5">
        <v>54675465.480745584</v>
      </c>
      <c r="D58" s="94">
        <v>86676734</v>
      </c>
      <c r="E58" s="60">
        <v>98554908.620000005</v>
      </c>
      <c r="F58" s="51">
        <f t="shared" si="0"/>
        <v>66553640.100745589</v>
      </c>
      <c r="G58" s="111">
        <v>7.3179999999999995E-2</v>
      </c>
      <c r="H58" s="15">
        <f t="shared" si="1"/>
        <v>4870395.3825725615</v>
      </c>
      <c r="I58" s="139">
        <v>7.4439999999999992E-2</v>
      </c>
      <c r="J58" s="17">
        <f t="shared" si="2"/>
        <v>4954252.9690995011</v>
      </c>
      <c r="K58" s="16">
        <f t="shared" si="3"/>
        <v>83857.586526939645</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5" t="s">
        <v>133</v>
      </c>
      <c r="C59" s="97">
        <f>SUM(C47:C58)</f>
        <v>787997402.84662521</v>
      </c>
      <c r="D59" s="97">
        <f>SUM(D47:D58)</f>
        <v>1134524616.4400001</v>
      </c>
      <c r="E59" s="97">
        <f>SUM(E47:E58)</f>
        <v>1131722668.6199999</v>
      </c>
      <c r="F59" s="97">
        <f>SUM(F47:F58)</f>
        <v>785195455.02662516</v>
      </c>
      <c r="G59" s="37"/>
      <c r="H59" s="38">
        <f>SUM(H47:H58)</f>
        <v>41494373.594751216</v>
      </c>
      <c r="I59" s="37"/>
      <c r="J59" s="38">
        <f>SUM(J47:J58)</f>
        <v>43973459.266727082</v>
      </c>
      <c r="K59" s="39">
        <f>SUM(K47:K58)</f>
        <v>2479085.6719758678</v>
      </c>
      <c r="N59" s="31"/>
      <c r="O59" s="32"/>
      <c r="P59" s="32"/>
      <c r="Q59" s="32"/>
      <c r="R59" s="32"/>
      <c r="S59" s="32"/>
      <c r="T59" s="32"/>
      <c r="U59" s="32"/>
      <c r="V59" s="32"/>
      <c r="W59" s="32"/>
    </row>
    <row r="60" spans="1:24" x14ac:dyDescent="0.2">
      <c r="G60" s="4"/>
      <c r="H60" s="4"/>
      <c r="I60" s="4"/>
      <c r="J60" s="69"/>
      <c r="K60" s="124"/>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3"/>
      <c r="N62" s="29"/>
      <c r="O62" s="30"/>
      <c r="P62" s="30"/>
      <c r="Q62" s="30"/>
      <c r="R62" s="30"/>
      <c r="S62" s="30"/>
      <c r="T62" s="30"/>
      <c r="U62" s="30"/>
      <c r="V62" s="30"/>
      <c r="W62" s="30"/>
    </row>
    <row r="63" spans="1:24" ht="15" x14ac:dyDescent="0.25">
      <c r="B63" s="3"/>
      <c r="C63" s="2"/>
      <c r="K63" s="121"/>
      <c r="N63" s="29"/>
      <c r="O63" s="29"/>
      <c r="P63" s="29"/>
      <c r="Q63" s="29"/>
      <c r="R63" s="29"/>
      <c r="S63" s="29"/>
      <c r="T63" s="29"/>
      <c r="U63" s="29"/>
      <c r="V63" s="29"/>
      <c r="W63" s="29"/>
    </row>
    <row r="64" spans="1:24" ht="45" x14ac:dyDescent="0.25">
      <c r="A64" s="11"/>
      <c r="B64" s="102" t="s">
        <v>45</v>
      </c>
      <c r="C64" s="48" t="s">
        <v>67</v>
      </c>
      <c r="D64" s="48" t="s">
        <v>121</v>
      </c>
      <c r="E64" s="167" t="s">
        <v>44</v>
      </c>
      <c r="F64" s="167"/>
      <c r="G64" s="167"/>
      <c r="H64" s="167"/>
      <c r="I64" s="167"/>
      <c r="K64" s="119"/>
      <c r="O64" s="29"/>
      <c r="P64" s="29"/>
      <c r="Q64" s="29"/>
      <c r="R64" s="29"/>
      <c r="S64" s="29"/>
      <c r="T64" s="29"/>
      <c r="U64" s="29"/>
      <c r="V64" s="29"/>
      <c r="W64" s="29"/>
      <c r="X64" s="29"/>
    </row>
    <row r="65" spans="1:24" ht="30.75" customHeight="1" x14ac:dyDescent="0.25">
      <c r="A65" s="171" t="s">
        <v>134</v>
      </c>
      <c r="B65" s="172"/>
      <c r="C65" s="173"/>
      <c r="D65" s="144">
        <v>-6388302</v>
      </c>
      <c r="E65" s="159"/>
      <c r="F65" s="160"/>
      <c r="G65" s="160"/>
      <c r="H65" s="160"/>
      <c r="I65" s="161"/>
      <c r="K65" s="119"/>
      <c r="O65" s="29"/>
      <c r="P65" s="29"/>
      <c r="Q65" s="29"/>
      <c r="R65" s="29"/>
      <c r="S65" s="29"/>
      <c r="T65" s="29"/>
      <c r="U65" s="29"/>
      <c r="V65" s="29"/>
      <c r="W65" s="29"/>
      <c r="X65" s="29"/>
    </row>
    <row r="66" spans="1:24" ht="28.5" x14ac:dyDescent="0.2">
      <c r="A66" s="70" t="s">
        <v>51</v>
      </c>
      <c r="B66" s="49" t="s">
        <v>62</v>
      </c>
      <c r="C66" s="140" t="s">
        <v>164</v>
      </c>
      <c r="D66" s="145">
        <v>183291.35534997401</v>
      </c>
      <c r="E66" s="157"/>
      <c r="F66" s="157"/>
      <c r="G66" s="157"/>
      <c r="H66" s="157"/>
      <c r="I66" s="157"/>
      <c r="K66" s="119"/>
      <c r="O66" s="29"/>
      <c r="P66" s="29"/>
      <c r="Q66" s="29"/>
      <c r="R66" s="29"/>
      <c r="S66" s="29"/>
      <c r="T66" s="29"/>
      <c r="U66" s="29"/>
      <c r="V66" s="29"/>
      <c r="W66" s="29"/>
      <c r="X66" s="29"/>
    </row>
    <row r="67" spans="1:24" ht="28.5" x14ac:dyDescent="0.2">
      <c r="A67" s="70" t="s">
        <v>52</v>
      </c>
      <c r="B67" s="49" t="s">
        <v>79</v>
      </c>
      <c r="C67" s="140" t="s">
        <v>164</v>
      </c>
      <c r="D67" s="146">
        <v>-211590.11102868101</v>
      </c>
      <c r="E67" s="168"/>
      <c r="F67" s="169"/>
      <c r="G67" s="169"/>
      <c r="H67" s="169"/>
      <c r="I67" s="170"/>
      <c r="J67" s="79"/>
      <c r="K67" s="120"/>
      <c r="L67" s="79"/>
      <c r="M67" s="79"/>
      <c r="N67" s="79"/>
      <c r="O67" s="79"/>
      <c r="P67" s="79"/>
      <c r="Q67" s="79"/>
    </row>
    <row r="68" spans="1:24" ht="28.5" x14ac:dyDescent="0.2">
      <c r="A68" s="70" t="s">
        <v>65</v>
      </c>
      <c r="B68" s="49" t="s">
        <v>64</v>
      </c>
      <c r="C68" s="140" t="s">
        <v>165</v>
      </c>
      <c r="D68" s="146"/>
      <c r="E68" s="157"/>
      <c r="F68" s="157"/>
      <c r="G68" s="157"/>
      <c r="H68" s="157"/>
      <c r="I68" s="157"/>
      <c r="J68" s="79"/>
      <c r="K68" s="120"/>
      <c r="L68" s="79"/>
      <c r="M68" s="79"/>
      <c r="N68" s="79"/>
      <c r="O68" s="79"/>
      <c r="P68" s="79"/>
      <c r="Q68" s="79"/>
    </row>
    <row r="69" spans="1:24" ht="28.5" x14ac:dyDescent="0.2">
      <c r="A69" s="70" t="s">
        <v>66</v>
      </c>
      <c r="B69" s="49" t="s">
        <v>63</v>
      </c>
      <c r="C69" s="140" t="s">
        <v>164</v>
      </c>
      <c r="D69" s="146">
        <v>5637187.0999999996</v>
      </c>
      <c r="E69" s="168"/>
      <c r="F69" s="169"/>
      <c r="G69" s="169"/>
      <c r="H69" s="169"/>
      <c r="I69" s="170"/>
      <c r="J69" s="79"/>
      <c r="K69" s="123"/>
      <c r="L69" s="79"/>
      <c r="M69" s="79"/>
      <c r="N69" s="79"/>
      <c r="O69" s="79"/>
      <c r="P69" s="79"/>
      <c r="Q69" s="79"/>
    </row>
    <row r="70" spans="1:24" ht="28.5" x14ac:dyDescent="0.2">
      <c r="A70" s="70" t="s">
        <v>69</v>
      </c>
      <c r="B70" s="49" t="s">
        <v>71</v>
      </c>
      <c r="C70" s="140" t="s">
        <v>165</v>
      </c>
      <c r="D70" s="145"/>
      <c r="E70" s="157" t="s">
        <v>167</v>
      </c>
      <c r="F70" s="157"/>
      <c r="G70" s="157"/>
      <c r="H70" s="157"/>
      <c r="I70" s="157"/>
      <c r="J70" s="79"/>
      <c r="K70" s="123"/>
      <c r="L70" s="79"/>
      <c r="M70" s="79"/>
      <c r="N70" s="79"/>
      <c r="O70" s="79"/>
      <c r="P70" s="79"/>
      <c r="Q70" s="79"/>
    </row>
    <row r="71" spans="1:24" ht="28.5" x14ac:dyDescent="0.2">
      <c r="A71" s="70" t="s">
        <v>70</v>
      </c>
      <c r="B71" s="49" t="s">
        <v>72</v>
      </c>
      <c r="C71" s="140" t="s">
        <v>165</v>
      </c>
      <c r="D71" s="145"/>
      <c r="E71" s="157" t="s">
        <v>167</v>
      </c>
      <c r="F71" s="157"/>
      <c r="G71" s="157"/>
      <c r="H71" s="157"/>
      <c r="I71" s="157"/>
      <c r="J71" s="79"/>
      <c r="K71" s="123"/>
      <c r="L71" s="79"/>
      <c r="M71" s="79"/>
      <c r="N71" s="79"/>
      <c r="O71" s="79"/>
      <c r="P71" s="79"/>
      <c r="Q71" s="79"/>
    </row>
    <row r="72" spans="1:24" ht="33.75" customHeight="1" x14ac:dyDescent="0.2">
      <c r="A72" s="70">
        <v>4</v>
      </c>
      <c r="B72" s="49" t="s">
        <v>68</v>
      </c>
      <c r="C72" s="141" t="s">
        <v>165</v>
      </c>
      <c r="D72" s="145"/>
      <c r="E72" s="157" t="s">
        <v>169</v>
      </c>
      <c r="F72" s="157"/>
      <c r="G72" s="157"/>
      <c r="H72" s="157"/>
      <c r="I72" s="157"/>
      <c r="J72" s="79"/>
      <c r="K72" s="123"/>
      <c r="L72" s="79"/>
      <c r="M72" s="79"/>
      <c r="N72" s="79"/>
      <c r="O72" s="79"/>
      <c r="P72" s="79"/>
      <c r="Q72" s="79"/>
    </row>
    <row r="73" spans="1:24" ht="42.75" x14ac:dyDescent="0.2">
      <c r="A73" s="70">
        <v>5</v>
      </c>
      <c r="B73" s="49" t="s">
        <v>81</v>
      </c>
      <c r="C73" s="140" t="s">
        <v>164</v>
      </c>
      <c r="D73" s="145">
        <v>190917.44</v>
      </c>
      <c r="E73" s="157" t="s">
        <v>170</v>
      </c>
      <c r="F73" s="157"/>
      <c r="G73" s="157"/>
      <c r="H73" s="157"/>
      <c r="I73" s="157"/>
      <c r="J73" s="79"/>
      <c r="K73" s="123"/>
      <c r="L73" s="79"/>
      <c r="M73" s="79"/>
      <c r="N73" s="79"/>
      <c r="O73" s="79"/>
      <c r="P73" s="79"/>
      <c r="Q73" s="79"/>
    </row>
    <row r="74" spans="1:24" ht="28.5" x14ac:dyDescent="0.2">
      <c r="A74" s="54">
        <v>6</v>
      </c>
      <c r="B74" s="126" t="s">
        <v>137</v>
      </c>
      <c r="C74" s="140" t="s">
        <v>165</v>
      </c>
      <c r="D74" s="145"/>
      <c r="E74" s="157"/>
      <c r="F74" s="157"/>
      <c r="G74" s="157"/>
      <c r="H74" s="157"/>
      <c r="I74" s="157"/>
      <c r="K74" s="29"/>
    </row>
    <row r="75" spans="1:24" x14ac:dyDescent="0.2">
      <c r="A75" s="54">
        <v>7</v>
      </c>
      <c r="B75" s="142" t="s">
        <v>166</v>
      </c>
      <c r="C75" s="140" t="s">
        <v>164</v>
      </c>
      <c r="D75" s="145">
        <v>2847113.24</v>
      </c>
      <c r="E75" s="157" t="s">
        <v>171</v>
      </c>
      <c r="F75" s="157"/>
      <c r="G75" s="157"/>
      <c r="H75" s="157"/>
      <c r="I75" s="157"/>
    </row>
    <row r="76" spans="1:24" x14ac:dyDescent="0.2">
      <c r="A76" s="54">
        <v>8</v>
      </c>
      <c r="B76" s="46"/>
      <c r="C76" s="10"/>
      <c r="D76" s="98"/>
      <c r="E76" s="156"/>
      <c r="F76" s="156"/>
      <c r="G76" s="156"/>
      <c r="H76" s="156"/>
      <c r="I76" s="156"/>
    </row>
    <row r="77" spans="1:24" x14ac:dyDescent="0.2">
      <c r="A77" s="54">
        <v>9</v>
      </c>
      <c r="B77" s="46"/>
      <c r="C77" s="10"/>
      <c r="D77" s="98"/>
      <c r="E77" s="153"/>
      <c r="F77" s="154"/>
      <c r="G77" s="154"/>
      <c r="H77" s="154"/>
      <c r="I77" s="155"/>
    </row>
    <row r="78" spans="1:24" x14ac:dyDescent="0.2">
      <c r="A78" s="54">
        <v>10</v>
      </c>
      <c r="B78" s="46"/>
      <c r="C78" s="10"/>
      <c r="D78" s="98"/>
      <c r="E78" s="156"/>
      <c r="F78" s="156"/>
      <c r="G78" s="156"/>
      <c r="H78" s="156"/>
      <c r="I78" s="156"/>
    </row>
    <row r="79" spans="1:24" ht="15" x14ac:dyDescent="0.25">
      <c r="A79" s="1" t="s">
        <v>150</v>
      </c>
      <c r="B79" s="2" t="s">
        <v>131</v>
      </c>
      <c r="C79" s="2"/>
      <c r="D79" s="99">
        <f>SUM(D65:D78)</f>
        <v>2258617.024321293</v>
      </c>
      <c r="E79" s="25"/>
      <c r="F79" s="25"/>
      <c r="G79" s="25"/>
      <c r="H79" s="25"/>
    </row>
    <row r="80" spans="1:24" ht="15" x14ac:dyDescent="0.25">
      <c r="B80" s="122" t="s">
        <v>132</v>
      </c>
      <c r="C80" s="71"/>
      <c r="D80" s="99">
        <f>K59</f>
        <v>2479085.6719758678</v>
      </c>
      <c r="E80" s="25"/>
      <c r="F80" s="25"/>
      <c r="G80" s="25"/>
      <c r="H80" s="25"/>
    </row>
    <row r="81" spans="1:19" ht="15" x14ac:dyDescent="0.25">
      <c r="B81" s="71" t="s">
        <v>24</v>
      </c>
      <c r="C81" s="71"/>
      <c r="D81" s="100">
        <f>D79-D80</f>
        <v>-220468.64765457483</v>
      </c>
    </row>
    <row r="82" spans="1:19" ht="15.75" thickBot="1" x14ac:dyDescent="0.3">
      <c r="B82" s="132" t="s">
        <v>73</v>
      </c>
      <c r="C82" s="72"/>
      <c r="D82" s="61">
        <f>IF(ISERROR(D81/J59),0,D81/J59)</f>
        <v>-5.0136753244108415E-3</v>
      </c>
      <c r="E82" s="104"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03"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43">
        <v>2014</v>
      </c>
      <c r="C88" s="107">
        <f>+K59</f>
        <v>2479085.6719758678</v>
      </c>
      <c r="D88" s="107">
        <f>+D65</f>
        <v>-6388302</v>
      </c>
      <c r="E88" s="108">
        <f>SUM(D66:D78)</f>
        <v>8646919.0243212935</v>
      </c>
      <c r="F88" s="128">
        <f>SUM(D88:E88)</f>
        <v>2258617.0243212935</v>
      </c>
      <c r="G88" s="109">
        <f>F88-C88</f>
        <v>-220468.64765457436</v>
      </c>
      <c r="H88" s="108">
        <f>+J59</f>
        <v>43973459.266727082</v>
      </c>
      <c r="I88" s="105">
        <f>IF(ISERROR(G88/H88),0,G88/H88)</f>
        <v>-5.0136753244108311E-3</v>
      </c>
      <c r="J88" s="79"/>
      <c r="K88" s="79"/>
      <c r="L88" s="35"/>
      <c r="M88" s="35"/>
      <c r="N88" s="35"/>
      <c r="O88" s="35"/>
      <c r="P88" s="35"/>
      <c r="Q88" s="35"/>
      <c r="R88" s="35"/>
      <c r="S88" s="35"/>
    </row>
    <row r="89" spans="1:19" x14ac:dyDescent="0.2">
      <c r="B89" s="143">
        <v>2015</v>
      </c>
      <c r="C89" s="107">
        <f>+'GA Analysis-15'!K59</f>
        <v>1174579.3846683879</v>
      </c>
      <c r="D89" s="107">
        <f>+'GA Analysis-15'!D65</f>
        <v>2205574.6799999997</v>
      </c>
      <c r="E89" s="108">
        <f>SUM('GA Analysis-15'!D66:D78)</f>
        <v>-921523.49897131883</v>
      </c>
      <c r="F89" s="128">
        <f t="shared" ref="F89:F91" si="4">SUM(D89:E89)</f>
        <v>1284051.1810286809</v>
      </c>
      <c r="G89" s="109">
        <f>F89-C89</f>
        <v>109471.79636029294</v>
      </c>
      <c r="H89" s="108">
        <f>+'GA Analysis-15'!J59</f>
        <v>61079398.012568966</v>
      </c>
      <c r="I89" s="105">
        <f>IF(ISERROR(G89/H89),0,G89/H89)</f>
        <v>1.7922867598951409E-3</v>
      </c>
      <c r="J89" s="79"/>
      <c r="K89" s="79"/>
      <c r="L89" s="35"/>
      <c r="M89" s="35"/>
      <c r="N89" s="35"/>
      <c r="O89" s="35"/>
      <c r="P89" s="35"/>
      <c r="Q89" s="35"/>
      <c r="R89" s="35"/>
      <c r="S89" s="35"/>
    </row>
    <row r="90" spans="1:19" x14ac:dyDescent="0.2">
      <c r="B90" s="143">
        <v>2016</v>
      </c>
      <c r="C90" s="107">
        <f>+'GA Analysis-16'!K59</f>
        <v>-527837.27500426676</v>
      </c>
      <c r="D90" s="107">
        <f>+'GA Analysis-16'!D65</f>
        <v>-516597.82</v>
      </c>
      <c r="E90" s="108">
        <f>SUM('GA Analysis-16'!D66:D78)</f>
        <v>-41522.5</v>
      </c>
      <c r="F90" s="128">
        <f t="shared" si="4"/>
        <v>-558120.32000000007</v>
      </c>
      <c r="G90" s="109">
        <f>F90-C90</f>
        <v>-30283.044995733304</v>
      </c>
      <c r="H90" s="108">
        <f>+'GA Analysis-16'!J59</f>
        <v>74400778.825499535</v>
      </c>
      <c r="I90" s="105">
        <f>IF(ISERROR(G90/H90),0,G90/H90)</f>
        <v>-4.0702591389210477E-4</v>
      </c>
      <c r="J90" s="79"/>
      <c r="K90" s="79"/>
      <c r="L90" s="35"/>
      <c r="M90" s="35"/>
      <c r="N90" s="35"/>
      <c r="O90" s="35"/>
      <c r="P90" s="35"/>
      <c r="Q90" s="35"/>
      <c r="R90" s="35"/>
      <c r="S90" s="35"/>
    </row>
    <row r="91" spans="1:19" ht="15" thickBot="1" x14ac:dyDescent="0.25">
      <c r="B91" s="114"/>
      <c r="C91" s="110"/>
      <c r="D91" s="110"/>
      <c r="E91" s="110"/>
      <c r="F91" s="128">
        <f t="shared" si="4"/>
        <v>0</v>
      </c>
      <c r="G91" s="109">
        <f>F91-C91</f>
        <v>0</v>
      </c>
      <c r="H91" s="110"/>
      <c r="I91" s="106">
        <f>IF(ISERROR(G91/H91),0,G91/H91)</f>
        <v>0</v>
      </c>
      <c r="J91" s="79"/>
      <c r="K91" s="79"/>
      <c r="L91" s="35"/>
      <c r="M91" s="35"/>
      <c r="N91" s="35"/>
      <c r="O91" s="35"/>
      <c r="P91" s="35"/>
      <c r="Q91" s="35"/>
      <c r="R91" s="35"/>
      <c r="S91" s="35"/>
    </row>
    <row r="92" spans="1:19" ht="15.75" thickBot="1" x14ac:dyDescent="0.3">
      <c r="B92" s="75" t="s">
        <v>74</v>
      </c>
      <c r="C92" s="127">
        <f t="shared" ref="C92:H92" si="5">SUM(C88:C91)</f>
        <v>3125827.781639989</v>
      </c>
      <c r="D92" s="127">
        <f t="shared" si="5"/>
        <v>-4699325.1400000006</v>
      </c>
      <c r="E92" s="127">
        <f t="shared" si="5"/>
        <v>7683873.0253499746</v>
      </c>
      <c r="F92" s="129">
        <f t="shared" si="5"/>
        <v>2984547.885349974</v>
      </c>
      <c r="G92" s="127">
        <f>SUM(G88:G91)</f>
        <v>-141279.89629001473</v>
      </c>
      <c r="H92" s="77">
        <f t="shared" si="5"/>
        <v>179453636.10479558</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5:I65"/>
    <mergeCell ref="E70:I70"/>
    <mergeCell ref="B21:C21"/>
    <mergeCell ref="E21:F21"/>
    <mergeCell ref="B27:H27"/>
    <mergeCell ref="O45:Q45"/>
    <mergeCell ref="E64:I64"/>
    <mergeCell ref="E66:I66"/>
    <mergeCell ref="E67:I67"/>
    <mergeCell ref="E68:I68"/>
    <mergeCell ref="E69:I69"/>
    <mergeCell ref="A65:C65"/>
    <mergeCell ref="E77:I77"/>
    <mergeCell ref="E78:I78"/>
    <mergeCell ref="E71:I71"/>
    <mergeCell ref="E72:I72"/>
    <mergeCell ref="E73:I73"/>
    <mergeCell ref="E74:I74"/>
    <mergeCell ref="E75:I75"/>
    <mergeCell ref="E76:I76"/>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3"/>
  <sheetViews>
    <sheetView zoomScaleNormal="100" zoomScaleSheetLayoutView="100" workbookViewId="0">
      <selection activeCell="E72" sqref="E72:I72"/>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162</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2" t="s">
        <v>25</v>
      </c>
      <c r="C21" s="162"/>
      <c r="D21" s="24">
        <v>2015</v>
      </c>
      <c r="E21" s="163"/>
      <c r="F21" s="164"/>
      <c r="G21" s="79"/>
      <c r="H21" s="79"/>
      <c r="I21" s="79"/>
      <c r="J21" s="79"/>
      <c r="K21" s="79"/>
      <c r="L21" s="79"/>
      <c r="M21" s="79"/>
      <c r="N21" s="79"/>
      <c r="O21" s="79"/>
      <c r="P21" s="79"/>
      <c r="Q21" s="79"/>
    </row>
    <row r="22" spans="1:24" ht="15" thickBot="1" x14ac:dyDescent="0.25">
      <c r="A22" s="4"/>
      <c r="B22" s="5" t="s">
        <v>3</v>
      </c>
      <c r="C22" s="5" t="s">
        <v>2</v>
      </c>
      <c r="D22" s="115">
        <v>1745797914.3</v>
      </c>
      <c r="E22" s="6" t="s">
        <v>0</v>
      </c>
      <c r="F22" s="7">
        <v>1</v>
      </c>
      <c r="G22" s="79"/>
      <c r="H22" s="79"/>
      <c r="I22" s="79"/>
      <c r="J22" s="79"/>
      <c r="K22" s="79"/>
      <c r="L22" s="79"/>
      <c r="M22" s="79"/>
      <c r="N22" s="79"/>
      <c r="O22" s="79"/>
      <c r="P22" s="79"/>
      <c r="Q22" s="79"/>
    </row>
    <row r="23" spans="1:24" x14ac:dyDescent="0.2">
      <c r="B23" s="5" t="s">
        <v>7</v>
      </c>
      <c r="C23" s="5" t="s">
        <v>1</v>
      </c>
      <c r="D23" s="116">
        <v>933315859.29999995</v>
      </c>
      <c r="E23" s="6" t="s">
        <v>0</v>
      </c>
      <c r="F23" s="8">
        <f>IFERROR(D23/$D$22,0)</f>
        <v>0.53460704223273459</v>
      </c>
    </row>
    <row r="24" spans="1:24" ht="15" thickBot="1" x14ac:dyDescent="0.25">
      <c r="B24" s="5" t="s">
        <v>8</v>
      </c>
      <c r="C24" s="5" t="s">
        <v>6</v>
      </c>
      <c r="D24" s="115">
        <v>812482055</v>
      </c>
      <c r="E24" s="6" t="s">
        <v>0</v>
      </c>
      <c r="F24" s="8">
        <f>IFERROR(D24/$D$22,0)</f>
        <v>0.46539295776726547</v>
      </c>
    </row>
    <row r="25" spans="1:24" x14ac:dyDescent="0.2">
      <c r="B25" s="5" t="s">
        <v>9</v>
      </c>
      <c r="C25" s="5" t="s">
        <v>4</v>
      </c>
      <c r="D25" s="116">
        <v>57216001</v>
      </c>
      <c r="E25" s="6" t="s">
        <v>0</v>
      </c>
      <c r="F25" s="8">
        <f>IFERROR(D25/$D$22,0)</f>
        <v>3.2773553302669338E-2</v>
      </c>
    </row>
    <row r="26" spans="1:24" x14ac:dyDescent="0.2">
      <c r="B26" s="5" t="s">
        <v>61</v>
      </c>
      <c r="C26" s="5" t="s">
        <v>5</v>
      </c>
      <c r="D26" s="117">
        <v>755266054</v>
      </c>
      <c r="E26" s="6" t="s">
        <v>0</v>
      </c>
      <c r="F26" s="8">
        <f>IFERROR(D26/$D$22,0)</f>
        <v>0.43261940446459612</v>
      </c>
      <c r="G26" s="29"/>
      <c r="H26" s="29"/>
    </row>
    <row r="27" spans="1:24" ht="34.5" customHeight="1" x14ac:dyDescent="0.2">
      <c r="B27" s="165" t="s">
        <v>77</v>
      </c>
      <c r="C27" s="165"/>
      <c r="D27" s="165"/>
      <c r="E27" s="165"/>
      <c r="F27" s="165"/>
      <c r="G27" s="166"/>
      <c r="H27" s="166"/>
    </row>
    <row r="28" spans="1:24" x14ac:dyDescent="0.2">
      <c r="D28" s="118"/>
      <c r="E28" s="35"/>
      <c r="F28" s="35"/>
      <c r="G28" s="35"/>
    </row>
    <row r="29" spans="1:24" ht="15" x14ac:dyDescent="0.25">
      <c r="A29" s="1" t="s">
        <v>35</v>
      </c>
      <c r="B29" s="3" t="s">
        <v>41</v>
      </c>
    </row>
    <row r="30" spans="1:24" ht="15" x14ac:dyDescent="0.25">
      <c r="B30" s="3"/>
    </row>
    <row r="31" spans="1:24" ht="15" x14ac:dyDescent="0.25">
      <c r="B31" s="2" t="s">
        <v>22</v>
      </c>
      <c r="C31" s="52" t="s">
        <v>163</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6">
        <v>2015</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8">
        <v>2016</v>
      </c>
      <c r="P45" s="158"/>
      <c r="Q45" s="158"/>
      <c r="R45" s="158">
        <v>2015</v>
      </c>
      <c r="S45" s="158"/>
      <c r="T45" s="158"/>
      <c r="U45" s="158">
        <v>2014</v>
      </c>
      <c r="V45" s="158"/>
      <c r="W45" s="158"/>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1" t="s">
        <v>26</v>
      </c>
      <c r="P46" s="101" t="s">
        <v>27</v>
      </c>
      <c r="Q46" s="101" t="s">
        <v>28</v>
      </c>
      <c r="R46" s="101" t="s">
        <v>26</v>
      </c>
      <c r="S46" s="101" t="s">
        <v>27</v>
      </c>
      <c r="T46" s="101" t="s">
        <v>28</v>
      </c>
      <c r="U46" s="101" t="s">
        <v>26</v>
      </c>
      <c r="V46" s="101" t="s">
        <v>27</v>
      </c>
      <c r="W46" s="101" t="s">
        <v>28</v>
      </c>
    </row>
    <row r="47" spans="1:23" x14ac:dyDescent="0.2">
      <c r="B47" s="13" t="s">
        <v>10</v>
      </c>
      <c r="C47" s="94">
        <v>66159967.777289331</v>
      </c>
      <c r="D47" s="94">
        <v>98554908.620000005</v>
      </c>
      <c r="E47" s="60">
        <v>102695421</v>
      </c>
      <c r="F47" s="51">
        <f>C47-D47+E47</f>
        <v>70300480.157289326</v>
      </c>
      <c r="G47" s="111">
        <v>5.5490000000000005E-2</v>
      </c>
      <c r="H47" s="15">
        <f>F47*G47</f>
        <v>3900973.6439279849</v>
      </c>
      <c r="I47" s="111">
        <v>5.0680000000000003E-2</v>
      </c>
      <c r="J47" s="17">
        <f>F47*I47</f>
        <v>3562828.3343714233</v>
      </c>
      <c r="K47" s="16">
        <f>J47-H47</f>
        <v>-338145.30955656152</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v>62239287.619300984</v>
      </c>
      <c r="D48" s="94">
        <v>102695421</v>
      </c>
      <c r="E48" s="60">
        <v>106824897</v>
      </c>
      <c r="F48" s="51">
        <f t="shared" ref="F48:F58" si="0">C48-D48+E48</f>
        <v>66368763.619300984</v>
      </c>
      <c r="G48" s="111">
        <v>6.9809999999999997E-2</v>
      </c>
      <c r="H48" s="15">
        <f t="shared" ref="H48:H58" si="1">F48*G48</f>
        <v>4633203.3882634016</v>
      </c>
      <c r="I48" s="111">
        <v>3.9609999999999999E-2</v>
      </c>
      <c r="J48" s="17">
        <f t="shared" ref="J48:J58" si="2">F48*I48</f>
        <v>2628866.7269605119</v>
      </c>
      <c r="K48" s="16">
        <f t="shared" ref="K48:K58" si="3">J48-H48</f>
        <v>-2004336.6613028897</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v>78070771.838760689</v>
      </c>
      <c r="D49" s="94">
        <v>106824897</v>
      </c>
      <c r="E49" s="60">
        <v>98674551</v>
      </c>
      <c r="F49" s="51">
        <f t="shared" si="0"/>
        <v>69920425.838760689</v>
      </c>
      <c r="G49" s="111">
        <v>3.6040000000000003E-2</v>
      </c>
      <c r="H49" s="15">
        <f t="shared" si="1"/>
        <v>2519932.1472289353</v>
      </c>
      <c r="I49" s="111">
        <v>6.2899999999999998E-2</v>
      </c>
      <c r="J49" s="17">
        <f t="shared" si="2"/>
        <v>4397994.7852580473</v>
      </c>
      <c r="K49" s="16">
        <f t="shared" si="3"/>
        <v>1878062.638029112</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v>66512179.692694128</v>
      </c>
      <c r="D50" s="94">
        <v>98674551</v>
      </c>
      <c r="E50" s="60">
        <v>93143632</v>
      </c>
      <c r="F50" s="51">
        <f t="shared" si="0"/>
        <v>60981260.692694128</v>
      </c>
      <c r="G50" s="111">
        <v>6.7049999999999998E-2</v>
      </c>
      <c r="H50" s="15">
        <f t="shared" si="1"/>
        <v>4088793.5294451411</v>
      </c>
      <c r="I50" s="111">
        <v>9.5590000000000008E-2</v>
      </c>
      <c r="J50" s="17">
        <f t="shared" si="2"/>
        <v>5829198.7096146317</v>
      </c>
      <c r="K50" s="16">
        <f t="shared" si="3"/>
        <v>1740405.1801694906</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v>72997108.940953404</v>
      </c>
      <c r="D51" s="94">
        <v>93143632</v>
      </c>
      <c r="E51" s="60">
        <v>83705347</v>
      </c>
      <c r="F51" s="51">
        <f t="shared" si="0"/>
        <v>63558823.940953404</v>
      </c>
      <c r="G51" s="111">
        <v>9.4159999999999994E-2</v>
      </c>
      <c r="H51" s="15">
        <f t="shared" si="1"/>
        <v>5984698.8622801723</v>
      </c>
      <c r="I51" s="111">
        <v>9.6680000000000002E-2</v>
      </c>
      <c r="J51" s="17">
        <f t="shared" si="2"/>
        <v>6144867.0986113753</v>
      </c>
      <c r="K51" s="16">
        <f t="shared" si="3"/>
        <v>160168.23633120302</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v>56237704.699693412</v>
      </c>
      <c r="D52" s="94">
        <v>83705347</v>
      </c>
      <c r="E52" s="60">
        <v>90642789</v>
      </c>
      <c r="F52" s="51">
        <f t="shared" si="0"/>
        <v>63175146.699693412</v>
      </c>
      <c r="G52" s="111">
        <v>9.2280000000000001E-2</v>
      </c>
      <c r="H52" s="15">
        <f t="shared" si="1"/>
        <v>5829802.5374477077</v>
      </c>
      <c r="I52" s="111">
        <v>9.5400000000000013E-2</v>
      </c>
      <c r="J52" s="17">
        <f t="shared" si="2"/>
        <v>6026908.9951507524</v>
      </c>
      <c r="K52" s="16">
        <f t="shared" si="3"/>
        <v>197106.45770304464</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60">
        <v>64581744.092153817</v>
      </c>
      <c r="D53" s="94">
        <v>90642789</v>
      </c>
      <c r="E53" s="60">
        <v>93616516</v>
      </c>
      <c r="F53" s="51">
        <f t="shared" si="0"/>
        <v>67555471.092153817</v>
      </c>
      <c r="G53" s="111">
        <v>8.8880000000000001E-2</v>
      </c>
      <c r="H53" s="15">
        <f t="shared" si="1"/>
        <v>6004330.270670631</v>
      </c>
      <c r="I53" s="111">
        <v>7.8829999999999997E-2</v>
      </c>
      <c r="J53" s="17">
        <f t="shared" si="2"/>
        <v>5325397.7861944856</v>
      </c>
      <c r="K53" s="16">
        <f t="shared" si="3"/>
        <v>-678932.48447614536</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60">
        <v>57802597.127091266</v>
      </c>
      <c r="D54" s="94">
        <v>93616516</v>
      </c>
      <c r="E54" s="60">
        <v>100353357</v>
      </c>
      <c r="F54" s="51">
        <f t="shared" si="0"/>
        <v>64539438.127091266</v>
      </c>
      <c r="G54" s="111">
        <v>8.8050000000000003E-2</v>
      </c>
      <c r="H54" s="15">
        <f t="shared" si="1"/>
        <v>5682697.5270903865</v>
      </c>
      <c r="I54" s="111">
        <v>8.0099999999999991E-2</v>
      </c>
      <c r="J54" s="17">
        <f t="shared" si="2"/>
        <v>5169608.99398001</v>
      </c>
      <c r="K54" s="16">
        <f t="shared" si="3"/>
        <v>-513088.53311037645</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60">
        <v>77325009.934569448</v>
      </c>
      <c r="D55" s="94">
        <v>100353357</v>
      </c>
      <c r="E55" s="60">
        <v>90109686</v>
      </c>
      <c r="F55" s="51">
        <f t="shared" si="0"/>
        <v>67081338.934569448</v>
      </c>
      <c r="G55" s="111">
        <v>8.270000000000001E-2</v>
      </c>
      <c r="H55" s="15">
        <f t="shared" si="1"/>
        <v>5547626.7298888937</v>
      </c>
      <c r="I55" s="111">
        <v>6.7030000000000006E-2</v>
      </c>
      <c r="J55" s="17">
        <f t="shared" si="2"/>
        <v>4496462.1487841904</v>
      </c>
      <c r="K55" s="16">
        <f t="shared" si="3"/>
        <v>-1051164.5811047032</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60">
        <v>60505199.641207904</v>
      </c>
      <c r="D56" s="94">
        <v>90109686</v>
      </c>
      <c r="E56" s="60">
        <v>90303972</v>
      </c>
      <c r="F56" s="51">
        <f t="shared" si="0"/>
        <v>60699485.641207904</v>
      </c>
      <c r="G56" s="111">
        <v>6.3710000000000003E-2</v>
      </c>
      <c r="H56" s="15">
        <f t="shared" si="1"/>
        <v>3867164.2302013556</v>
      </c>
      <c r="I56" s="111">
        <v>7.5439999999999993E-2</v>
      </c>
      <c r="J56" s="17">
        <f t="shared" si="2"/>
        <v>4579169.1967727235</v>
      </c>
      <c r="K56" s="16">
        <f t="shared" si="3"/>
        <v>712004.96657136781</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60">
        <v>78287262.819414675</v>
      </c>
      <c r="D57" s="94">
        <v>90303972</v>
      </c>
      <c r="E57" s="60">
        <v>74355666</v>
      </c>
      <c r="F57" s="51">
        <f t="shared" si="0"/>
        <v>62338956.819414675</v>
      </c>
      <c r="G57" s="111">
        <v>7.6230000000000006E-2</v>
      </c>
      <c r="H57" s="15">
        <f t="shared" si="1"/>
        <v>4752098.6783439815</v>
      </c>
      <c r="I57" s="111">
        <v>0.11320000000000001</v>
      </c>
      <c r="J57" s="17">
        <f t="shared" si="2"/>
        <v>7056769.9119577417</v>
      </c>
      <c r="K57" s="16">
        <f t="shared" si="3"/>
        <v>2304671.2336137602</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5">
        <v>57474070.768905774</v>
      </c>
      <c r="D58" s="94">
        <v>74355666</v>
      </c>
      <c r="E58" s="60">
        <v>78768675</v>
      </c>
      <c r="F58" s="51">
        <f t="shared" si="0"/>
        <v>61887079.768905774</v>
      </c>
      <c r="G58" s="111">
        <v>0.11462</v>
      </c>
      <c r="H58" s="15">
        <f t="shared" si="1"/>
        <v>7093497.08311198</v>
      </c>
      <c r="I58" s="111">
        <v>9.4710000000000003E-2</v>
      </c>
      <c r="J58" s="17">
        <f t="shared" si="2"/>
        <v>5861325.3249130659</v>
      </c>
      <c r="K58" s="16">
        <f t="shared" si="3"/>
        <v>-1232171.7581989141</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5" t="s">
        <v>133</v>
      </c>
      <c r="C59" s="97">
        <f>SUM(C47:C58)</f>
        <v>798192904.95203483</v>
      </c>
      <c r="D59" s="97">
        <f>SUM(D47:D58)</f>
        <v>1122980742.6199999</v>
      </c>
      <c r="E59" s="97">
        <f>SUM(E47:E58)</f>
        <v>1103194509</v>
      </c>
      <c r="F59" s="97">
        <f>SUM(F47:F58)</f>
        <v>778406671.33203495</v>
      </c>
      <c r="G59" s="37"/>
      <c r="H59" s="38">
        <f>SUM(H47:H58)</f>
        <v>59904818.627900571</v>
      </c>
      <c r="I59" s="37"/>
      <c r="J59" s="38">
        <f>SUM(J47:J58)</f>
        <v>61079398.012568966</v>
      </c>
      <c r="K59" s="39">
        <f>SUM(K47:K58)</f>
        <v>1174579.3846683879</v>
      </c>
      <c r="N59" s="31"/>
      <c r="O59" s="32"/>
      <c r="P59" s="32"/>
      <c r="Q59" s="32"/>
      <c r="R59" s="32"/>
      <c r="S59" s="32"/>
      <c r="T59" s="32"/>
      <c r="U59" s="32"/>
      <c r="V59" s="32"/>
      <c r="W59" s="32"/>
    </row>
    <row r="60" spans="1:24" x14ac:dyDescent="0.2">
      <c r="G60" s="4"/>
      <c r="H60" s="4"/>
      <c r="I60" s="4"/>
      <c r="J60" s="69"/>
      <c r="K60" s="124"/>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3"/>
      <c r="N62" s="29"/>
      <c r="O62" s="30"/>
      <c r="P62" s="30"/>
      <c r="Q62" s="30"/>
      <c r="R62" s="30"/>
      <c r="S62" s="30"/>
      <c r="T62" s="30"/>
      <c r="U62" s="30"/>
      <c r="V62" s="30"/>
      <c r="W62" s="30"/>
    </row>
    <row r="63" spans="1:24" ht="15" x14ac:dyDescent="0.25">
      <c r="B63" s="3"/>
      <c r="C63" s="2"/>
      <c r="K63" s="121"/>
      <c r="N63" s="29"/>
      <c r="O63" s="29"/>
      <c r="P63" s="29"/>
      <c r="Q63" s="29"/>
      <c r="R63" s="29"/>
      <c r="S63" s="29"/>
      <c r="T63" s="29"/>
      <c r="U63" s="29"/>
      <c r="V63" s="29"/>
      <c r="W63" s="29"/>
    </row>
    <row r="64" spans="1:24" ht="45" x14ac:dyDescent="0.25">
      <c r="A64" s="11"/>
      <c r="B64" s="136" t="s">
        <v>45</v>
      </c>
      <c r="C64" s="48" t="s">
        <v>67</v>
      </c>
      <c r="D64" s="48" t="s">
        <v>121</v>
      </c>
      <c r="E64" s="167" t="s">
        <v>44</v>
      </c>
      <c r="F64" s="167"/>
      <c r="G64" s="167"/>
      <c r="H64" s="167"/>
      <c r="I64" s="167"/>
      <c r="K64" s="119"/>
      <c r="O64" s="29"/>
      <c r="P64" s="29"/>
      <c r="Q64" s="29"/>
      <c r="R64" s="29"/>
      <c r="S64" s="29"/>
      <c r="T64" s="29"/>
      <c r="U64" s="29"/>
      <c r="V64" s="29"/>
      <c r="W64" s="29"/>
      <c r="X64" s="29"/>
    </row>
    <row r="65" spans="1:24" ht="30.75" customHeight="1" x14ac:dyDescent="0.25">
      <c r="A65" s="171" t="s">
        <v>134</v>
      </c>
      <c r="B65" s="172"/>
      <c r="C65" s="173"/>
      <c r="D65" s="144">
        <v>2205574.6799999997</v>
      </c>
      <c r="E65" s="174"/>
      <c r="F65" s="175"/>
      <c r="G65" s="175"/>
      <c r="H65" s="175"/>
      <c r="I65" s="176"/>
      <c r="K65" s="119"/>
      <c r="O65" s="29"/>
      <c r="P65" s="29"/>
      <c r="Q65" s="29"/>
      <c r="R65" s="29"/>
      <c r="S65" s="29"/>
      <c r="T65" s="29"/>
      <c r="U65" s="29"/>
      <c r="V65" s="29"/>
      <c r="W65" s="29"/>
      <c r="X65" s="29"/>
    </row>
    <row r="66" spans="1:24" ht="28.5" x14ac:dyDescent="0.2">
      <c r="A66" s="70" t="s">
        <v>51</v>
      </c>
      <c r="B66" s="49" t="s">
        <v>62</v>
      </c>
      <c r="C66" s="147" t="s">
        <v>164</v>
      </c>
      <c r="D66" s="145">
        <v>211590.11102868101</v>
      </c>
      <c r="E66" s="157"/>
      <c r="F66" s="157"/>
      <c r="G66" s="157"/>
      <c r="H66" s="157"/>
      <c r="I66" s="157"/>
      <c r="K66" s="119"/>
      <c r="O66" s="29"/>
      <c r="P66" s="29"/>
      <c r="Q66" s="29"/>
      <c r="R66" s="29"/>
      <c r="S66" s="29"/>
      <c r="T66" s="29"/>
      <c r="U66" s="29"/>
      <c r="V66" s="29"/>
      <c r="W66" s="29"/>
      <c r="X66" s="29"/>
    </row>
    <row r="67" spans="1:24" ht="28.5" x14ac:dyDescent="0.2">
      <c r="A67" s="70" t="s">
        <v>52</v>
      </c>
      <c r="B67" s="49" t="s">
        <v>79</v>
      </c>
      <c r="C67" s="148" t="s">
        <v>164</v>
      </c>
      <c r="D67" s="146">
        <v>1843289.99</v>
      </c>
      <c r="E67" s="168"/>
      <c r="F67" s="169"/>
      <c r="G67" s="169"/>
      <c r="H67" s="169"/>
      <c r="I67" s="170"/>
      <c r="J67" s="79"/>
      <c r="K67" s="120"/>
      <c r="L67" s="79"/>
      <c r="M67" s="79"/>
      <c r="N67" s="79"/>
      <c r="O67" s="79"/>
      <c r="P67" s="79"/>
      <c r="Q67" s="79"/>
    </row>
    <row r="68" spans="1:24" ht="28.5" x14ac:dyDescent="0.2">
      <c r="A68" s="70" t="s">
        <v>65</v>
      </c>
      <c r="B68" s="49" t="s">
        <v>64</v>
      </c>
      <c r="C68" s="147" t="s">
        <v>165</v>
      </c>
      <c r="D68" s="146"/>
      <c r="E68" s="157"/>
      <c r="F68" s="157"/>
      <c r="G68" s="157"/>
      <c r="H68" s="157"/>
      <c r="I68" s="157"/>
      <c r="J68" s="79"/>
      <c r="K68" s="120"/>
      <c r="L68" s="79"/>
      <c r="M68" s="79"/>
      <c r="N68" s="79"/>
      <c r="O68" s="79"/>
      <c r="P68" s="79"/>
      <c r="Q68" s="79"/>
    </row>
    <row r="69" spans="1:24" ht="28.5" x14ac:dyDescent="0.2">
      <c r="A69" s="70" t="s">
        <v>66</v>
      </c>
      <c r="B69" s="49" t="s">
        <v>63</v>
      </c>
      <c r="C69" s="147" t="s">
        <v>165</v>
      </c>
      <c r="D69" s="146"/>
      <c r="E69" s="168"/>
      <c r="F69" s="169"/>
      <c r="G69" s="169"/>
      <c r="H69" s="169"/>
      <c r="I69" s="170"/>
      <c r="J69" s="79"/>
      <c r="K69" s="123"/>
      <c r="L69" s="79"/>
      <c r="M69" s="79"/>
      <c r="N69" s="79"/>
      <c r="O69" s="79"/>
      <c r="P69" s="79"/>
      <c r="Q69" s="79"/>
    </row>
    <row r="70" spans="1:24" ht="28.5" x14ac:dyDescent="0.2">
      <c r="A70" s="70" t="s">
        <v>69</v>
      </c>
      <c r="B70" s="49" t="s">
        <v>71</v>
      </c>
      <c r="C70" s="147" t="s">
        <v>165</v>
      </c>
      <c r="D70" s="145"/>
      <c r="E70" s="157" t="s">
        <v>167</v>
      </c>
      <c r="F70" s="157"/>
      <c r="G70" s="157"/>
      <c r="H70" s="157"/>
      <c r="I70" s="157"/>
      <c r="J70" s="79"/>
      <c r="K70" s="123"/>
      <c r="L70" s="79"/>
      <c r="M70" s="79"/>
      <c r="N70" s="79"/>
      <c r="O70" s="79"/>
      <c r="P70" s="79"/>
      <c r="Q70" s="79"/>
    </row>
    <row r="71" spans="1:24" ht="28.5" x14ac:dyDescent="0.2">
      <c r="A71" s="70" t="s">
        <v>70</v>
      </c>
      <c r="B71" s="49" t="s">
        <v>72</v>
      </c>
      <c r="C71" s="147" t="s">
        <v>165</v>
      </c>
      <c r="D71" s="145"/>
      <c r="E71" s="157" t="s">
        <v>167</v>
      </c>
      <c r="F71" s="157"/>
      <c r="G71" s="157"/>
      <c r="H71" s="157"/>
      <c r="I71" s="157"/>
      <c r="J71" s="79"/>
      <c r="K71" s="123"/>
      <c r="L71" s="79"/>
      <c r="M71" s="79"/>
      <c r="N71" s="79"/>
      <c r="O71" s="79"/>
      <c r="P71" s="79"/>
      <c r="Q71" s="79"/>
    </row>
    <row r="72" spans="1:24" ht="33.75" customHeight="1" x14ac:dyDescent="0.2">
      <c r="A72" s="70">
        <v>4</v>
      </c>
      <c r="B72" s="49" t="s">
        <v>68</v>
      </c>
      <c r="C72" s="140" t="s">
        <v>165</v>
      </c>
      <c r="D72" s="145"/>
      <c r="E72" s="157" t="s">
        <v>169</v>
      </c>
      <c r="F72" s="157"/>
      <c r="G72" s="157"/>
      <c r="H72" s="157"/>
      <c r="I72" s="157"/>
      <c r="J72" s="79"/>
      <c r="K72" s="123"/>
      <c r="L72" s="79"/>
      <c r="M72" s="79"/>
      <c r="N72" s="79"/>
      <c r="O72" s="79"/>
      <c r="P72" s="79"/>
      <c r="Q72" s="79"/>
    </row>
    <row r="73" spans="1:24" ht="42.75" x14ac:dyDescent="0.2">
      <c r="A73" s="70">
        <v>5</v>
      </c>
      <c r="B73" s="49" t="s">
        <v>81</v>
      </c>
      <c r="C73" s="147" t="s">
        <v>164</v>
      </c>
      <c r="D73" s="145">
        <v>-3443918.32</v>
      </c>
      <c r="E73" s="157"/>
      <c r="F73" s="157"/>
      <c r="G73" s="157"/>
      <c r="H73" s="157"/>
      <c r="I73" s="157"/>
      <c r="J73" s="79"/>
      <c r="K73" s="123"/>
      <c r="L73" s="79"/>
      <c r="M73" s="79"/>
      <c r="N73" s="79"/>
      <c r="O73" s="79"/>
      <c r="P73" s="79"/>
      <c r="Q73" s="79"/>
    </row>
    <row r="74" spans="1:24" ht="28.5" x14ac:dyDescent="0.2">
      <c r="A74" s="54">
        <v>6</v>
      </c>
      <c r="B74" s="126" t="s">
        <v>137</v>
      </c>
      <c r="C74" s="147" t="s">
        <v>165</v>
      </c>
      <c r="D74" s="145"/>
      <c r="E74" s="157"/>
      <c r="F74" s="157"/>
      <c r="G74" s="157"/>
      <c r="H74" s="157"/>
      <c r="I74" s="157"/>
      <c r="K74" s="29"/>
    </row>
    <row r="75" spans="1:24" x14ac:dyDescent="0.2">
      <c r="A75" s="54">
        <v>7</v>
      </c>
      <c r="B75" s="142" t="s">
        <v>168</v>
      </c>
      <c r="C75" s="147" t="s">
        <v>164</v>
      </c>
      <c r="D75" s="145">
        <v>467514.72</v>
      </c>
      <c r="E75" s="157"/>
      <c r="F75" s="157"/>
      <c r="G75" s="157"/>
      <c r="H75" s="157"/>
      <c r="I75" s="157"/>
    </row>
    <row r="76" spans="1:24" x14ac:dyDescent="0.2">
      <c r="A76" s="54">
        <v>8</v>
      </c>
      <c r="B76" s="46"/>
      <c r="C76" s="10"/>
      <c r="D76" s="98"/>
      <c r="E76" s="156"/>
      <c r="F76" s="156"/>
      <c r="G76" s="156"/>
      <c r="H76" s="156"/>
      <c r="I76" s="156"/>
    </row>
    <row r="77" spans="1:24" x14ac:dyDescent="0.2">
      <c r="A77" s="54">
        <v>9</v>
      </c>
      <c r="B77" s="46"/>
      <c r="C77" s="10"/>
      <c r="D77" s="98"/>
      <c r="E77" s="153"/>
      <c r="F77" s="154"/>
      <c r="G77" s="154"/>
      <c r="H77" s="154"/>
      <c r="I77" s="155"/>
    </row>
    <row r="78" spans="1:24" x14ac:dyDescent="0.2">
      <c r="A78" s="54">
        <v>10</v>
      </c>
      <c r="B78" s="46"/>
      <c r="C78" s="10"/>
      <c r="D78" s="98"/>
      <c r="E78" s="156"/>
      <c r="F78" s="156"/>
      <c r="G78" s="156"/>
      <c r="H78" s="156"/>
      <c r="I78" s="156"/>
    </row>
    <row r="79" spans="1:24" ht="15" x14ac:dyDescent="0.25">
      <c r="A79" s="1" t="s">
        <v>150</v>
      </c>
      <c r="B79" s="2" t="s">
        <v>131</v>
      </c>
      <c r="C79" s="2"/>
      <c r="D79" s="99">
        <f>SUM(D65:D78)</f>
        <v>1284051.1810286806</v>
      </c>
      <c r="E79" s="25"/>
      <c r="F79" s="25"/>
      <c r="G79" s="25"/>
      <c r="H79" s="25"/>
    </row>
    <row r="80" spans="1:24" ht="15" x14ac:dyDescent="0.25">
      <c r="B80" s="122" t="s">
        <v>132</v>
      </c>
      <c r="C80" s="71"/>
      <c r="D80" s="99">
        <f>K59</f>
        <v>1174579.3846683879</v>
      </c>
      <c r="E80" s="25"/>
      <c r="F80" s="25"/>
      <c r="G80" s="25"/>
      <c r="H80" s="25"/>
    </row>
    <row r="81" spans="1:19" ht="15" x14ac:dyDescent="0.25">
      <c r="B81" s="71" t="s">
        <v>24</v>
      </c>
      <c r="C81" s="71"/>
      <c r="D81" s="100">
        <f>D79-D80</f>
        <v>109471.7963602927</v>
      </c>
    </row>
    <row r="82" spans="1:19" ht="15.75" thickBot="1" x14ac:dyDescent="0.3">
      <c r="B82" s="132" t="s">
        <v>73</v>
      </c>
      <c r="C82" s="72"/>
      <c r="D82" s="61">
        <f>IF(ISERROR(D81/J59),0,D81/J59)</f>
        <v>1.792286759895137E-3</v>
      </c>
      <c r="E82" s="104"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37"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4"/>
      <c r="C88" s="107"/>
      <c r="D88" s="107"/>
      <c r="E88" s="108"/>
      <c r="F88" s="128">
        <f>SUM(D88:E88)</f>
        <v>0</v>
      </c>
      <c r="G88" s="109">
        <f>F88-C88</f>
        <v>0</v>
      </c>
      <c r="H88" s="108"/>
      <c r="I88" s="105">
        <f>IF(ISERROR(G88/H88),0,G88/H88)</f>
        <v>0</v>
      </c>
      <c r="J88" s="79"/>
      <c r="K88" s="79"/>
      <c r="L88" s="35"/>
      <c r="M88" s="35"/>
      <c r="N88" s="35"/>
      <c r="O88" s="35"/>
      <c r="P88" s="35"/>
      <c r="Q88" s="35"/>
      <c r="R88" s="35"/>
      <c r="S88" s="35"/>
    </row>
    <row r="89" spans="1:19" x14ac:dyDescent="0.2">
      <c r="B89" s="114"/>
      <c r="C89" s="107"/>
      <c r="D89" s="107"/>
      <c r="E89" s="108"/>
      <c r="F89" s="128">
        <f t="shared" ref="F89:F91" si="4">SUM(D89:E89)</f>
        <v>0</v>
      </c>
      <c r="G89" s="109">
        <f>F89-C89</f>
        <v>0</v>
      </c>
      <c r="H89" s="108"/>
      <c r="I89" s="105">
        <f>IF(ISERROR(G89/H89),0,G89/H89)</f>
        <v>0</v>
      </c>
      <c r="J89" s="79"/>
      <c r="K89" s="79"/>
      <c r="L89" s="35"/>
      <c r="M89" s="35"/>
      <c r="N89" s="35"/>
      <c r="O89" s="35"/>
      <c r="P89" s="35"/>
      <c r="Q89" s="35"/>
      <c r="R89" s="35"/>
      <c r="S89" s="35"/>
    </row>
    <row r="90" spans="1:19" x14ac:dyDescent="0.2">
      <c r="B90" s="114"/>
      <c r="C90" s="107"/>
      <c r="D90" s="107"/>
      <c r="E90" s="108"/>
      <c r="F90" s="128">
        <f t="shared" si="4"/>
        <v>0</v>
      </c>
      <c r="G90" s="109">
        <f>F90-C90</f>
        <v>0</v>
      </c>
      <c r="H90" s="108"/>
      <c r="I90" s="105">
        <f>IF(ISERROR(G90/H90),0,G90/H90)</f>
        <v>0</v>
      </c>
      <c r="J90" s="79"/>
      <c r="K90" s="79"/>
      <c r="L90" s="35"/>
      <c r="M90" s="35"/>
      <c r="N90" s="35"/>
      <c r="O90" s="35"/>
      <c r="P90" s="35"/>
      <c r="Q90" s="35"/>
      <c r="R90" s="35"/>
      <c r="S90" s="35"/>
    </row>
    <row r="91" spans="1:19" ht="15" thickBot="1" x14ac:dyDescent="0.25">
      <c r="B91" s="114"/>
      <c r="C91" s="110"/>
      <c r="D91" s="110"/>
      <c r="E91" s="110"/>
      <c r="F91" s="128">
        <f t="shared" si="4"/>
        <v>0</v>
      </c>
      <c r="G91" s="109">
        <f>F91-C91</f>
        <v>0</v>
      </c>
      <c r="H91" s="110"/>
      <c r="I91" s="106">
        <f>IF(ISERROR(G91/H91),0,G91/H91)</f>
        <v>0</v>
      </c>
      <c r="J91" s="79"/>
      <c r="K91" s="79"/>
      <c r="L91" s="35"/>
      <c r="M91" s="35"/>
      <c r="N91" s="35"/>
      <c r="O91" s="35"/>
      <c r="P91" s="35"/>
      <c r="Q91" s="35"/>
      <c r="R91" s="35"/>
      <c r="S91" s="35"/>
    </row>
    <row r="92" spans="1:19" ht="15.75" thickBot="1" x14ac:dyDescent="0.3">
      <c r="B92" s="75" t="s">
        <v>74</v>
      </c>
      <c r="C92" s="127">
        <f t="shared" ref="C92:H92" si="5">SUM(C88:C91)</f>
        <v>0</v>
      </c>
      <c r="D92" s="127">
        <f t="shared" si="5"/>
        <v>0</v>
      </c>
      <c r="E92" s="127">
        <f t="shared" si="5"/>
        <v>0</v>
      </c>
      <c r="F92" s="129">
        <f t="shared" si="5"/>
        <v>0</v>
      </c>
      <c r="G92" s="127">
        <f>SUM(G88:G91)</f>
        <v>0</v>
      </c>
      <c r="H92" s="77">
        <f t="shared" si="5"/>
        <v>0</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8:I68"/>
    <mergeCell ref="B21:C21"/>
    <mergeCell ref="E21:F21"/>
    <mergeCell ref="B27:H27"/>
    <mergeCell ref="O45:Q45"/>
    <mergeCell ref="E64:I64"/>
    <mergeCell ref="A65:C65"/>
    <mergeCell ref="E65:I65"/>
    <mergeCell ref="E66:I66"/>
    <mergeCell ref="E67:I67"/>
    <mergeCell ref="E75:I75"/>
    <mergeCell ref="E76:I76"/>
    <mergeCell ref="E77:I77"/>
    <mergeCell ref="E78:I78"/>
    <mergeCell ref="E69:I69"/>
    <mergeCell ref="E70:I70"/>
    <mergeCell ref="E71:I71"/>
    <mergeCell ref="E72:I72"/>
    <mergeCell ref="E73:I73"/>
    <mergeCell ref="E74:I74"/>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03"/>
  <sheetViews>
    <sheetView tabSelected="1" topLeftCell="A58" zoomScaleNormal="100" zoomScaleSheetLayoutView="100" workbookViewId="0">
      <selection activeCell="D67" sqref="D67"/>
    </sheetView>
  </sheetViews>
  <sheetFormatPr defaultColWidth="9.140625" defaultRowHeight="14.25" x14ac:dyDescent="0.2"/>
  <cols>
    <col min="1" max="1" width="10.285156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7.28515625" style="1" customWidth="1"/>
    <col min="11" max="11" width="18.140625" style="1" customWidth="1"/>
    <col min="12" max="12" width="10.7109375" style="1" customWidth="1"/>
    <col min="13" max="13" width="10.28515625" style="1" customWidth="1"/>
    <col min="14" max="14" width="11.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21" width="10.85546875" style="1" customWidth="1"/>
    <col min="22" max="22" width="11.28515625" style="1" customWidth="1"/>
    <col min="23" max="16384" width="9.140625" style="1"/>
  </cols>
  <sheetData>
    <row r="12" spans="1:24" ht="15" x14ac:dyDescent="0.25">
      <c r="A12" s="47" t="s">
        <v>48</v>
      </c>
      <c r="B12" s="4"/>
      <c r="C12" s="47"/>
    </row>
    <row r="13" spans="1:24" x14ac:dyDescent="0.2">
      <c r="A13" s="4"/>
      <c r="B13" s="4"/>
      <c r="C13" s="4"/>
    </row>
    <row r="14" spans="1:24" ht="15" x14ac:dyDescent="0.2">
      <c r="A14" s="4"/>
      <c r="B14" s="4" t="s">
        <v>32</v>
      </c>
      <c r="C14" s="23"/>
      <c r="D14" s="4"/>
      <c r="E14" s="4"/>
      <c r="F14" s="4"/>
      <c r="X14" s="1">
        <v>2014</v>
      </c>
    </row>
    <row r="15" spans="1:24" ht="15" x14ac:dyDescent="0.2">
      <c r="A15" s="4"/>
      <c r="B15" s="4" t="s">
        <v>60</v>
      </c>
      <c r="C15" s="55"/>
      <c r="D15" s="4"/>
      <c r="E15" s="4"/>
      <c r="F15" s="4"/>
    </row>
    <row r="16" spans="1:24" ht="15" x14ac:dyDescent="0.2">
      <c r="A16" s="4"/>
      <c r="B16" s="14"/>
      <c r="C16" s="14"/>
      <c r="D16" s="4"/>
      <c r="E16" s="4"/>
      <c r="F16" s="4"/>
      <c r="X16" s="1">
        <v>2015</v>
      </c>
    </row>
    <row r="17" spans="1:24" ht="15" x14ac:dyDescent="0.2">
      <c r="A17" s="4" t="s">
        <v>33</v>
      </c>
      <c r="B17" s="14" t="s">
        <v>130</v>
      </c>
      <c r="C17" s="24" t="s">
        <v>162</v>
      </c>
      <c r="D17" s="4"/>
      <c r="E17" s="4"/>
      <c r="F17" s="4"/>
      <c r="X17" s="1">
        <v>2016</v>
      </c>
    </row>
    <row r="18" spans="1:24" ht="15" x14ac:dyDescent="0.2">
      <c r="A18" s="4"/>
      <c r="B18" s="14"/>
      <c r="C18" s="14"/>
      <c r="D18" s="4"/>
      <c r="E18" s="4"/>
      <c r="F18" s="4"/>
    </row>
    <row r="19" spans="1:24" ht="15" x14ac:dyDescent="0.2">
      <c r="A19" s="4"/>
      <c r="B19" s="14"/>
      <c r="C19" s="14"/>
      <c r="D19" s="4"/>
      <c r="E19" s="4"/>
      <c r="F19" s="4"/>
    </row>
    <row r="20" spans="1:24" ht="15" x14ac:dyDescent="0.2">
      <c r="A20" s="4" t="s">
        <v>34</v>
      </c>
      <c r="B20" s="22" t="s">
        <v>82</v>
      </c>
      <c r="C20" s="21"/>
      <c r="D20" s="21"/>
      <c r="E20" s="21"/>
      <c r="F20" s="21"/>
      <c r="I20" s="79"/>
      <c r="J20" s="79"/>
      <c r="K20" s="79"/>
      <c r="L20" s="79"/>
      <c r="M20" s="79"/>
      <c r="N20" s="79"/>
      <c r="O20" s="79"/>
      <c r="P20" s="79"/>
      <c r="Q20" s="79"/>
      <c r="R20" s="79"/>
      <c r="S20" s="79"/>
    </row>
    <row r="21" spans="1:24" ht="15" x14ac:dyDescent="0.2">
      <c r="A21" s="4"/>
      <c r="B21" s="162" t="s">
        <v>25</v>
      </c>
      <c r="C21" s="162"/>
      <c r="D21" s="24">
        <v>2016</v>
      </c>
      <c r="E21" s="163"/>
      <c r="F21" s="164"/>
      <c r="G21" s="79"/>
      <c r="H21" s="79"/>
      <c r="I21" s="79"/>
      <c r="J21" s="79"/>
      <c r="K21" s="79"/>
      <c r="L21" s="79"/>
      <c r="M21" s="79"/>
      <c r="N21" s="79"/>
      <c r="O21" s="79"/>
      <c r="P21" s="79"/>
      <c r="Q21" s="79"/>
    </row>
    <row r="22" spans="1:24" ht="15" thickBot="1" x14ac:dyDescent="0.25">
      <c r="A22" s="4"/>
      <c r="B22" s="5" t="s">
        <v>3</v>
      </c>
      <c r="C22" s="5" t="s">
        <v>2</v>
      </c>
      <c r="D22" s="115">
        <v>1748948124.3</v>
      </c>
      <c r="E22" s="6" t="s">
        <v>0</v>
      </c>
      <c r="F22" s="7">
        <v>1</v>
      </c>
      <c r="G22" s="79"/>
      <c r="H22" s="79"/>
      <c r="I22" s="79"/>
      <c r="J22" s="79"/>
      <c r="K22" s="79"/>
      <c r="L22" s="79"/>
      <c r="M22" s="79"/>
      <c r="N22" s="79"/>
      <c r="O22" s="79"/>
      <c r="P22" s="79"/>
      <c r="Q22" s="79"/>
    </row>
    <row r="23" spans="1:24" x14ac:dyDescent="0.2">
      <c r="B23" s="5" t="s">
        <v>7</v>
      </c>
      <c r="C23" s="5" t="s">
        <v>1</v>
      </c>
      <c r="D23" s="116">
        <v>955672825.29999995</v>
      </c>
      <c r="E23" s="6" t="s">
        <v>0</v>
      </c>
      <c r="F23" s="8">
        <f>IFERROR(D23/$D$22,0)</f>
        <v>0.54642719931015626</v>
      </c>
    </row>
    <row r="24" spans="1:24" ht="15" thickBot="1" x14ac:dyDescent="0.25">
      <c r="B24" s="5" t="s">
        <v>8</v>
      </c>
      <c r="C24" s="5" t="s">
        <v>6</v>
      </c>
      <c r="D24" s="115">
        <v>793275299</v>
      </c>
      <c r="E24" s="6" t="s">
        <v>0</v>
      </c>
      <c r="F24" s="8">
        <f>IFERROR(D24/$D$22,0)</f>
        <v>0.45357280068984379</v>
      </c>
    </row>
    <row r="25" spans="1:24" x14ac:dyDescent="0.2">
      <c r="B25" s="5" t="s">
        <v>9</v>
      </c>
      <c r="C25" s="5" t="s">
        <v>4</v>
      </c>
      <c r="D25" s="116">
        <v>50354133</v>
      </c>
      <c r="E25" s="6" t="s">
        <v>0</v>
      </c>
      <c r="F25" s="8">
        <f>IFERROR(D25/$D$22,0)</f>
        <v>2.8791095802314759E-2</v>
      </c>
    </row>
    <row r="26" spans="1:24" x14ac:dyDescent="0.2">
      <c r="B26" s="5" t="s">
        <v>61</v>
      </c>
      <c r="C26" s="5" t="s">
        <v>5</v>
      </c>
      <c r="D26" s="117">
        <v>742921166</v>
      </c>
      <c r="E26" s="6" t="s">
        <v>0</v>
      </c>
      <c r="F26" s="8">
        <f>IFERROR(D26/$D$22,0)</f>
        <v>0.42478170488752903</v>
      </c>
      <c r="G26" s="29"/>
      <c r="H26" s="29"/>
    </row>
    <row r="27" spans="1:24" ht="34.5" customHeight="1" x14ac:dyDescent="0.2">
      <c r="B27" s="165" t="s">
        <v>77</v>
      </c>
      <c r="C27" s="165"/>
      <c r="D27" s="165"/>
      <c r="E27" s="165"/>
      <c r="F27" s="165"/>
      <c r="G27" s="166"/>
      <c r="H27" s="166"/>
    </row>
    <row r="28" spans="1:24" x14ac:dyDescent="0.2">
      <c r="D28" s="118"/>
      <c r="E28" s="35"/>
      <c r="F28" s="35"/>
      <c r="G28" s="35"/>
    </row>
    <row r="29" spans="1:24" ht="15" x14ac:dyDescent="0.25">
      <c r="A29" s="1" t="s">
        <v>35</v>
      </c>
      <c r="B29" s="3" t="s">
        <v>41</v>
      </c>
    </row>
    <row r="30" spans="1:24" ht="15" x14ac:dyDescent="0.25">
      <c r="B30" s="3"/>
    </row>
    <row r="31" spans="1:24" ht="15" x14ac:dyDescent="0.25">
      <c r="B31" s="2" t="s">
        <v>22</v>
      </c>
      <c r="C31" s="52" t="s">
        <v>163</v>
      </c>
      <c r="E31" s="79"/>
      <c r="F31" s="35"/>
      <c r="G31" s="35"/>
      <c r="H31" s="35"/>
      <c r="I31" s="35"/>
      <c r="J31" s="35"/>
      <c r="K31" s="35"/>
    </row>
    <row r="32" spans="1:24" x14ac:dyDescent="0.2">
      <c r="E32" s="79"/>
      <c r="F32" s="35"/>
      <c r="G32" s="35"/>
      <c r="H32" s="35"/>
      <c r="I32" s="35"/>
      <c r="J32" s="35"/>
      <c r="K32" s="35"/>
    </row>
    <row r="33" spans="1:23" ht="15" x14ac:dyDescent="0.25">
      <c r="B33" s="2" t="s">
        <v>42</v>
      </c>
    </row>
    <row r="34" spans="1:23" ht="15" customHeight="1" x14ac:dyDescent="0.25">
      <c r="B34" s="36"/>
      <c r="C34" s="36"/>
      <c r="D34" s="36"/>
      <c r="E34" s="36"/>
      <c r="F34" s="36"/>
      <c r="G34" s="36"/>
      <c r="H34" s="36"/>
    </row>
    <row r="35" spans="1:23" ht="15" customHeight="1" x14ac:dyDescent="0.25">
      <c r="B35" s="36"/>
      <c r="C35" s="36"/>
      <c r="D35" s="36"/>
      <c r="E35" s="36"/>
      <c r="F35" s="36"/>
      <c r="G35" s="36"/>
      <c r="H35" s="36"/>
    </row>
    <row r="36" spans="1:23" ht="15" customHeight="1" x14ac:dyDescent="0.25">
      <c r="B36" s="36"/>
      <c r="C36" s="36"/>
      <c r="D36" s="36"/>
      <c r="E36" s="36"/>
      <c r="F36" s="36"/>
      <c r="G36" s="36"/>
      <c r="H36" s="36"/>
    </row>
    <row r="37" spans="1:23" ht="15" customHeight="1" x14ac:dyDescent="0.25">
      <c r="B37" s="36"/>
      <c r="C37" s="36"/>
      <c r="D37" s="36"/>
      <c r="E37" s="36"/>
      <c r="F37" s="36"/>
      <c r="G37" s="36"/>
      <c r="H37" s="36"/>
    </row>
    <row r="38" spans="1:23" ht="14.25" customHeight="1" x14ac:dyDescent="0.25">
      <c r="B38" s="36"/>
      <c r="C38" s="36"/>
      <c r="D38" s="36"/>
      <c r="E38" s="36"/>
      <c r="F38" s="36"/>
      <c r="G38" s="36"/>
      <c r="H38" s="36"/>
    </row>
    <row r="39" spans="1:23" ht="14.25" customHeight="1" x14ac:dyDescent="0.25">
      <c r="B39" s="36"/>
      <c r="C39" s="36"/>
      <c r="D39" s="36"/>
      <c r="E39" s="36"/>
      <c r="F39" s="36"/>
      <c r="G39" s="36"/>
      <c r="H39" s="36"/>
    </row>
    <row r="40" spans="1:23" s="35" customFormat="1" ht="14.25" customHeight="1" x14ac:dyDescent="0.25">
      <c r="B40" s="36"/>
      <c r="C40" s="36"/>
      <c r="D40" s="36"/>
      <c r="E40" s="36"/>
      <c r="F40" s="36"/>
      <c r="G40" s="36"/>
      <c r="H40" s="36"/>
    </row>
    <row r="41" spans="1:23" s="35" customFormat="1" ht="14.25" customHeight="1" x14ac:dyDescent="0.25">
      <c r="B41" s="36"/>
      <c r="C41" s="36"/>
      <c r="D41" s="36"/>
      <c r="E41" s="36"/>
      <c r="F41" s="36"/>
      <c r="G41" s="36"/>
      <c r="H41" s="36"/>
    </row>
    <row r="43" spans="1:23" ht="15" x14ac:dyDescent="0.25">
      <c r="A43" s="1" t="s">
        <v>36</v>
      </c>
      <c r="B43" s="47" t="s">
        <v>141</v>
      </c>
      <c r="C43" s="3"/>
    </row>
    <row r="44" spans="1:23" ht="15.75" thickBot="1" x14ac:dyDescent="0.3">
      <c r="B44" s="2" t="s">
        <v>25</v>
      </c>
      <c r="C44" s="96">
        <v>2016</v>
      </c>
      <c r="D44" s="79"/>
      <c r="E44" s="79"/>
      <c r="F44" s="80"/>
      <c r="G44" s="33"/>
      <c r="H44" s="33"/>
      <c r="I44" s="33"/>
      <c r="J44" s="33"/>
      <c r="K44" s="33"/>
      <c r="N44" s="3" t="s">
        <v>29</v>
      </c>
    </row>
    <row r="45" spans="1:23" s="9" customFormat="1" ht="80.25" customHeight="1" thickBot="1" x14ac:dyDescent="0.3">
      <c r="B45" s="50" t="s">
        <v>39</v>
      </c>
      <c r="C45" s="62" t="s">
        <v>139</v>
      </c>
      <c r="D45" s="81" t="s">
        <v>83</v>
      </c>
      <c r="E45" s="82" t="s">
        <v>84</v>
      </c>
      <c r="F45" s="67" t="s">
        <v>128</v>
      </c>
      <c r="G45" s="26" t="s">
        <v>49</v>
      </c>
      <c r="H45" s="26" t="s">
        <v>23</v>
      </c>
      <c r="I45" s="26" t="s">
        <v>50</v>
      </c>
      <c r="J45" s="26" t="s">
        <v>76</v>
      </c>
      <c r="K45" s="68" t="s">
        <v>78</v>
      </c>
      <c r="N45" s="11"/>
      <c r="O45" s="158">
        <v>2016</v>
      </c>
      <c r="P45" s="158"/>
      <c r="Q45" s="158"/>
      <c r="R45" s="158">
        <v>2015</v>
      </c>
      <c r="S45" s="158"/>
      <c r="T45" s="158"/>
      <c r="U45" s="158">
        <v>2014</v>
      </c>
      <c r="V45" s="158"/>
      <c r="W45" s="158"/>
    </row>
    <row r="46" spans="1:23" s="9" customFormat="1" ht="30" x14ac:dyDescent="0.25">
      <c r="B46" s="12"/>
      <c r="C46" s="63" t="s">
        <v>40</v>
      </c>
      <c r="D46" s="63" t="s">
        <v>38</v>
      </c>
      <c r="E46" s="64" t="s">
        <v>53</v>
      </c>
      <c r="F46" s="64" t="s">
        <v>54</v>
      </c>
      <c r="G46" s="64" t="s">
        <v>55</v>
      </c>
      <c r="H46" s="65" t="s">
        <v>56</v>
      </c>
      <c r="I46" s="64" t="s">
        <v>57</v>
      </c>
      <c r="J46" s="65" t="s">
        <v>58</v>
      </c>
      <c r="K46" s="66" t="s">
        <v>59</v>
      </c>
      <c r="N46" s="18" t="s">
        <v>30</v>
      </c>
      <c r="O46" s="101" t="s">
        <v>26</v>
      </c>
      <c r="P46" s="101" t="s">
        <v>27</v>
      </c>
      <c r="Q46" s="101" t="s">
        <v>28</v>
      </c>
      <c r="R46" s="101" t="s">
        <v>26</v>
      </c>
      <c r="S46" s="101" t="s">
        <v>27</v>
      </c>
      <c r="T46" s="101" t="s">
        <v>28</v>
      </c>
      <c r="U46" s="101" t="s">
        <v>26</v>
      </c>
      <c r="V46" s="101" t="s">
        <v>27</v>
      </c>
      <c r="W46" s="101" t="s">
        <v>28</v>
      </c>
    </row>
    <row r="47" spans="1:23" x14ac:dyDescent="0.2">
      <c r="B47" s="13" t="s">
        <v>10</v>
      </c>
      <c r="C47" s="94">
        <v>61515841.770675488</v>
      </c>
      <c r="D47" s="94">
        <v>78768675</v>
      </c>
      <c r="E47" s="60">
        <v>83644015.225999996</v>
      </c>
      <c r="F47" s="51">
        <f>C47-D47+E47</f>
        <v>66391181.996675484</v>
      </c>
      <c r="G47" s="111">
        <v>8.4229999999999999E-2</v>
      </c>
      <c r="H47" s="15">
        <f>F47*G47</f>
        <v>5592129.2595799761</v>
      </c>
      <c r="I47" s="111">
        <v>9.1789999999999997E-2</v>
      </c>
      <c r="J47" s="17">
        <f>F47*I47</f>
        <v>6094046.595474842</v>
      </c>
      <c r="K47" s="16">
        <f>J47-H47</f>
        <v>501917.33589486592</v>
      </c>
      <c r="N47" s="11" t="s">
        <v>10</v>
      </c>
      <c r="O47" s="19">
        <v>8.4229999999999999E-2</v>
      </c>
      <c r="P47" s="19">
        <v>9.214E-2</v>
      </c>
      <c r="Q47" s="19">
        <v>9.1789999999999997E-2</v>
      </c>
      <c r="R47" s="19">
        <v>5.5490000000000005E-2</v>
      </c>
      <c r="S47" s="19">
        <v>6.1609999999999998E-2</v>
      </c>
      <c r="T47" s="19">
        <v>5.0680000000000003E-2</v>
      </c>
      <c r="U47" s="19">
        <v>3.6260000000000001E-2</v>
      </c>
      <c r="V47" s="19">
        <v>1.806E-2</v>
      </c>
      <c r="W47" s="19">
        <v>1.261E-2</v>
      </c>
    </row>
    <row r="48" spans="1:23" x14ac:dyDescent="0.2">
      <c r="B48" s="13" t="s">
        <v>11</v>
      </c>
      <c r="C48" s="94">
        <v>66857822.604395881</v>
      </c>
      <c r="D48" s="94">
        <v>83644015</v>
      </c>
      <c r="E48" s="60">
        <v>77731374.373999998</v>
      </c>
      <c r="F48" s="51">
        <f t="shared" ref="F48:F58" si="0">C48-D48+E48</f>
        <v>60945181.978395879</v>
      </c>
      <c r="G48" s="111">
        <v>0.10384</v>
      </c>
      <c r="H48" s="15">
        <f t="shared" ref="H48:H58" si="1">F48*G48</f>
        <v>6328547.6966366284</v>
      </c>
      <c r="I48" s="111">
        <v>9.851E-2</v>
      </c>
      <c r="J48" s="17">
        <f t="shared" ref="J48:J58" si="2">F48*I48</f>
        <v>6003709.8766917782</v>
      </c>
      <c r="K48" s="16">
        <f t="shared" ref="K48:K58" si="3">J48-H48</f>
        <v>-324837.81994485017</v>
      </c>
      <c r="N48" s="11" t="s">
        <v>11</v>
      </c>
      <c r="O48" s="20">
        <v>0.10384</v>
      </c>
      <c r="P48" s="20">
        <v>9.6780000000000005E-2</v>
      </c>
      <c r="Q48" s="20">
        <v>9.851E-2</v>
      </c>
      <c r="R48" s="20">
        <v>6.9809999999999997E-2</v>
      </c>
      <c r="S48" s="20">
        <v>4.095E-2</v>
      </c>
      <c r="T48" s="20">
        <v>3.9609999999999999E-2</v>
      </c>
      <c r="U48" s="20">
        <v>2.231E-2</v>
      </c>
      <c r="V48" s="20">
        <v>1.1180000000000001E-2</v>
      </c>
      <c r="W48" s="20">
        <v>1.3300000000000001E-2</v>
      </c>
    </row>
    <row r="49" spans="1:24" x14ac:dyDescent="0.2">
      <c r="B49" s="13" t="s">
        <v>12</v>
      </c>
      <c r="C49" s="94">
        <v>63669296.732451007</v>
      </c>
      <c r="D49" s="94">
        <v>77731374.373999998</v>
      </c>
      <c r="E49" s="60">
        <v>76533421.826000005</v>
      </c>
      <c r="F49" s="51">
        <f t="shared" si="0"/>
        <v>62471344.184451014</v>
      </c>
      <c r="G49" s="111">
        <v>9.0219999999999995E-2</v>
      </c>
      <c r="H49" s="15">
        <f t="shared" si="1"/>
        <v>5636164.6723211706</v>
      </c>
      <c r="I49" s="111">
        <v>0.1061</v>
      </c>
      <c r="J49" s="17">
        <f t="shared" si="2"/>
        <v>6628209.6179702524</v>
      </c>
      <c r="K49" s="16">
        <f t="shared" si="3"/>
        <v>992044.94564908184</v>
      </c>
      <c r="N49" s="11" t="s">
        <v>12</v>
      </c>
      <c r="O49" s="20">
        <v>9.0219999999999995E-2</v>
      </c>
      <c r="P49" s="20">
        <v>0.10299</v>
      </c>
      <c r="Q49" s="20">
        <v>0.1061</v>
      </c>
      <c r="R49" s="20">
        <v>3.6040000000000003E-2</v>
      </c>
      <c r="S49" s="20">
        <v>5.74E-2</v>
      </c>
      <c r="T49" s="20">
        <v>6.2899999999999998E-2</v>
      </c>
      <c r="U49" s="20">
        <v>1.103E-2</v>
      </c>
      <c r="V49" s="20">
        <v>-8.0000000000000002E-3</v>
      </c>
      <c r="W49" s="20">
        <v>-2.7E-4</v>
      </c>
    </row>
    <row r="50" spans="1:24" x14ac:dyDescent="0.2">
      <c r="B50" s="13" t="s">
        <v>13</v>
      </c>
      <c r="C50" s="94">
        <v>66419782.535780951</v>
      </c>
      <c r="D50" s="94">
        <v>76533421.826000005</v>
      </c>
      <c r="E50" s="60">
        <v>70198698.535999998</v>
      </c>
      <c r="F50" s="51">
        <f t="shared" si="0"/>
        <v>60085059.245780945</v>
      </c>
      <c r="G50" s="111">
        <v>0.12114999999999999</v>
      </c>
      <c r="H50" s="15">
        <f t="shared" si="1"/>
        <v>7279304.9276263611</v>
      </c>
      <c r="I50" s="111">
        <v>0.11132</v>
      </c>
      <c r="J50" s="17">
        <f t="shared" si="2"/>
        <v>6688668.7952403352</v>
      </c>
      <c r="K50" s="16">
        <f t="shared" si="3"/>
        <v>-590636.13238602597</v>
      </c>
      <c r="N50" s="11" t="s">
        <v>13</v>
      </c>
      <c r="O50" s="20">
        <v>0.12114999999999999</v>
      </c>
      <c r="P50" s="20">
        <v>0.11176999999999999</v>
      </c>
      <c r="Q50" s="20">
        <v>0.11132</v>
      </c>
      <c r="R50" s="20">
        <v>6.7049999999999998E-2</v>
      </c>
      <c r="S50" s="20">
        <v>9.2679999999999998E-2</v>
      </c>
      <c r="T50" s="20">
        <v>9.5590000000000008E-2</v>
      </c>
      <c r="U50" s="20">
        <v>-9.6500000000000006E-3</v>
      </c>
      <c r="V50" s="20">
        <v>5.4530000000000002E-2</v>
      </c>
      <c r="W50" s="20">
        <v>5.1979999999999998E-2</v>
      </c>
    </row>
    <row r="51" spans="1:24" x14ac:dyDescent="0.2">
      <c r="B51" s="13" t="s">
        <v>14</v>
      </c>
      <c r="C51" s="94">
        <v>62302591.309808277</v>
      </c>
      <c r="D51" s="94">
        <v>70198698.535999998</v>
      </c>
      <c r="E51" s="60">
        <v>70572050.430000007</v>
      </c>
      <c r="F51" s="51">
        <f t="shared" si="0"/>
        <v>62675943.203808285</v>
      </c>
      <c r="G51" s="111">
        <v>0.10405</v>
      </c>
      <c r="H51" s="15">
        <f t="shared" si="1"/>
        <v>6521431.890356252</v>
      </c>
      <c r="I51" s="111">
        <v>0.10749</v>
      </c>
      <c r="J51" s="17">
        <f t="shared" si="2"/>
        <v>6737037.1349773528</v>
      </c>
      <c r="K51" s="16">
        <f t="shared" si="3"/>
        <v>215605.24462110084</v>
      </c>
      <c r="N51" s="11" t="s">
        <v>14</v>
      </c>
      <c r="O51" s="20">
        <v>0.10405</v>
      </c>
      <c r="P51" s="20">
        <v>0.11493</v>
      </c>
      <c r="Q51" s="20">
        <v>0.10749</v>
      </c>
      <c r="R51" s="20">
        <v>9.4159999999999994E-2</v>
      </c>
      <c r="S51" s="20">
        <v>9.7299999999999998E-2</v>
      </c>
      <c r="T51" s="20">
        <v>9.6680000000000002E-2</v>
      </c>
      <c r="U51" s="20">
        <v>5.3560000000000003E-2</v>
      </c>
      <c r="V51" s="20">
        <v>7.3520000000000002E-2</v>
      </c>
      <c r="W51" s="20">
        <v>7.1959999999999996E-2</v>
      </c>
    </row>
    <row r="52" spans="1:24" x14ac:dyDescent="0.2">
      <c r="B52" s="13" t="s">
        <v>15</v>
      </c>
      <c r="C52" s="94">
        <v>56548822.839501336</v>
      </c>
      <c r="D52" s="94">
        <v>70572050.430000007</v>
      </c>
      <c r="E52" s="60">
        <v>76806064.262000009</v>
      </c>
      <c r="F52" s="51">
        <f t="shared" si="0"/>
        <v>62782836.671501338</v>
      </c>
      <c r="G52" s="111">
        <v>0.11650000000000001</v>
      </c>
      <c r="H52" s="15">
        <f t="shared" si="1"/>
        <v>7314200.4722299064</v>
      </c>
      <c r="I52" s="111">
        <v>9.5449999999999993E-2</v>
      </c>
      <c r="J52" s="17">
        <f t="shared" si="2"/>
        <v>5992621.7602948025</v>
      </c>
      <c r="K52" s="16">
        <f t="shared" si="3"/>
        <v>-1321578.7119351039</v>
      </c>
      <c r="N52" s="11" t="s">
        <v>15</v>
      </c>
      <c r="O52" s="20">
        <v>0.11650000000000001</v>
      </c>
      <c r="P52" s="20">
        <v>9.3600000000000003E-2</v>
      </c>
      <c r="Q52" s="20">
        <v>9.5449999999999993E-2</v>
      </c>
      <c r="R52" s="20">
        <v>9.2280000000000001E-2</v>
      </c>
      <c r="S52" s="20">
        <v>9.7680000000000003E-2</v>
      </c>
      <c r="T52" s="20">
        <v>9.5400000000000013E-2</v>
      </c>
      <c r="U52" s="20">
        <v>7.1900000000000006E-2</v>
      </c>
      <c r="V52" s="20">
        <v>6.6640000000000005E-2</v>
      </c>
      <c r="W52" s="20">
        <v>6.0249999999999998E-2</v>
      </c>
    </row>
    <row r="53" spans="1:24" x14ac:dyDescent="0.2">
      <c r="B53" s="13" t="s">
        <v>16</v>
      </c>
      <c r="C53" s="60">
        <v>59659268.996892393</v>
      </c>
      <c r="D53" s="94">
        <v>76806064.262000009</v>
      </c>
      <c r="E53" s="60">
        <v>84746302.255999997</v>
      </c>
      <c r="F53" s="51">
        <f t="shared" si="0"/>
        <v>67599506.99089238</v>
      </c>
      <c r="G53" s="111">
        <v>7.6670000000000002E-2</v>
      </c>
      <c r="H53" s="15">
        <f t="shared" si="1"/>
        <v>5182854.200991719</v>
      </c>
      <c r="I53" s="111">
        <v>8.3059999999999995E-2</v>
      </c>
      <c r="J53" s="17">
        <f t="shared" si="2"/>
        <v>5614815.0506635206</v>
      </c>
      <c r="K53" s="16">
        <f t="shared" si="3"/>
        <v>431960.84967180155</v>
      </c>
      <c r="N53" s="11" t="s">
        <v>16</v>
      </c>
      <c r="O53" s="20">
        <v>7.6670000000000002E-2</v>
      </c>
      <c r="P53" s="20">
        <v>8.412E-2</v>
      </c>
      <c r="Q53" s="20">
        <v>8.3059999999999995E-2</v>
      </c>
      <c r="R53" s="20">
        <v>8.8880000000000001E-2</v>
      </c>
      <c r="S53" s="20">
        <v>8.4129999999999996E-2</v>
      </c>
      <c r="T53" s="20">
        <v>7.8829999999999997E-2</v>
      </c>
      <c r="U53" s="20">
        <v>5.9760000000000001E-2</v>
      </c>
      <c r="V53" s="20">
        <v>5.7529999999999998E-2</v>
      </c>
      <c r="W53" s="20">
        <v>6.2560000000000004E-2</v>
      </c>
    </row>
    <row r="54" spans="1:24" x14ac:dyDescent="0.2">
      <c r="B54" s="13" t="s">
        <v>17</v>
      </c>
      <c r="C54" s="60">
        <v>63929942.132920787</v>
      </c>
      <c r="D54" s="94">
        <v>84746302.255999997</v>
      </c>
      <c r="E54" s="60">
        <v>91155863.359999999</v>
      </c>
      <c r="F54" s="51">
        <f t="shared" si="0"/>
        <v>70339503.236920789</v>
      </c>
      <c r="G54" s="111">
        <v>8.5690000000000002E-2</v>
      </c>
      <c r="H54" s="15">
        <f t="shared" si="1"/>
        <v>6027392.0323717427</v>
      </c>
      <c r="I54" s="111">
        <v>7.1029999999999996E-2</v>
      </c>
      <c r="J54" s="17">
        <f t="shared" si="2"/>
        <v>4996214.9149184832</v>
      </c>
      <c r="K54" s="16">
        <f t="shared" si="3"/>
        <v>-1031177.1174532594</v>
      </c>
      <c r="N54" s="11" t="s">
        <v>17</v>
      </c>
      <c r="O54" s="20">
        <v>8.5690000000000002E-2</v>
      </c>
      <c r="P54" s="20">
        <v>7.0499999999999993E-2</v>
      </c>
      <c r="Q54" s="20">
        <v>7.1029999999999996E-2</v>
      </c>
      <c r="R54" s="20">
        <v>8.8050000000000003E-2</v>
      </c>
      <c r="S54" s="20">
        <v>7.3550000000000004E-2</v>
      </c>
      <c r="T54" s="20">
        <v>8.0099999999999991E-2</v>
      </c>
      <c r="U54" s="20">
        <v>6.1079999999999995E-2</v>
      </c>
      <c r="V54" s="20">
        <v>6.8970000000000004E-2</v>
      </c>
      <c r="W54" s="20">
        <v>6.7610000000000003E-2</v>
      </c>
    </row>
    <row r="55" spans="1:24" x14ac:dyDescent="0.2">
      <c r="B55" s="13" t="s">
        <v>18</v>
      </c>
      <c r="C55" s="60">
        <v>80062760.01263091</v>
      </c>
      <c r="D55" s="94">
        <v>91155863.359999999</v>
      </c>
      <c r="E55" s="60">
        <v>76373837.648000002</v>
      </c>
      <c r="F55" s="51">
        <f t="shared" si="0"/>
        <v>65280734.300630912</v>
      </c>
      <c r="G55" s="111">
        <v>7.0599999999999996E-2</v>
      </c>
      <c r="H55" s="15">
        <f t="shared" si="1"/>
        <v>4608819.8416245421</v>
      </c>
      <c r="I55" s="111">
        <v>9.5310000000000006E-2</v>
      </c>
      <c r="J55" s="17">
        <f t="shared" si="2"/>
        <v>6221906.7861931324</v>
      </c>
      <c r="K55" s="16">
        <f t="shared" si="3"/>
        <v>1613086.9445685903</v>
      </c>
      <c r="N55" s="11" t="s">
        <v>18</v>
      </c>
      <c r="O55" s="20">
        <v>7.0599999999999996E-2</v>
      </c>
      <c r="P55" s="20">
        <v>9.1480000000000006E-2</v>
      </c>
      <c r="Q55" s="20">
        <v>9.5310000000000006E-2</v>
      </c>
      <c r="R55" s="20">
        <v>8.270000000000001E-2</v>
      </c>
      <c r="S55" s="20">
        <v>7.1910000000000002E-2</v>
      </c>
      <c r="T55" s="20">
        <v>6.7030000000000006E-2</v>
      </c>
      <c r="U55" s="20">
        <v>8.0489999999999992E-2</v>
      </c>
      <c r="V55" s="20">
        <v>8.072E-2</v>
      </c>
      <c r="W55" s="20">
        <v>7.9629999999999992E-2</v>
      </c>
    </row>
    <row r="56" spans="1:24" x14ac:dyDescent="0.2">
      <c r="B56" s="13" t="s">
        <v>19</v>
      </c>
      <c r="C56" s="60">
        <v>70052883.431799352</v>
      </c>
      <c r="D56" s="94">
        <v>76373837.648000002</v>
      </c>
      <c r="E56" s="60">
        <v>68186230.49000001</v>
      </c>
      <c r="F56" s="51">
        <f t="shared" si="0"/>
        <v>61865276.27379936</v>
      </c>
      <c r="G56" s="111">
        <v>9.7199999999999995E-2</v>
      </c>
      <c r="H56" s="15">
        <f t="shared" si="1"/>
        <v>6013304.8538132971</v>
      </c>
      <c r="I56" s="111">
        <v>0.11226</v>
      </c>
      <c r="J56" s="17">
        <f t="shared" si="2"/>
        <v>6944995.9144967161</v>
      </c>
      <c r="K56" s="16">
        <f t="shared" si="3"/>
        <v>931691.060683419</v>
      </c>
      <c r="N56" s="11" t="s">
        <v>19</v>
      </c>
      <c r="O56" s="20">
        <v>9.7199999999999995E-2</v>
      </c>
      <c r="P56" s="20">
        <v>0.1178</v>
      </c>
      <c r="Q56" s="20">
        <v>0.11226</v>
      </c>
      <c r="R56" s="20">
        <v>6.3710000000000003E-2</v>
      </c>
      <c r="S56" s="20">
        <v>7.1929999999999994E-2</v>
      </c>
      <c r="T56" s="20">
        <v>7.5439999999999993E-2</v>
      </c>
      <c r="U56" s="20">
        <v>7.492E-2</v>
      </c>
      <c r="V56" s="20">
        <v>0.10135</v>
      </c>
      <c r="W56" s="20">
        <v>0.10014000000000001</v>
      </c>
    </row>
    <row r="57" spans="1:24" x14ac:dyDescent="0.2">
      <c r="B57" s="13" t="s">
        <v>20</v>
      </c>
      <c r="C57" s="60">
        <v>58206611.24859792</v>
      </c>
      <c r="D57" s="94">
        <v>68186230.49000001</v>
      </c>
      <c r="E57" s="60">
        <v>70808623.019999996</v>
      </c>
      <c r="F57" s="51">
        <f t="shared" si="0"/>
        <v>60829003.778597906</v>
      </c>
      <c r="G57" s="111">
        <v>0.12271</v>
      </c>
      <c r="H57" s="15">
        <f t="shared" si="1"/>
        <v>7464327.0536717493</v>
      </c>
      <c r="I57" s="111">
        <v>0.11108999999999999</v>
      </c>
      <c r="J57" s="17">
        <f t="shared" si="2"/>
        <v>6757494.0297644408</v>
      </c>
      <c r="K57" s="16">
        <f t="shared" si="3"/>
        <v>-706833.02390730847</v>
      </c>
      <c r="N57" s="11" t="s">
        <v>20</v>
      </c>
      <c r="O57" s="20">
        <v>0.12271</v>
      </c>
      <c r="P57" s="20">
        <v>0.115</v>
      </c>
      <c r="Q57" s="20">
        <v>0.11108999999999999</v>
      </c>
      <c r="R57" s="20">
        <v>7.6230000000000006E-2</v>
      </c>
      <c r="S57" s="20">
        <v>0.12447999999999999</v>
      </c>
      <c r="T57" s="20">
        <v>0.11320000000000001</v>
      </c>
      <c r="U57" s="20">
        <v>9.9010000000000001E-2</v>
      </c>
      <c r="V57" s="20">
        <v>8.5040000000000004E-2</v>
      </c>
      <c r="W57" s="20">
        <v>8.231999999999999E-2</v>
      </c>
    </row>
    <row r="58" spans="1:24" x14ac:dyDescent="0.2">
      <c r="B58" s="13" t="s">
        <v>21</v>
      </c>
      <c r="C58" s="95">
        <v>56432877.981742211</v>
      </c>
      <c r="D58" s="94">
        <v>70808623.019999996</v>
      </c>
      <c r="E58" s="60">
        <v>80074623.642000005</v>
      </c>
      <c r="F58" s="51">
        <f t="shared" si="0"/>
        <v>65698878.60374222</v>
      </c>
      <c r="G58" s="111">
        <v>0.10594000000000001</v>
      </c>
      <c r="H58" s="15">
        <f t="shared" si="1"/>
        <v>6960139.1992804511</v>
      </c>
      <c r="I58" s="111">
        <v>8.7080000000000005E-2</v>
      </c>
      <c r="J58" s="17">
        <f t="shared" si="2"/>
        <v>5721058.3488138728</v>
      </c>
      <c r="K58" s="16">
        <f t="shared" si="3"/>
        <v>-1239080.8504665783</v>
      </c>
      <c r="N58" s="27" t="s">
        <v>21</v>
      </c>
      <c r="O58" s="28">
        <v>0.10594000000000001</v>
      </c>
      <c r="P58" s="28">
        <v>7.8719999999999998E-2</v>
      </c>
      <c r="Q58" s="28">
        <v>8.7080000000000005E-2</v>
      </c>
      <c r="R58" s="28">
        <v>0.11462</v>
      </c>
      <c r="S58" s="28">
        <v>8.8090000000000002E-2</v>
      </c>
      <c r="T58" s="28">
        <v>9.4709999999999989E-2</v>
      </c>
      <c r="U58" s="28">
        <v>7.3180000000000009E-2</v>
      </c>
      <c r="V58" s="28">
        <v>5.7889999999999997E-2</v>
      </c>
      <c r="W58" s="28">
        <v>7.4439999999999992E-2</v>
      </c>
    </row>
    <row r="59" spans="1:24" ht="30.75" thickBot="1" x14ac:dyDescent="0.3">
      <c r="B59" s="125" t="s">
        <v>133</v>
      </c>
      <c r="C59" s="97">
        <f>SUM(C47:C58)</f>
        <v>765658501.59719646</v>
      </c>
      <c r="D59" s="97">
        <f>SUM(D47:D58)</f>
        <v>925525156.20200014</v>
      </c>
      <c r="E59" s="97">
        <f>SUM(E47:E58)</f>
        <v>926831105.07000005</v>
      </c>
      <c r="F59" s="97">
        <f>SUM(F47:F58)</f>
        <v>766964450.46519661</v>
      </c>
      <c r="G59" s="37"/>
      <c r="H59" s="38">
        <f>SUM(H47:H58)</f>
        <v>74928616.100503802</v>
      </c>
      <c r="I59" s="37"/>
      <c r="J59" s="38">
        <f>SUM(J47:J58)</f>
        <v>74400778.825499535</v>
      </c>
      <c r="K59" s="39">
        <f>SUM(K47:K58)</f>
        <v>-527837.27500426676</v>
      </c>
      <c r="N59" s="31"/>
      <c r="O59" s="32"/>
      <c r="P59" s="32"/>
      <c r="Q59" s="32"/>
      <c r="R59" s="32"/>
      <c r="S59" s="32"/>
      <c r="T59" s="32"/>
      <c r="U59" s="32"/>
      <c r="V59" s="32"/>
      <c r="W59" s="32"/>
    </row>
    <row r="60" spans="1:24" x14ac:dyDescent="0.2">
      <c r="G60" s="4"/>
      <c r="H60" s="4"/>
      <c r="I60" s="4"/>
      <c r="J60" s="69"/>
      <c r="K60" s="124"/>
      <c r="N60" s="29"/>
      <c r="O60" s="30"/>
      <c r="P60" s="30"/>
      <c r="Q60" s="30"/>
      <c r="R60" s="30"/>
      <c r="S60" s="30"/>
      <c r="T60" s="30"/>
      <c r="U60" s="30"/>
      <c r="V60" s="30"/>
      <c r="W60" s="30"/>
    </row>
    <row r="61" spans="1:24" x14ac:dyDescent="0.2">
      <c r="N61" s="29"/>
      <c r="O61" s="30"/>
      <c r="P61" s="30"/>
      <c r="Q61" s="30"/>
      <c r="R61" s="30"/>
      <c r="S61" s="30"/>
      <c r="T61" s="30"/>
      <c r="U61" s="30"/>
      <c r="V61" s="30"/>
      <c r="W61" s="30"/>
    </row>
    <row r="62" spans="1:24" ht="15" x14ac:dyDescent="0.25">
      <c r="A62" s="1" t="s">
        <v>143</v>
      </c>
      <c r="B62" s="47" t="s">
        <v>136</v>
      </c>
      <c r="C62" s="2"/>
      <c r="K62" s="113"/>
      <c r="N62" s="29"/>
      <c r="O62" s="30"/>
      <c r="P62" s="30"/>
      <c r="Q62" s="30"/>
      <c r="R62" s="30"/>
      <c r="S62" s="30"/>
      <c r="T62" s="30"/>
      <c r="U62" s="30"/>
      <c r="V62" s="30"/>
      <c r="W62" s="30"/>
    </row>
    <row r="63" spans="1:24" ht="15" x14ac:dyDescent="0.25">
      <c r="B63" s="3"/>
      <c r="C63" s="2"/>
      <c r="K63" s="121"/>
      <c r="N63" s="29"/>
      <c r="O63" s="29"/>
      <c r="P63" s="29"/>
      <c r="Q63" s="29"/>
      <c r="R63" s="29"/>
      <c r="S63" s="29"/>
      <c r="T63" s="29"/>
      <c r="U63" s="29"/>
      <c r="V63" s="29"/>
      <c r="W63" s="29"/>
    </row>
    <row r="64" spans="1:24" ht="45" x14ac:dyDescent="0.25">
      <c r="A64" s="11"/>
      <c r="B64" s="136" t="s">
        <v>45</v>
      </c>
      <c r="C64" s="48" t="s">
        <v>67</v>
      </c>
      <c r="D64" s="48" t="s">
        <v>121</v>
      </c>
      <c r="E64" s="167" t="s">
        <v>44</v>
      </c>
      <c r="F64" s="167"/>
      <c r="G64" s="167"/>
      <c r="H64" s="167"/>
      <c r="I64" s="167"/>
      <c r="K64" s="119"/>
      <c r="O64" s="29"/>
      <c r="P64" s="29"/>
      <c r="Q64" s="29"/>
      <c r="R64" s="29"/>
      <c r="S64" s="29"/>
      <c r="T64" s="29"/>
      <c r="U64" s="29"/>
      <c r="V64" s="29"/>
      <c r="W64" s="29"/>
      <c r="X64" s="29"/>
    </row>
    <row r="65" spans="1:24" ht="30.75" customHeight="1" x14ac:dyDescent="0.25">
      <c r="A65" s="171" t="s">
        <v>134</v>
      </c>
      <c r="B65" s="172"/>
      <c r="C65" s="173"/>
      <c r="D65" s="144">
        <v>-516597.82</v>
      </c>
      <c r="E65" s="174"/>
      <c r="F65" s="175"/>
      <c r="G65" s="175"/>
      <c r="H65" s="175"/>
      <c r="I65" s="176"/>
      <c r="K65" s="119"/>
      <c r="O65" s="29"/>
      <c r="P65" s="29"/>
      <c r="Q65" s="29"/>
      <c r="R65" s="29"/>
      <c r="S65" s="29"/>
      <c r="T65" s="29"/>
      <c r="U65" s="29"/>
      <c r="V65" s="29"/>
      <c r="W65" s="29"/>
      <c r="X65" s="29"/>
    </row>
    <row r="66" spans="1:24" ht="28.5" x14ac:dyDescent="0.2">
      <c r="A66" s="70" t="s">
        <v>51</v>
      </c>
      <c r="B66" s="49" t="s">
        <v>62</v>
      </c>
      <c r="C66" s="147" t="s">
        <v>164</v>
      </c>
      <c r="D66" s="145">
        <v>-1843289.99</v>
      </c>
      <c r="E66" s="156"/>
      <c r="F66" s="156"/>
      <c r="G66" s="156"/>
      <c r="H66" s="156"/>
      <c r="I66" s="156"/>
      <c r="K66" s="119"/>
      <c r="O66" s="29"/>
      <c r="P66" s="29"/>
      <c r="Q66" s="29"/>
      <c r="R66" s="29"/>
      <c r="S66" s="29"/>
      <c r="T66" s="29"/>
      <c r="U66" s="29"/>
      <c r="V66" s="29"/>
      <c r="W66" s="29"/>
      <c r="X66" s="29"/>
    </row>
    <row r="67" spans="1:24" ht="28.5" x14ac:dyDescent="0.2">
      <c r="A67" s="70" t="s">
        <v>52</v>
      </c>
      <c r="B67" s="49" t="s">
        <v>79</v>
      </c>
      <c r="C67" s="148" t="s">
        <v>164</v>
      </c>
      <c r="D67" s="146">
        <f>1801690.02+77.47</f>
        <v>1801767.49</v>
      </c>
      <c r="E67" s="153"/>
      <c r="F67" s="154"/>
      <c r="G67" s="154"/>
      <c r="H67" s="154"/>
      <c r="I67" s="155"/>
      <c r="J67" s="79"/>
      <c r="K67" s="120"/>
      <c r="L67" s="79"/>
      <c r="M67" s="79"/>
      <c r="N67" s="79"/>
      <c r="O67" s="79"/>
      <c r="P67" s="79"/>
      <c r="Q67" s="79"/>
    </row>
    <row r="68" spans="1:24" ht="28.5" x14ac:dyDescent="0.2">
      <c r="A68" s="70" t="s">
        <v>65</v>
      </c>
      <c r="B68" s="49" t="s">
        <v>64</v>
      </c>
      <c r="C68" s="147" t="s">
        <v>165</v>
      </c>
      <c r="D68" s="112"/>
      <c r="E68" s="156"/>
      <c r="F68" s="156"/>
      <c r="G68" s="156"/>
      <c r="H68" s="156"/>
      <c r="I68" s="156"/>
      <c r="J68" s="79"/>
      <c r="K68" s="120"/>
      <c r="L68" s="79"/>
      <c r="M68" s="79"/>
      <c r="N68" s="79"/>
      <c r="O68" s="79"/>
      <c r="P68" s="79"/>
      <c r="Q68" s="79"/>
    </row>
    <row r="69" spans="1:24" ht="28.5" x14ac:dyDescent="0.2">
      <c r="A69" s="70" t="s">
        <v>66</v>
      </c>
      <c r="B69" s="49" t="s">
        <v>63</v>
      </c>
      <c r="C69" s="147" t="s">
        <v>165</v>
      </c>
      <c r="D69" s="112"/>
      <c r="E69" s="153"/>
      <c r="F69" s="154"/>
      <c r="G69" s="154"/>
      <c r="H69" s="154"/>
      <c r="I69" s="155"/>
      <c r="J69" s="79"/>
      <c r="K69" s="123"/>
      <c r="L69" s="79"/>
      <c r="M69" s="79"/>
      <c r="N69" s="79"/>
      <c r="O69" s="79"/>
      <c r="P69" s="79"/>
      <c r="Q69" s="79"/>
    </row>
    <row r="70" spans="1:24" ht="28.5" x14ac:dyDescent="0.2">
      <c r="A70" s="70" t="s">
        <v>69</v>
      </c>
      <c r="B70" s="49" t="s">
        <v>71</v>
      </c>
      <c r="C70" s="147" t="s">
        <v>165</v>
      </c>
      <c r="D70" s="98"/>
      <c r="E70" s="157" t="s">
        <v>167</v>
      </c>
      <c r="F70" s="157"/>
      <c r="G70" s="157"/>
      <c r="H70" s="157"/>
      <c r="I70" s="157"/>
      <c r="J70" s="79"/>
      <c r="K70" s="123"/>
      <c r="L70" s="79"/>
      <c r="M70" s="79"/>
      <c r="N70" s="79"/>
      <c r="O70" s="79"/>
      <c r="P70" s="79"/>
      <c r="Q70" s="79"/>
    </row>
    <row r="71" spans="1:24" ht="28.5" x14ac:dyDescent="0.2">
      <c r="A71" s="70" t="s">
        <v>70</v>
      </c>
      <c r="B71" s="49" t="s">
        <v>72</v>
      </c>
      <c r="C71" s="147" t="s">
        <v>165</v>
      </c>
      <c r="D71" s="98"/>
      <c r="E71" s="157" t="s">
        <v>167</v>
      </c>
      <c r="F71" s="157"/>
      <c r="G71" s="157"/>
      <c r="H71" s="157"/>
      <c r="I71" s="157"/>
      <c r="J71" s="79"/>
      <c r="K71" s="123"/>
      <c r="L71" s="79"/>
      <c r="M71" s="79"/>
      <c r="N71" s="79"/>
      <c r="O71" s="79"/>
      <c r="P71" s="79"/>
      <c r="Q71" s="79"/>
    </row>
    <row r="72" spans="1:24" ht="33.75" customHeight="1" x14ac:dyDescent="0.2">
      <c r="A72" s="70">
        <v>4</v>
      </c>
      <c r="B72" s="49" t="s">
        <v>68</v>
      </c>
      <c r="C72" s="147" t="s">
        <v>165</v>
      </c>
      <c r="D72" s="98"/>
      <c r="E72" s="157" t="s">
        <v>169</v>
      </c>
      <c r="F72" s="157"/>
      <c r="G72" s="157"/>
      <c r="H72" s="157"/>
      <c r="I72" s="157"/>
      <c r="J72" s="79"/>
      <c r="K72" s="123"/>
      <c r="L72" s="79"/>
      <c r="M72" s="79"/>
      <c r="N72" s="79"/>
      <c r="O72" s="79"/>
      <c r="P72" s="79"/>
      <c r="Q72" s="79"/>
    </row>
    <row r="73" spans="1:24" ht="42.75" x14ac:dyDescent="0.2">
      <c r="A73" s="70">
        <v>5</v>
      </c>
      <c r="B73" s="49" t="s">
        <v>81</v>
      </c>
      <c r="C73" s="147" t="s">
        <v>165</v>
      </c>
      <c r="D73" s="98"/>
      <c r="E73" s="156"/>
      <c r="F73" s="156"/>
      <c r="G73" s="156"/>
      <c r="H73" s="156"/>
      <c r="I73" s="156"/>
      <c r="J73" s="79"/>
      <c r="K73" s="123"/>
      <c r="L73" s="79"/>
      <c r="M73" s="79"/>
      <c r="N73" s="79"/>
      <c r="O73" s="79"/>
      <c r="P73" s="79"/>
      <c r="Q73" s="79"/>
    </row>
    <row r="74" spans="1:24" ht="28.5" x14ac:dyDescent="0.2">
      <c r="A74" s="54">
        <v>6</v>
      </c>
      <c r="B74" s="126" t="s">
        <v>137</v>
      </c>
      <c r="C74" s="147" t="s">
        <v>165</v>
      </c>
      <c r="D74" s="98"/>
      <c r="E74" s="156"/>
      <c r="F74" s="156"/>
      <c r="G74" s="156"/>
      <c r="H74" s="156"/>
      <c r="I74" s="156"/>
      <c r="K74" s="29"/>
    </row>
    <row r="75" spans="1:24" x14ac:dyDescent="0.2">
      <c r="A75" s="54">
        <v>7</v>
      </c>
      <c r="B75" s="46"/>
      <c r="C75" s="10"/>
      <c r="D75" s="98"/>
      <c r="E75" s="156"/>
      <c r="F75" s="156"/>
      <c r="G75" s="156"/>
      <c r="H75" s="156"/>
      <c r="I75" s="156"/>
    </row>
    <row r="76" spans="1:24" x14ac:dyDescent="0.2">
      <c r="A76" s="54">
        <v>8</v>
      </c>
      <c r="B76" s="46"/>
      <c r="C76" s="10"/>
      <c r="D76" s="98"/>
      <c r="E76" s="156"/>
      <c r="F76" s="156"/>
      <c r="G76" s="156"/>
      <c r="H76" s="156"/>
      <c r="I76" s="156"/>
    </row>
    <row r="77" spans="1:24" x14ac:dyDescent="0.2">
      <c r="A77" s="54">
        <v>9</v>
      </c>
      <c r="B77" s="46"/>
      <c r="C77" s="10"/>
      <c r="D77" s="98"/>
      <c r="E77" s="153"/>
      <c r="F77" s="154"/>
      <c r="G77" s="154"/>
      <c r="H77" s="154"/>
      <c r="I77" s="155"/>
    </row>
    <row r="78" spans="1:24" x14ac:dyDescent="0.2">
      <c r="A78" s="54">
        <v>10</v>
      </c>
      <c r="B78" s="46"/>
      <c r="C78" s="10"/>
      <c r="D78" s="98"/>
      <c r="E78" s="156"/>
      <c r="F78" s="156"/>
      <c r="G78" s="156"/>
      <c r="H78" s="156"/>
      <c r="I78" s="156"/>
    </row>
    <row r="79" spans="1:24" ht="15" x14ac:dyDescent="0.25">
      <c r="A79" s="1" t="s">
        <v>150</v>
      </c>
      <c r="B79" s="2" t="s">
        <v>131</v>
      </c>
      <c r="C79" s="2"/>
      <c r="D79" s="99">
        <f>SUM(D65:D78)</f>
        <v>-558120.32000000007</v>
      </c>
      <c r="E79" s="25"/>
      <c r="F79" s="25"/>
      <c r="G79" s="25"/>
      <c r="H79" s="25"/>
    </row>
    <row r="80" spans="1:24" ht="15" x14ac:dyDescent="0.25">
      <c r="B80" s="122" t="s">
        <v>132</v>
      </c>
      <c r="C80" s="71"/>
      <c r="D80" s="99">
        <f>K59</f>
        <v>-527837.27500426676</v>
      </c>
      <c r="E80" s="25"/>
      <c r="F80" s="25"/>
      <c r="G80" s="25"/>
      <c r="H80" s="25"/>
    </row>
    <row r="81" spans="1:19" ht="15" x14ac:dyDescent="0.25">
      <c r="B81" s="71" t="s">
        <v>24</v>
      </c>
      <c r="C81" s="71"/>
      <c r="D81" s="100">
        <f>D79-D80</f>
        <v>-30283.044995733304</v>
      </c>
    </row>
    <row r="82" spans="1:19" ht="15.75" thickBot="1" x14ac:dyDescent="0.3">
      <c r="B82" s="132" t="s">
        <v>73</v>
      </c>
      <c r="C82" s="72"/>
      <c r="D82" s="61">
        <f>IF(ISERROR(D81/J59),0,D81/J59)</f>
        <v>-4.0702591389210477E-4</v>
      </c>
      <c r="E82" s="104" t="str">
        <f>IF(AND(D82&lt;0.01,D82&gt;-0.01),"","Unresolved differences of greater than + or - 1% should be explained")</f>
        <v/>
      </c>
      <c r="G82" s="79"/>
      <c r="H82" s="35"/>
      <c r="I82" s="35"/>
      <c r="J82" s="35"/>
      <c r="K82" s="35"/>
      <c r="L82" s="35"/>
    </row>
    <row r="83" spans="1:19" ht="15.75" thickTop="1" x14ac:dyDescent="0.25">
      <c r="B83" s="2"/>
      <c r="C83" s="56"/>
      <c r="D83" s="59"/>
      <c r="G83" s="79"/>
    </row>
    <row r="84" spans="1:19" ht="15" x14ac:dyDescent="0.25">
      <c r="B84" s="2"/>
      <c r="C84" s="56"/>
      <c r="D84" s="34"/>
    </row>
    <row r="85" spans="1:19" ht="15" x14ac:dyDescent="0.25">
      <c r="A85" s="1" t="s">
        <v>75</v>
      </c>
      <c r="B85" s="73" t="s">
        <v>138</v>
      </c>
      <c r="C85" s="58"/>
      <c r="D85" s="59"/>
    </row>
    <row r="86" spans="1:19" ht="15" x14ac:dyDescent="0.25">
      <c r="B86" s="57"/>
      <c r="C86" s="58"/>
      <c r="D86" s="59"/>
    </row>
    <row r="87" spans="1:19" ht="75" x14ac:dyDescent="0.25">
      <c r="B87" s="137" t="s">
        <v>25</v>
      </c>
      <c r="C87" s="48" t="s">
        <v>157</v>
      </c>
      <c r="D87" s="48" t="s">
        <v>158</v>
      </c>
      <c r="E87" s="48" t="s">
        <v>159</v>
      </c>
      <c r="F87" s="74" t="s">
        <v>131</v>
      </c>
      <c r="G87" s="48" t="s">
        <v>24</v>
      </c>
      <c r="H87" s="76" t="s">
        <v>160</v>
      </c>
      <c r="I87" s="48" t="s">
        <v>73</v>
      </c>
      <c r="J87" s="79"/>
      <c r="K87" s="79"/>
      <c r="L87" s="35"/>
      <c r="M87" s="35"/>
      <c r="N87" s="35"/>
      <c r="O87" s="35"/>
      <c r="P87" s="35"/>
      <c r="Q87" s="35"/>
      <c r="R87" s="35"/>
      <c r="S87" s="35"/>
    </row>
    <row r="88" spans="1:19" x14ac:dyDescent="0.2">
      <c r="B88" s="114"/>
      <c r="C88" s="107"/>
      <c r="D88" s="107"/>
      <c r="E88" s="108"/>
      <c r="F88" s="128">
        <f>SUM(D88:E88)</f>
        <v>0</v>
      </c>
      <c r="G88" s="109">
        <f>F88-C88</f>
        <v>0</v>
      </c>
      <c r="H88" s="108"/>
      <c r="I88" s="105">
        <f>IF(ISERROR(G88/H88),0,G88/H88)</f>
        <v>0</v>
      </c>
      <c r="J88" s="79"/>
      <c r="K88" s="79"/>
      <c r="L88" s="35"/>
      <c r="M88" s="35"/>
      <c r="N88" s="35"/>
      <c r="O88" s="35"/>
      <c r="P88" s="35"/>
      <c r="Q88" s="35"/>
      <c r="R88" s="35"/>
      <c r="S88" s="35"/>
    </row>
    <row r="89" spans="1:19" x14ac:dyDescent="0.2">
      <c r="B89" s="114"/>
      <c r="C89" s="107"/>
      <c r="D89" s="107"/>
      <c r="E89" s="108"/>
      <c r="F89" s="128">
        <f t="shared" ref="F89:F91" si="4">SUM(D89:E89)</f>
        <v>0</v>
      </c>
      <c r="G89" s="109">
        <f>F89-C89</f>
        <v>0</v>
      </c>
      <c r="H89" s="108"/>
      <c r="I89" s="105">
        <f>IF(ISERROR(G89/H89),0,G89/H89)</f>
        <v>0</v>
      </c>
      <c r="J89" s="79"/>
      <c r="K89" s="79"/>
      <c r="L89" s="35"/>
      <c r="M89" s="35"/>
      <c r="N89" s="35"/>
      <c r="O89" s="35"/>
      <c r="P89" s="35"/>
      <c r="Q89" s="35"/>
      <c r="R89" s="35"/>
      <c r="S89" s="35"/>
    </row>
    <row r="90" spans="1:19" x14ac:dyDescent="0.2">
      <c r="B90" s="114"/>
      <c r="C90" s="107"/>
      <c r="D90" s="107"/>
      <c r="E90" s="108"/>
      <c r="F90" s="128">
        <f t="shared" si="4"/>
        <v>0</v>
      </c>
      <c r="G90" s="109">
        <f>F90-C90</f>
        <v>0</v>
      </c>
      <c r="H90" s="108"/>
      <c r="I90" s="105">
        <f>IF(ISERROR(G90/H90),0,G90/H90)</f>
        <v>0</v>
      </c>
      <c r="J90" s="79"/>
      <c r="K90" s="79"/>
      <c r="L90" s="35"/>
      <c r="M90" s="35"/>
      <c r="N90" s="35"/>
      <c r="O90" s="35"/>
      <c r="P90" s="35"/>
      <c r="Q90" s="35"/>
      <c r="R90" s="35"/>
      <c r="S90" s="35"/>
    </row>
    <row r="91" spans="1:19" ht="15" thickBot="1" x14ac:dyDescent="0.25">
      <c r="B91" s="114"/>
      <c r="C91" s="110"/>
      <c r="D91" s="110"/>
      <c r="E91" s="110"/>
      <c r="F91" s="128">
        <f t="shared" si="4"/>
        <v>0</v>
      </c>
      <c r="G91" s="109">
        <f>F91-C91</f>
        <v>0</v>
      </c>
      <c r="H91" s="110"/>
      <c r="I91" s="106">
        <f>IF(ISERROR(G91/H91),0,G91/H91)</f>
        <v>0</v>
      </c>
      <c r="J91" s="79"/>
      <c r="K91" s="79"/>
      <c r="L91" s="35"/>
      <c r="M91" s="35"/>
      <c r="N91" s="35"/>
      <c r="O91" s="35"/>
      <c r="P91" s="35"/>
      <c r="Q91" s="35"/>
      <c r="R91" s="35"/>
      <c r="S91" s="35"/>
    </row>
    <row r="92" spans="1:19" ht="15.75" thickBot="1" x14ac:dyDescent="0.3">
      <c r="B92" s="75" t="s">
        <v>74</v>
      </c>
      <c r="C92" s="127">
        <f t="shared" ref="C92:H92" si="5">SUM(C88:C91)</f>
        <v>0</v>
      </c>
      <c r="D92" s="127">
        <f t="shared" si="5"/>
        <v>0</v>
      </c>
      <c r="E92" s="127">
        <f t="shared" si="5"/>
        <v>0</v>
      </c>
      <c r="F92" s="129">
        <f t="shared" si="5"/>
        <v>0</v>
      </c>
      <c r="G92" s="127">
        <f>SUM(G88:G91)</f>
        <v>0</v>
      </c>
      <c r="H92" s="77">
        <f t="shared" si="5"/>
        <v>0</v>
      </c>
      <c r="I92" s="78" t="s">
        <v>80</v>
      </c>
      <c r="J92" s="79"/>
      <c r="K92" s="79"/>
      <c r="L92" s="35"/>
      <c r="M92" s="35"/>
      <c r="N92" s="35"/>
      <c r="O92" s="35"/>
      <c r="P92" s="35"/>
      <c r="Q92" s="35"/>
      <c r="R92" s="35"/>
      <c r="S92" s="35"/>
    </row>
    <row r="93" spans="1:19" x14ac:dyDescent="0.2">
      <c r="B93" s="4"/>
      <c r="C93" s="4"/>
      <c r="D93" s="4"/>
      <c r="E93" s="4"/>
      <c r="F93" s="4"/>
      <c r="G93" s="4"/>
      <c r="J93" s="79"/>
      <c r="K93" s="79"/>
      <c r="L93" s="35"/>
      <c r="M93" s="35"/>
      <c r="N93" s="35"/>
      <c r="O93" s="35"/>
      <c r="P93" s="35"/>
      <c r="Q93" s="35"/>
      <c r="R93" s="35"/>
      <c r="S93" s="35"/>
    </row>
    <row r="94" spans="1:19" x14ac:dyDescent="0.2">
      <c r="J94" s="79"/>
      <c r="K94" s="79"/>
      <c r="L94" s="35"/>
      <c r="M94" s="35"/>
      <c r="N94" s="35"/>
      <c r="O94" s="35"/>
      <c r="P94" s="35"/>
      <c r="Q94" s="35"/>
      <c r="R94" s="35"/>
      <c r="S94" s="35"/>
    </row>
    <row r="95" spans="1:19" ht="15" x14ac:dyDescent="0.25">
      <c r="B95" s="3" t="s">
        <v>37</v>
      </c>
      <c r="J95" s="79"/>
      <c r="K95" s="79"/>
    </row>
    <row r="96" spans="1:19" x14ac:dyDescent="0.2">
      <c r="B96" s="53"/>
      <c r="C96" s="53"/>
      <c r="D96" s="53"/>
      <c r="E96" s="53"/>
      <c r="F96" s="53"/>
      <c r="G96" s="53"/>
      <c r="H96" s="53"/>
      <c r="J96" s="79"/>
      <c r="K96" s="79"/>
    </row>
    <row r="97" spans="2:11" x14ac:dyDescent="0.2">
      <c r="B97" s="53"/>
      <c r="C97" s="53"/>
      <c r="D97" s="53"/>
      <c r="E97" s="53"/>
      <c r="F97" s="53"/>
      <c r="G97" s="53"/>
      <c r="H97" s="53"/>
      <c r="J97" s="79"/>
      <c r="K97" s="79"/>
    </row>
    <row r="98" spans="2:11" x14ac:dyDescent="0.2">
      <c r="B98" s="53"/>
      <c r="C98" s="53"/>
      <c r="D98" s="53"/>
      <c r="E98" s="53"/>
      <c r="F98" s="53"/>
      <c r="G98" s="53"/>
      <c r="H98" s="53"/>
    </row>
    <row r="99" spans="2:11" x14ac:dyDescent="0.2">
      <c r="B99" s="53"/>
      <c r="C99" s="53"/>
      <c r="D99" s="53"/>
      <c r="E99" s="53"/>
      <c r="F99" s="53"/>
      <c r="G99" s="53"/>
      <c r="H99" s="53"/>
    </row>
    <row r="100" spans="2:11" x14ac:dyDescent="0.2">
      <c r="B100" s="53"/>
      <c r="C100" s="53"/>
      <c r="D100" s="53"/>
      <c r="E100" s="53"/>
      <c r="F100" s="53"/>
      <c r="G100" s="53"/>
      <c r="H100" s="53"/>
    </row>
    <row r="101" spans="2:11" x14ac:dyDescent="0.2">
      <c r="B101" s="53"/>
      <c r="C101" s="53"/>
      <c r="D101" s="53"/>
      <c r="E101" s="53"/>
      <c r="F101" s="53"/>
      <c r="G101" s="53"/>
      <c r="H101" s="53"/>
    </row>
    <row r="102" spans="2:11" x14ac:dyDescent="0.2">
      <c r="B102" s="53"/>
      <c r="C102" s="53"/>
      <c r="D102" s="53"/>
      <c r="E102" s="53"/>
      <c r="F102" s="53"/>
      <c r="G102" s="53"/>
      <c r="H102" s="53"/>
    </row>
    <row r="103" spans="2:11" x14ac:dyDescent="0.2">
      <c r="B103" s="53"/>
      <c r="C103" s="53"/>
      <c r="D103" s="53"/>
      <c r="E103" s="53"/>
      <c r="F103" s="53"/>
      <c r="G103" s="53"/>
      <c r="H103" s="53"/>
    </row>
  </sheetData>
  <mergeCells count="22">
    <mergeCell ref="R45:T45"/>
    <mergeCell ref="U45:W45"/>
    <mergeCell ref="E68:I68"/>
    <mergeCell ref="B21:C21"/>
    <mergeCell ref="E21:F21"/>
    <mergeCell ref="B27:H27"/>
    <mergeCell ref="O45:Q45"/>
    <mergeCell ref="E64:I64"/>
    <mergeCell ref="A65:C65"/>
    <mergeCell ref="E65:I65"/>
    <mergeCell ref="E66:I66"/>
    <mergeCell ref="E67:I67"/>
    <mergeCell ref="E75:I75"/>
    <mergeCell ref="E76:I76"/>
    <mergeCell ref="E77:I77"/>
    <mergeCell ref="E78:I78"/>
    <mergeCell ref="E69:I69"/>
    <mergeCell ref="E70:I70"/>
    <mergeCell ref="E71:I71"/>
    <mergeCell ref="E72:I72"/>
    <mergeCell ref="E73:I73"/>
    <mergeCell ref="E74:I74"/>
  </mergeCells>
  <dataValidations count="1">
    <dataValidation type="list" sqref="C31">
      <formula1>"1st Estimate, 2nd Estimate, Actual, Other"</formula1>
    </dataValidation>
  </dataValidations>
  <pageMargins left="0.70866141732283472" right="0.70866141732283472" top="0.74803149606299213" bottom="0.74803149606299213" header="0.31496062992125984" footer="0.31496062992125984"/>
  <pageSetup paperSize="5" scale="54" fitToHeight="2" orientation="landscape" cellComments="asDisplayed" r:id="rId1"/>
  <rowBreaks count="1" manualBreakCount="1">
    <brk id="6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GA Analysis-14 </vt:lpstr>
      <vt:lpstr>GA Analysis-15</vt:lpstr>
      <vt:lpstr>GA Analysis-16</vt:lpstr>
      <vt:lpstr>'GA Analysis-14 '!Print_Area</vt:lpstr>
      <vt:lpstr>'GA Analysis-15'!Print_Area</vt:lpstr>
      <vt:lpstr>'GA Analysis-16'!Print_Area</vt:lpstr>
      <vt:lpstr>Instructions!Print_Area</vt:lpstr>
    </vt:vector>
  </TitlesOfParts>
  <Company>OEB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Muir, Liz</cp:lastModifiedBy>
  <cp:lastPrinted>2017-07-19T17:11:44Z</cp:lastPrinted>
  <dcterms:created xsi:type="dcterms:W3CDTF">2017-05-01T19:29:01Z</dcterms:created>
  <dcterms:modified xsi:type="dcterms:W3CDTF">2017-11-23T16:38:07Z</dcterms:modified>
</cp:coreProperties>
</file>